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ulation\03. Multinet\22.22.03 2018 GAAR\Draft Decision\Final submission\Revised AAI models - Aug 14 2017\"/>
    </mc:Choice>
  </mc:AlternateContent>
  <bookViews>
    <workbookView xWindow="0" yWindow="0" windowWidth="25200" windowHeight="11385" activeTab="4"/>
  </bookViews>
  <sheets>
    <sheet name="Ratios - Assumptions" sheetId="8" r:id="rId1"/>
    <sheet name="MG PTRM Output" sheetId="14" r:id="rId2"/>
    <sheet name="PTRM Output" sheetId="9" r:id="rId3"/>
    <sheet name="Alternative Demand Output - AER" sheetId="6" r:id="rId4"/>
    <sheet name="MG alt metro cust calc" sheetId="13" r:id="rId5"/>
    <sheet name="Analysis of NIEIR - ratios " sheetId="3" r:id="rId6"/>
    <sheet name="AER - Customer -Ratio Analysis" sheetId="4" r:id="rId7"/>
    <sheet name="As proposed - IR#24" sheetId="12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9" l="1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AK122" i="14"/>
  <c r="AJ122" i="14"/>
  <c r="AI122" i="14"/>
  <c r="AH122" i="14"/>
  <c r="AG122" i="14"/>
  <c r="AF122" i="14"/>
  <c r="AE122" i="14"/>
  <c r="AD122" i="14"/>
  <c r="AC122" i="14"/>
  <c r="AB122" i="14"/>
  <c r="AA122" i="14"/>
  <c r="Z122" i="14"/>
  <c r="Y122" i="14"/>
  <c r="X122" i="14"/>
  <c r="W122" i="14"/>
  <c r="V122" i="14"/>
  <c r="U122" i="14"/>
  <c r="T122" i="14"/>
  <c r="S122" i="14"/>
  <c r="R122" i="14"/>
  <c r="Q122" i="14"/>
  <c r="P122" i="14"/>
  <c r="O122" i="14"/>
  <c r="N122" i="14"/>
  <c r="M122" i="14"/>
  <c r="L122" i="14"/>
  <c r="K122" i="14"/>
  <c r="J122" i="14"/>
  <c r="I122" i="14"/>
  <c r="H122" i="14"/>
  <c r="G122" i="14"/>
  <c r="F122" i="14"/>
  <c r="E122" i="14"/>
  <c r="D122" i="14"/>
  <c r="C122" i="14"/>
  <c r="B122" i="14"/>
  <c r="AK61" i="14"/>
  <c r="AJ61" i="14"/>
  <c r="AI61" i="14"/>
  <c r="AH61" i="14"/>
  <c r="AG61" i="14"/>
  <c r="AF61" i="14"/>
  <c r="AE61" i="14"/>
  <c r="AD61" i="14"/>
  <c r="AC61" i="14"/>
  <c r="AB61" i="14"/>
  <c r="AA61" i="14"/>
  <c r="Z61" i="14"/>
  <c r="O89" i="4" l="1"/>
  <c r="P89" i="4"/>
  <c r="Q89" i="4"/>
  <c r="R89" i="4"/>
  <c r="N89" i="4"/>
  <c r="O87" i="4"/>
  <c r="P87" i="4"/>
  <c r="Q87" i="4"/>
  <c r="R87" i="4"/>
  <c r="N87" i="4"/>
  <c r="O85" i="4"/>
  <c r="P85" i="4"/>
  <c r="Q85" i="4"/>
  <c r="R85" i="4"/>
  <c r="N85" i="4"/>
  <c r="AM80" i="4" l="1"/>
  <c r="AN80" i="4"/>
  <c r="AO80" i="4"/>
  <c r="AP80" i="4"/>
  <c r="AQ80" i="4"/>
  <c r="AL80" i="4"/>
  <c r="C11" i="13" l="1"/>
  <c r="D11" i="13"/>
  <c r="E11" i="13"/>
  <c r="F11" i="13"/>
  <c r="G11" i="13"/>
  <c r="B11" i="13"/>
  <c r="B6" i="13"/>
  <c r="C6" i="13"/>
  <c r="D6" i="13"/>
  <c r="E6" i="13"/>
  <c r="F6" i="13"/>
  <c r="G6" i="13"/>
  <c r="G5" i="13"/>
  <c r="B5" i="13"/>
  <c r="C5" i="13"/>
  <c r="D5" i="13"/>
  <c r="E5" i="13"/>
  <c r="F5" i="13"/>
  <c r="C2" i="13"/>
  <c r="D2" i="13" s="1"/>
  <c r="E2" i="13" s="1"/>
  <c r="F2" i="13" s="1"/>
  <c r="G2" i="13" s="1"/>
  <c r="AR39" i="6"/>
  <c r="AS39" i="6"/>
  <c r="AT39" i="6"/>
  <c r="AU39" i="6"/>
  <c r="AV39" i="6"/>
  <c r="AQ39" i="6"/>
  <c r="B7" i="13" l="1"/>
  <c r="B9" i="13" l="1"/>
  <c r="C4" i="13"/>
  <c r="C7" i="13" s="1"/>
  <c r="B13" i="13" l="1"/>
  <c r="B6" i="14"/>
  <c r="D4" i="13"/>
  <c r="D7" i="13" s="1"/>
  <c r="C9" i="13"/>
  <c r="C13" i="13" l="1"/>
  <c r="C6" i="14"/>
  <c r="T8" i="14"/>
  <c r="T7" i="14"/>
  <c r="N11" i="14"/>
  <c r="K11" i="14"/>
  <c r="L10" i="14"/>
  <c r="M9" i="14"/>
  <c r="I9" i="14"/>
  <c r="J8" i="14"/>
  <c r="H9" i="14"/>
  <c r="B61" i="14"/>
  <c r="J10" i="14"/>
  <c r="H7" i="14"/>
  <c r="N10" i="14"/>
  <c r="L11" i="14"/>
  <c r="I10" i="14"/>
  <c r="K8" i="14"/>
  <c r="T9" i="14"/>
  <c r="N8" i="14"/>
  <c r="N7" i="14"/>
  <c r="J11" i="14"/>
  <c r="K10" i="14"/>
  <c r="L9" i="14"/>
  <c r="M8" i="14"/>
  <c r="I8" i="14"/>
  <c r="H10" i="14"/>
  <c r="T10" i="14"/>
  <c r="N9" i="14"/>
  <c r="M11" i="14"/>
  <c r="I11" i="14"/>
  <c r="K9" i="14"/>
  <c r="L8" i="14"/>
  <c r="H11" i="14"/>
  <c r="T11" i="14"/>
  <c r="M10" i="14"/>
  <c r="J9" i="14"/>
  <c r="H8" i="14"/>
  <c r="E4" i="13"/>
  <c r="E7" i="13" s="1"/>
  <c r="D9" i="13"/>
  <c r="D13" i="13" l="1"/>
  <c r="D6" i="14"/>
  <c r="H12" i="14"/>
  <c r="H61" i="14" s="1"/>
  <c r="C61" i="14"/>
  <c r="U8" i="14"/>
  <c r="O9" i="14"/>
  <c r="U9" i="14"/>
  <c r="I7" i="14"/>
  <c r="I12" i="14" s="1"/>
  <c r="I61" i="14" s="1"/>
  <c r="O11" i="14"/>
  <c r="O8" i="14"/>
  <c r="O7" i="14"/>
  <c r="U7" i="14"/>
  <c r="O10" i="14"/>
  <c r="U10" i="14"/>
  <c r="U11" i="14"/>
  <c r="T12" i="14"/>
  <c r="T61" i="14" s="1"/>
  <c r="N12" i="14"/>
  <c r="N61" i="14" s="1"/>
  <c r="F4" i="13"/>
  <c r="F7" i="13" s="1"/>
  <c r="E9" i="13"/>
  <c r="E13" i="13" l="1"/>
  <c r="E6" i="14"/>
  <c r="U12" i="14"/>
  <c r="U61" i="14" s="1"/>
  <c r="O12" i="14"/>
  <c r="O61" i="14" s="1"/>
  <c r="P11" i="14"/>
  <c r="V11" i="14"/>
  <c r="V10" i="14"/>
  <c r="V7" i="14"/>
  <c r="V8" i="14"/>
  <c r="D61" i="14"/>
  <c r="V9" i="14"/>
  <c r="P10" i="14"/>
  <c r="J7" i="14"/>
  <c r="J12" i="14" s="1"/>
  <c r="J61" i="14" s="1"/>
  <c r="P7" i="14"/>
  <c r="P8" i="14"/>
  <c r="P9" i="14"/>
  <c r="G4" i="13"/>
  <c r="G7" i="13" s="1"/>
  <c r="G9" i="13" s="1"/>
  <c r="F9" i="13"/>
  <c r="E61" i="14" l="1"/>
  <c r="W10" i="14"/>
  <c r="W7" i="14"/>
  <c r="Q8" i="14"/>
  <c r="Q7" i="14"/>
  <c r="W8" i="14"/>
  <c r="Q9" i="14"/>
  <c r="Q10" i="14"/>
  <c r="K7" i="14"/>
  <c r="K12" i="14" s="1"/>
  <c r="K61" i="14" s="1"/>
  <c r="W9" i="14"/>
  <c r="W11" i="14"/>
  <c r="Q11" i="14"/>
  <c r="F13" i="13"/>
  <c r="F6" i="14"/>
  <c r="V12" i="14"/>
  <c r="V61" i="14" s="1"/>
  <c r="G13" i="13"/>
  <c r="G6" i="14"/>
  <c r="S11" i="14" s="1"/>
  <c r="P12" i="14"/>
  <c r="P61" i="14" s="1"/>
  <c r="Y10" i="14"/>
  <c r="S8" i="14"/>
  <c r="Y9" i="14"/>
  <c r="S7" i="14"/>
  <c r="G61" i="14"/>
  <c r="Y8" i="14"/>
  <c r="Y11" i="14"/>
  <c r="Y7" i="14"/>
  <c r="S9" i="14"/>
  <c r="AR184" i="3"/>
  <c r="AR185" i="3"/>
  <c r="AR186" i="3"/>
  <c r="AR187" i="3"/>
  <c r="AR183" i="3"/>
  <c r="AR170" i="3"/>
  <c r="AR171" i="3"/>
  <c r="AR172" i="3"/>
  <c r="AR173" i="3"/>
  <c r="AR169" i="3"/>
  <c r="BA214" i="12"/>
  <c r="AZ214" i="12"/>
  <c r="AY214" i="12"/>
  <c r="AX214" i="12"/>
  <c r="AW214" i="12"/>
  <c r="AV214" i="12"/>
  <c r="AU214" i="12"/>
  <c r="AT214" i="12"/>
  <c r="AS214" i="12"/>
  <c r="AR214" i="12"/>
  <c r="AQ214" i="12"/>
  <c r="AP214" i="12"/>
  <c r="AO214" i="12"/>
  <c r="AN214" i="12"/>
  <c r="AM214" i="12"/>
  <c r="AL214" i="12"/>
  <c r="AK214" i="12"/>
  <c r="AJ214" i="12"/>
  <c r="AI214" i="12"/>
  <c r="DI198" i="12"/>
  <c r="DH198" i="12"/>
  <c r="DG198" i="12"/>
  <c r="DF198" i="12"/>
  <c r="DE198" i="12"/>
  <c r="DD198" i="12"/>
  <c r="DD199" i="12" s="1"/>
  <c r="DC198" i="12"/>
  <c r="DB198" i="12"/>
  <c r="DA198" i="12"/>
  <c r="CZ198" i="12"/>
  <c r="CZ199" i="12" s="1"/>
  <c r="CY198" i="12"/>
  <c r="CX198" i="12"/>
  <c r="CW198" i="12"/>
  <c r="CV198" i="12"/>
  <c r="CU198" i="12"/>
  <c r="CT198" i="12"/>
  <c r="CS198" i="12"/>
  <c r="CR198" i="12"/>
  <c r="CQ198" i="12"/>
  <c r="CE198" i="12"/>
  <c r="CD198" i="12"/>
  <c r="CC198" i="12"/>
  <c r="CB198" i="12"/>
  <c r="CA198" i="12"/>
  <c r="BZ198" i="12"/>
  <c r="BY198" i="12"/>
  <c r="BX198" i="12"/>
  <c r="BW198" i="12"/>
  <c r="BV198" i="12"/>
  <c r="BU198" i="12"/>
  <c r="BU199" i="12" s="1"/>
  <c r="BT198" i="12"/>
  <c r="BS198" i="12"/>
  <c r="BR198" i="12"/>
  <c r="BQ198" i="12"/>
  <c r="BQ199" i="12" s="1"/>
  <c r="BP198" i="12"/>
  <c r="BO198" i="12"/>
  <c r="BN198" i="12"/>
  <c r="BM198" i="12"/>
  <c r="BA198" i="12"/>
  <c r="AZ198" i="12"/>
  <c r="AY198" i="12"/>
  <c r="AX198" i="12"/>
  <c r="AW198" i="12"/>
  <c r="AV198" i="12"/>
  <c r="AU198" i="12"/>
  <c r="AT198" i="12"/>
  <c r="AS198" i="12"/>
  <c r="AR198" i="12"/>
  <c r="AQ198" i="12"/>
  <c r="AP198" i="12"/>
  <c r="AO198" i="12"/>
  <c r="AN198" i="12"/>
  <c r="AM198" i="12"/>
  <c r="AL198" i="12"/>
  <c r="AK198" i="12"/>
  <c r="AJ198" i="12"/>
  <c r="AI198" i="12"/>
  <c r="V198" i="12"/>
  <c r="R198" i="12"/>
  <c r="N198" i="12"/>
  <c r="M198" i="12"/>
  <c r="L198" i="12"/>
  <c r="J198" i="12"/>
  <c r="F198" i="12"/>
  <c r="V197" i="12"/>
  <c r="U197" i="12"/>
  <c r="T197" i="12"/>
  <c r="S197" i="12"/>
  <c r="R197" i="12"/>
  <c r="Q197" i="12"/>
  <c r="P197" i="12"/>
  <c r="O197" i="12"/>
  <c r="N197" i="12"/>
  <c r="M197" i="12"/>
  <c r="L197" i="12"/>
  <c r="K197" i="12"/>
  <c r="J197" i="12"/>
  <c r="I197" i="12"/>
  <c r="H197" i="12"/>
  <c r="G197" i="12"/>
  <c r="F197" i="12"/>
  <c r="E197" i="12"/>
  <c r="D197" i="12"/>
  <c r="V196" i="12"/>
  <c r="U196" i="12"/>
  <c r="T196" i="12"/>
  <c r="S196" i="12"/>
  <c r="R196" i="12"/>
  <c r="Q196" i="12"/>
  <c r="P196" i="12"/>
  <c r="O196" i="12"/>
  <c r="N196" i="12"/>
  <c r="M196" i="12"/>
  <c r="L196" i="12"/>
  <c r="K196" i="12"/>
  <c r="J196" i="12"/>
  <c r="I196" i="12"/>
  <c r="H196" i="12"/>
  <c r="G196" i="12"/>
  <c r="F196" i="12"/>
  <c r="E196" i="12"/>
  <c r="D196" i="12"/>
  <c r="V195" i="12"/>
  <c r="U195" i="12"/>
  <c r="T195" i="12"/>
  <c r="S195" i="12"/>
  <c r="R195" i="12"/>
  <c r="Q195" i="12"/>
  <c r="P195" i="12"/>
  <c r="O195" i="12"/>
  <c r="N195" i="12"/>
  <c r="M195" i="12"/>
  <c r="L195" i="12"/>
  <c r="K195" i="12"/>
  <c r="J195" i="12"/>
  <c r="I195" i="12"/>
  <c r="H195" i="12"/>
  <c r="G195" i="12"/>
  <c r="F195" i="12"/>
  <c r="E195" i="12"/>
  <c r="D195" i="12"/>
  <c r="V194" i="12"/>
  <c r="U194" i="12"/>
  <c r="T194" i="12"/>
  <c r="S194" i="12"/>
  <c r="R194" i="12"/>
  <c r="Q194" i="12"/>
  <c r="P194" i="12"/>
  <c r="O194" i="12"/>
  <c r="N194" i="12"/>
  <c r="M194" i="12"/>
  <c r="L194" i="12"/>
  <c r="K194" i="12"/>
  <c r="J194" i="12"/>
  <c r="I194" i="12"/>
  <c r="H194" i="12"/>
  <c r="G194" i="12"/>
  <c r="F194" i="12"/>
  <c r="E194" i="12"/>
  <c r="D194" i="12"/>
  <c r="V193" i="12"/>
  <c r="U193" i="12"/>
  <c r="T193" i="12"/>
  <c r="S193" i="12"/>
  <c r="R193" i="12"/>
  <c r="Q193" i="12"/>
  <c r="P193" i="12"/>
  <c r="O193" i="12"/>
  <c r="N193" i="12"/>
  <c r="M193" i="12"/>
  <c r="L193" i="12"/>
  <c r="K193" i="12"/>
  <c r="J193" i="12"/>
  <c r="I193" i="12"/>
  <c r="H193" i="12"/>
  <c r="G193" i="12"/>
  <c r="F193" i="12"/>
  <c r="E193" i="12"/>
  <c r="D193" i="12"/>
  <c r="DI192" i="12"/>
  <c r="DH192" i="12"/>
  <c r="DG192" i="12"/>
  <c r="DF192" i="12"/>
  <c r="DE192" i="12"/>
  <c r="DD192" i="12"/>
  <c r="DC192" i="12"/>
  <c r="P192" i="12" s="1"/>
  <c r="DB192" i="12"/>
  <c r="DA192" i="12"/>
  <c r="CZ192" i="12"/>
  <c r="CY192" i="12"/>
  <c r="L192" i="12" s="1"/>
  <c r="CX192" i="12"/>
  <c r="CW192" i="12"/>
  <c r="CV192" i="12"/>
  <c r="CU192" i="12"/>
  <c r="H192" i="12" s="1"/>
  <c r="CT192" i="12"/>
  <c r="CS192" i="12"/>
  <c r="CR192" i="12"/>
  <c r="CQ192" i="12"/>
  <c r="CE192" i="12"/>
  <c r="CD192" i="12"/>
  <c r="CC192" i="12"/>
  <c r="CB192" i="12"/>
  <c r="S192" i="12" s="1"/>
  <c r="CA192" i="12"/>
  <c r="BZ192" i="12"/>
  <c r="BY192" i="12"/>
  <c r="BX192" i="12"/>
  <c r="BW192" i="12"/>
  <c r="BV192" i="12"/>
  <c r="BU192" i="12"/>
  <c r="BT192" i="12"/>
  <c r="BS192" i="12"/>
  <c r="BR192" i="12"/>
  <c r="BQ192" i="12"/>
  <c r="BP192" i="12"/>
  <c r="G192" i="12" s="1"/>
  <c r="BO192" i="12"/>
  <c r="BN192" i="12"/>
  <c r="BM192" i="12"/>
  <c r="BA192" i="12"/>
  <c r="V192" i="12" s="1"/>
  <c r="AZ192" i="12"/>
  <c r="AY192" i="12"/>
  <c r="AX192" i="12"/>
  <c r="AW192" i="12"/>
  <c r="R192" i="12" s="1"/>
  <c r="AV192" i="12"/>
  <c r="Q192" i="12" s="1"/>
  <c r="AU192" i="12"/>
  <c r="AT192" i="12"/>
  <c r="AS192" i="12"/>
  <c r="N192" i="12" s="1"/>
  <c r="AR192" i="12"/>
  <c r="AQ192" i="12"/>
  <c r="AP192" i="12"/>
  <c r="AO192" i="12"/>
  <c r="J192" i="12" s="1"/>
  <c r="AN192" i="12"/>
  <c r="AM192" i="12"/>
  <c r="AL192" i="12"/>
  <c r="AK192" i="12"/>
  <c r="F192" i="12" s="1"/>
  <c r="AJ192" i="12"/>
  <c r="AI192" i="12"/>
  <c r="U192" i="12"/>
  <c r="T192" i="12"/>
  <c r="O192" i="12"/>
  <c r="M192" i="12"/>
  <c r="K192" i="12"/>
  <c r="I192" i="12"/>
  <c r="E192" i="12"/>
  <c r="D192" i="12"/>
  <c r="V191" i="12"/>
  <c r="U191" i="12"/>
  <c r="T191" i="12"/>
  <c r="S191" i="12"/>
  <c r="R191" i="12"/>
  <c r="Q191" i="12"/>
  <c r="P191" i="12"/>
  <c r="O191" i="12"/>
  <c r="N191" i="12"/>
  <c r="M191" i="12"/>
  <c r="L191" i="12"/>
  <c r="K191" i="12"/>
  <c r="J191" i="12"/>
  <c r="I191" i="12"/>
  <c r="H191" i="12"/>
  <c r="G191" i="12"/>
  <c r="F191" i="12"/>
  <c r="E191" i="12"/>
  <c r="D191" i="12"/>
  <c r="V190" i="12"/>
  <c r="U190" i="12"/>
  <c r="T190" i="12"/>
  <c r="S190" i="12"/>
  <c r="R190" i="12"/>
  <c r="Q190" i="12"/>
  <c r="P190" i="12"/>
  <c r="O190" i="12"/>
  <c r="N190" i="12"/>
  <c r="M190" i="12"/>
  <c r="L190" i="12"/>
  <c r="K190" i="12"/>
  <c r="J190" i="12"/>
  <c r="I190" i="12"/>
  <c r="H190" i="12"/>
  <c r="G190" i="12"/>
  <c r="F190" i="12"/>
  <c r="E190" i="12"/>
  <c r="D190" i="12"/>
  <c r="V189" i="12"/>
  <c r="U189" i="12"/>
  <c r="T189" i="12"/>
  <c r="S189" i="12"/>
  <c r="R189" i="12"/>
  <c r="Q189" i="12"/>
  <c r="P189" i="12"/>
  <c r="O189" i="12"/>
  <c r="N189" i="12"/>
  <c r="M189" i="12"/>
  <c r="L189" i="12"/>
  <c r="K189" i="12"/>
  <c r="J189" i="12"/>
  <c r="I189" i="12"/>
  <c r="H189" i="12"/>
  <c r="G189" i="12"/>
  <c r="F189" i="12"/>
  <c r="E189" i="12"/>
  <c r="D189" i="12"/>
  <c r="V188" i="12"/>
  <c r="U188" i="12"/>
  <c r="T188" i="12"/>
  <c r="S188" i="12"/>
  <c r="R188" i="12"/>
  <c r="Q188" i="12"/>
  <c r="P188" i="12"/>
  <c r="O188" i="12"/>
  <c r="N188" i="12"/>
  <c r="M188" i="12"/>
  <c r="L188" i="12"/>
  <c r="K188" i="12"/>
  <c r="J188" i="12"/>
  <c r="I188" i="12"/>
  <c r="H188" i="12"/>
  <c r="G188" i="12"/>
  <c r="F188" i="12"/>
  <c r="E188" i="12"/>
  <c r="D188" i="12"/>
  <c r="V187" i="12"/>
  <c r="U187" i="12"/>
  <c r="T187" i="12"/>
  <c r="S187" i="12"/>
  <c r="R187" i="12"/>
  <c r="Q187" i="12"/>
  <c r="P187" i="12"/>
  <c r="O187" i="12"/>
  <c r="N187" i="12"/>
  <c r="M187" i="12"/>
  <c r="L187" i="12"/>
  <c r="K187" i="12"/>
  <c r="J187" i="12"/>
  <c r="I187" i="12"/>
  <c r="H187" i="12"/>
  <c r="G187" i="12"/>
  <c r="F187" i="12"/>
  <c r="E187" i="12"/>
  <c r="D187" i="12"/>
  <c r="DI186" i="12"/>
  <c r="DH186" i="12"/>
  <c r="DG186" i="12"/>
  <c r="DF186" i="12"/>
  <c r="S186" i="12" s="1"/>
  <c r="DE186" i="12"/>
  <c r="DD186" i="12"/>
  <c r="DC186" i="12"/>
  <c r="DB186" i="12"/>
  <c r="DA186" i="12"/>
  <c r="N186" i="12" s="1"/>
  <c r="CZ186" i="12"/>
  <c r="CY186" i="12"/>
  <c r="CX186" i="12"/>
  <c r="K186" i="12" s="1"/>
  <c r="CW186" i="12"/>
  <c r="CV186" i="12"/>
  <c r="CU186" i="12"/>
  <c r="CT186" i="12"/>
  <c r="G186" i="12" s="1"/>
  <c r="CS186" i="12"/>
  <c r="CR186" i="12"/>
  <c r="CQ186" i="12"/>
  <c r="CE186" i="12"/>
  <c r="CD186" i="12"/>
  <c r="CC186" i="12"/>
  <c r="CB186" i="12"/>
  <c r="CA186" i="12"/>
  <c r="R186" i="12" s="1"/>
  <c r="BZ186" i="12"/>
  <c r="BY186" i="12"/>
  <c r="BX186" i="12"/>
  <c r="BW186" i="12"/>
  <c r="BV186" i="12"/>
  <c r="BU186" i="12"/>
  <c r="BT186" i="12"/>
  <c r="BS186" i="12"/>
  <c r="BR186" i="12"/>
  <c r="BQ186" i="12"/>
  <c r="BP186" i="12"/>
  <c r="BO186" i="12"/>
  <c r="BN186" i="12"/>
  <c r="BM186" i="12"/>
  <c r="BA186" i="12"/>
  <c r="AZ186" i="12"/>
  <c r="AY186" i="12"/>
  <c r="T186" i="12" s="1"/>
  <c r="AX186" i="12"/>
  <c r="AW186" i="12"/>
  <c r="AV186" i="12"/>
  <c r="AU186" i="12"/>
  <c r="P186" i="12" s="1"/>
  <c r="AT186" i="12"/>
  <c r="AS186" i="12"/>
  <c r="AR186" i="12"/>
  <c r="AQ186" i="12"/>
  <c r="AP186" i="12"/>
  <c r="AO186" i="12"/>
  <c r="AN186" i="12"/>
  <c r="AM186" i="12"/>
  <c r="H186" i="12" s="1"/>
  <c r="AL186" i="12"/>
  <c r="AK186" i="12"/>
  <c r="AJ186" i="12"/>
  <c r="AI186" i="12"/>
  <c r="D186" i="12" s="1"/>
  <c r="L186" i="12"/>
  <c r="V185" i="12"/>
  <c r="U185" i="12"/>
  <c r="T185" i="12"/>
  <c r="S185" i="12"/>
  <c r="R185" i="12"/>
  <c r="Q185" i="12"/>
  <c r="P185" i="12"/>
  <c r="O185" i="12"/>
  <c r="N185" i="12"/>
  <c r="M185" i="12"/>
  <c r="L185" i="12"/>
  <c r="K185" i="12"/>
  <c r="J185" i="12"/>
  <c r="I185" i="12"/>
  <c r="H185" i="12"/>
  <c r="G185" i="12"/>
  <c r="F185" i="12"/>
  <c r="E185" i="12"/>
  <c r="D185" i="12"/>
  <c r="V184" i="12"/>
  <c r="U184" i="12"/>
  <c r="T184" i="12"/>
  <c r="S184" i="12"/>
  <c r="R184" i="12"/>
  <c r="Q184" i="12"/>
  <c r="P184" i="12"/>
  <c r="O184" i="12"/>
  <c r="N184" i="12"/>
  <c r="M184" i="12"/>
  <c r="L184" i="12"/>
  <c r="K184" i="12"/>
  <c r="J184" i="12"/>
  <c r="I184" i="12"/>
  <c r="H184" i="12"/>
  <c r="G184" i="12"/>
  <c r="F184" i="12"/>
  <c r="E184" i="12"/>
  <c r="D184" i="12"/>
  <c r="V183" i="12"/>
  <c r="U183" i="12"/>
  <c r="T183" i="12"/>
  <c r="S183" i="12"/>
  <c r="R183" i="12"/>
  <c r="Q183" i="12"/>
  <c r="P183" i="12"/>
  <c r="O183" i="12"/>
  <c r="N183" i="12"/>
  <c r="M183" i="12"/>
  <c r="L183" i="12"/>
  <c r="K183" i="12"/>
  <c r="J183" i="12"/>
  <c r="I183" i="12"/>
  <c r="H183" i="12"/>
  <c r="G183" i="12"/>
  <c r="F183" i="12"/>
  <c r="E183" i="12"/>
  <c r="D183" i="12"/>
  <c r="V182" i="12"/>
  <c r="U182" i="12"/>
  <c r="T182" i="12"/>
  <c r="S182" i="12"/>
  <c r="R182" i="12"/>
  <c r="Q182" i="12"/>
  <c r="P182" i="12"/>
  <c r="O182" i="12"/>
  <c r="N182" i="12"/>
  <c r="M182" i="12"/>
  <c r="L182" i="12"/>
  <c r="K182" i="12"/>
  <c r="J182" i="12"/>
  <c r="I182" i="12"/>
  <c r="H182" i="12"/>
  <c r="G182" i="12"/>
  <c r="F182" i="12"/>
  <c r="E182" i="12"/>
  <c r="D182" i="12"/>
  <c r="V181" i="12"/>
  <c r="U181" i="12"/>
  <c r="T181" i="12"/>
  <c r="S181" i="12"/>
  <c r="R181" i="12"/>
  <c r="Q181" i="12"/>
  <c r="P181" i="12"/>
  <c r="O181" i="12"/>
  <c r="N181" i="12"/>
  <c r="M181" i="12"/>
  <c r="L181" i="12"/>
  <c r="K181" i="12"/>
  <c r="J181" i="12"/>
  <c r="I181" i="12"/>
  <c r="H181" i="12"/>
  <c r="G181" i="12"/>
  <c r="F181" i="12"/>
  <c r="E181" i="12"/>
  <c r="D181" i="12"/>
  <c r="DI179" i="12"/>
  <c r="DH179" i="12"/>
  <c r="DG179" i="12"/>
  <c r="DF179" i="12"/>
  <c r="DE179" i="12"/>
  <c r="DD179" i="12"/>
  <c r="Q179" i="12" s="1"/>
  <c r="DC179" i="12"/>
  <c r="DB179" i="12"/>
  <c r="DA179" i="12"/>
  <c r="CZ179" i="12"/>
  <c r="M179" i="12" s="1"/>
  <c r="CY179" i="12"/>
  <c r="CX179" i="12"/>
  <c r="CW179" i="12"/>
  <c r="CV179" i="12"/>
  <c r="I179" i="12" s="1"/>
  <c r="CU179" i="12"/>
  <c r="CT179" i="12"/>
  <c r="CS179" i="12"/>
  <c r="CR179" i="12"/>
  <c r="E179" i="12" s="1"/>
  <c r="CQ179" i="12"/>
  <c r="CQ180" i="12" s="1"/>
  <c r="CE179" i="12"/>
  <c r="CD179" i="12"/>
  <c r="CC179" i="12"/>
  <c r="CC180" i="12" s="1"/>
  <c r="CB179" i="12"/>
  <c r="CB180" i="12" s="1"/>
  <c r="CA179" i="12"/>
  <c r="BZ179" i="12"/>
  <c r="BY179" i="12"/>
  <c r="BY180" i="12" s="1"/>
  <c r="BX179" i="12"/>
  <c r="BX180" i="12" s="1"/>
  <c r="BW179" i="12"/>
  <c r="BV179" i="12"/>
  <c r="BU179" i="12"/>
  <c r="BU180" i="12" s="1"/>
  <c r="BT179" i="12"/>
  <c r="BT180" i="12" s="1"/>
  <c r="BS179" i="12"/>
  <c r="BR179" i="12"/>
  <c r="BQ179" i="12"/>
  <c r="BQ180" i="12" s="1"/>
  <c r="BP179" i="12"/>
  <c r="BP180" i="12" s="1"/>
  <c r="BO179" i="12"/>
  <c r="BN179" i="12"/>
  <c r="BM179" i="12"/>
  <c r="BM180" i="12" s="1"/>
  <c r="BA179" i="12"/>
  <c r="BA180" i="12" s="1"/>
  <c r="AZ179" i="12"/>
  <c r="AY179" i="12"/>
  <c r="AX179" i="12"/>
  <c r="AW179" i="12"/>
  <c r="AV179" i="12"/>
  <c r="AU179" i="12"/>
  <c r="AT179" i="12"/>
  <c r="AT180" i="12" s="1"/>
  <c r="AS179" i="12"/>
  <c r="AR179" i="12"/>
  <c r="AQ179" i="12"/>
  <c r="AP179" i="12"/>
  <c r="AP180" i="12" s="1"/>
  <c r="AO179" i="12"/>
  <c r="AO180" i="12" s="1"/>
  <c r="AN179" i="12"/>
  <c r="AM179" i="12"/>
  <c r="AL179" i="12"/>
  <c r="AK179" i="12"/>
  <c r="AK180" i="12" s="1"/>
  <c r="AJ179" i="12"/>
  <c r="AI179" i="12"/>
  <c r="U179" i="12"/>
  <c r="J179" i="12"/>
  <c r="V178" i="12"/>
  <c r="U178" i="12"/>
  <c r="T178" i="12"/>
  <c r="S178" i="12"/>
  <c r="R178" i="12"/>
  <c r="Q178" i="12"/>
  <c r="P178" i="12"/>
  <c r="O178" i="12"/>
  <c r="N178" i="12"/>
  <c r="M178" i="12"/>
  <c r="L178" i="12"/>
  <c r="K178" i="12"/>
  <c r="J178" i="12"/>
  <c r="I178" i="12"/>
  <c r="H178" i="12"/>
  <c r="G178" i="12"/>
  <c r="F178" i="12"/>
  <c r="E178" i="12"/>
  <c r="D178" i="12"/>
  <c r="V177" i="12"/>
  <c r="U177" i="12"/>
  <c r="T177" i="12"/>
  <c r="S177" i="12"/>
  <c r="R177" i="12"/>
  <c r="Q177" i="12"/>
  <c r="P177" i="12"/>
  <c r="O177" i="12"/>
  <c r="N177" i="12"/>
  <c r="M177" i="12"/>
  <c r="L177" i="12"/>
  <c r="K177" i="12"/>
  <c r="J177" i="12"/>
  <c r="I177" i="12"/>
  <c r="H177" i="12"/>
  <c r="G177" i="12"/>
  <c r="F177" i="12"/>
  <c r="E177" i="12"/>
  <c r="D177" i="12"/>
  <c r="V176" i="12"/>
  <c r="U176" i="12"/>
  <c r="T176" i="12"/>
  <c r="S176" i="12"/>
  <c r="R176" i="12"/>
  <c r="Q176" i="12"/>
  <c r="P176" i="12"/>
  <c r="O176" i="12"/>
  <c r="N176" i="12"/>
  <c r="M176" i="12"/>
  <c r="L176" i="12"/>
  <c r="K176" i="12"/>
  <c r="J176" i="12"/>
  <c r="I176" i="12"/>
  <c r="H176" i="12"/>
  <c r="G176" i="12"/>
  <c r="F176" i="12"/>
  <c r="E176" i="12"/>
  <c r="D176" i="12"/>
  <c r="V175" i="12"/>
  <c r="U175" i="12"/>
  <c r="T175" i="12"/>
  <c r="S175" i="12"/>
  <c r="R175" i="12"/>
  <c r="Q175" i="12"/>
  <c r="P175" i="12"/>
  <c r="O175" i="12"/>
  <c r="N175" i="12"/>
  <c r="M175" i="12"/>
  <c r="L175" i="12"/>
  <c r="K175" i="12"/>
  <c r="J175" i="12"/>
  <c r="I175" i="12"/>
  <c r="H175" i="12"/>
  <c r="G175" i="12"/>
  <c r="F175" i="12"/>
  <c r="E175" i="12"/>
  <c r="D175" i="12"/>
  <c r="V174" i="12"/>
  <c r="U174" i="12"/>
  <c r="T174" i="12"/>
  <c r="S174" i="12"/>
  <c r="R174" i="12"/>
  <c r="Q174" i="12"/>
  <c r="P174" i="12"/>
  <c r="O174" i="12"/>
  <c r="N174" i="12"/>
  <c r="M174" i="12"/>
  <c r="L174" i="12"/>
  <c r="K174" i="12"/>
  <c r="J174" i="12"/>
  <c r="I174" i="12"/>
  <c r="H174" i="12"/>
  <c r="G174" i="12"/>
  <c r="F174" i="12"/>
  <c r="E174" i="12"/>
  <c r="D174" i="12"/>
  <c r="DI173" i="12"/>
  <c r="DH173" i="12"/>
  <c r="DG173" i="12"/>
  <c r="DF173" i="12"/>
  <c r="DE173" i="12"/>
  <c r="DD173" i="12"/>
  <c r="DC173" i="12"/>
  <c r="DB173" i="12"/>
  <c r="DA173" i="12"/>
  <c r="CZ173" i="12"/>
  <c r="CY173" i="12"/>
  <c r="CX173" i="12"/>
  <c r="CW173" i="12"/>
  <c r="CV173" i="12"/>
  <c r="CU173" i="12"/>
  <c r="CT173" i="12"/>
  <c r="CS173" i="12"/>
  <c r="CR173" i="12"/>
  <c r="CQ173" i="12"/>
  <c r="CE173" i="12"/>
  <c r="V173" i="12" s="1"/>
  <c r="CD173" i="12"/>
  <c r="CC173" i="12"/>
  <c r="CB173" i="12"/>
  <c r="CA173" i="12"/>
  <c r="BZ173" i="12"/>
  <c r="BY173" i="12"/>
  <c r="P173" i="12" s="1"/>
  <c r="BX173" i="12"/>
  <c r="BW173" i="12"/>
  <c r="BV173" i="12"/>
  <c r="BU173" i="12"/>
  <c r="BT173" i="12"/>
  <c r="BS173" i="12"/>
  <c r="J173" i="12" s="1"/>
  <c r="BR173" i="12"/>
  <c r="BQ173" i="12"/>
  <c r="BP173" i="12"/>
  <c r="BO173" i="12"/>
  <c r="F173" i="12" s="1"/>
  <c r="BN173" i="12"/>
  <c r="BM173" i="12"/>
  <c r="BA173" i="12"/>
  <c r="AZ173" i="12"/>
  <c r="U173" i="12" s="1"/>
  <c r="AY173" i="12"/>
  <c r="AX173" i="12"/>
  <c r="AW173" i="12"/>
  <c r="AV173" i="12"/>
  <c r="Q173" i="12" s="1"/>
  <c r="AU173" i="12"/>
  <c r="AT173" i="12"/>
  <c r="AS173" i="12"/>
  <c r="AR173" i="12"/>
  <c r="M173" i="12" s="1"/>
  <c r="AQ173" i="12"/>
  <c r="AP173" i="12"/>
  <c r="AO173" i="12"/>
  <c r="AN173" i="12"/>
  <c r="AM173" i="12"/>
  <c r="AL173" i="12"/>
  <c r="AK173" i="12"/>
  <c r="AJ173" i="12"/>
  <c r="E173" i="12" s="1"/>
  <c r="AI173" i="12"/>
  <c r="T173" i="12"/>
  <c r="R173" i="12"/>
  <c r="N173" i="12"/>
  <c r="L173" i="12"/>
  <c r="I173" i="12"/>
  <c r="H173" i="12"/>
  <c r="D173" i="12"/>
  <c r="V172" i="12"/>
  <c r="U172" i="12"/>
  <c r="T172" i="12"/>
  <c r="S172" i="12"/>
  <c r="R172" i="12"/>
  <c r="Q172" i="12"/>
  <c r="P172" i="12"/>
  <c r="O172" i="12"/>
  <c r="N172" i="12"/>
  <c r="M172" i="12"/>
  <c r="L172" i="12"/>
  <c r="K172" i="12"/>
  <c r="J172" i="12"/>
  <c r="I172" i="12"/>
  <c r="H172" i="12"/>
  <c r="G172" i="12"/>
  <c r="F172" i="12"/>
  <c r="E172" i="12"/>
  <c r="D172" i="12"/>
  <c r="V171" i="12"/>
  <c r="U171" i="12"/>
  <c r="T171" i="12"/>
  <c r="S171" i="12"/>
  <c r="R171" i="12"/>
  <c r="Q171" i="12"/>
  <c r="P171" i="12"/>
  <c r="O171" i="12"/>
  <c r="N171" i="12"/>
  <c r="M171" i="12"/>
  <c r="L171" i="12"/>
  <c r="K171" i="12"/>
  <c r="J171" i="12"/>
  <c r="I171" i="12"/>
  <c r="H171" i="12"/>
  <c r="G171" i="12"/>
  <c r="F171" i="12"/>
  <c r="E171" i="12"/>
  <c r="D171" i="12"/>
  <c r="V170" i="12"/>
  <c r="U170" i="12"/>
  <c r="T170" i="12"/>
  <c r="S170" i="12"/>
  <c r="R170" i="12"/>
  <c r="Q170" i="12"/>
  <c r="P170" i="12"/>
  <c r="O170" i="12"/>
  <c r="N170" i="12"/>
  <c r="M170" i="12"/>
  <c r="L170" i="12"/>
  <c r="K170" i="12"/>
  <c r="J170" i="12"/>
  <c r="I170" i="12"/>
  <c r="H170" i="12"/>
  <c r="G170" i="12"/>
  <c r="F170" i="12"/>
  <c r="E170" i="12"/>
  <c r="D170" i="12"/>
  <c r="V169" i="12"/>
  <c r="U169" i="12"/>
  <c r="T169" i="12"/>
  <c r="S169" i="12"/>
  <c r="R169" i="12"/>
  <c r="Q169" i="12"/>
  <c r="P169" i="12"/>
  <c r="O169" i="12"/>
  <c r="N169" i="12"/>
  <c r="M169" i="12"/>
  <c r="L169" i="12"/>
  <c r="K169" i="12"/>
  <c r="J169" i="12"/>
  <c r="I169" i="12"/>
  <c r="H169" i="12"/>
  <c r="G169" i="12"/>
  <c r="F169" i="12"/>
  <c r="E169" i="12"/>
  <c r="D169" i="12"/>
  <c r="V168" i="12"/>
  <c r="U168" i="12"/>
  <c r="T168" i="12"/>
  <c r="S168" i="12"/>
  <c r="R168" i="12"/>
  <c r="Q168" i="12"/>
  <c r="P168" i="12"/>
  <c r="O168" i="12"/>
  <c r="N168" i="12"/>
  <c r="M168" i="12"/>
  <c r="L168" i="12"/>
  <c r="K168" i="12"/>
  <c r="J168" i="12"/>
  <c r="I168" i="12"/>
  <c r="H168" i="12"/>
  <c r="G168" i="12"/>
  <c r="F168" i="12"/>
  <c r="E168" i="12"/>
  <c r="D168" i="12"/>
  <c r="DI167" i="12"/>
  <c r="DH167" i="12"/>
  <c r="DG167" i="12"/>
  <c r="DF167" i="12"/>
  <c r="DE167" i="12"/>
  <c r="DD167" i="12"/>
  <c r="DC167" i="12"/>
  <c r="DB167" i="12"/>
  <c r="DA167" i="12"/>
  <c r="CZ167" i="12"/>
  <c r="CY167" i="12"/>
  <c r="CX167" i="12"/>
  <c r="CW167" i="12"/>
  <c r="CV167" i="12"/>
  <c r="CU167" i="12"/>
  <c r="CT167" i="12"/>
  <c r="CS167" i="12"/>
  <c r="CR167" i="12"/>
  <c r="CQ167" i="12"/>
  <c r="CE167" i="12"/>
  <c r="CD167" i="12"/>
  <c r="CC167" i="12"/>
  <c r="CB167" i="12"/>
  <c r="CA167" i="12"/>
  <c r="BZ167" i="12"/>
  <c r="Q167" i="12" s="1"/>
  <c r="BY167" i="12"/>
  <c r="BX167" i="12"/>
  <c r="O167" i="12" s="1"/>
  <c r="BW167" i="12"/>
  <c r="BV167" i="12"/>
  <c r="BU167" i="12"/>
  <c r="BT167" i="12"/>
  <c r="BS167" i="12"/>
  <c r="BR167" i="12"/>
  <c r="BQ167" i="12"/>
  <c r="BP167" i="12"/>
  <c r="BO167" i="12"/>
  <c r="BN167" i="12"/>
  <c r="BM167" i="12"/>
  <c r="BA167" i="12"/>
  <c r="AZ167" i="12"/>
  <c r="AY167" i="12"/>
  <c r="T167" i="12" s="1"/>
  <c r="AX167" i="12"/>
  <c r="AW167" i="12"/>
  <c r="AV167" i="12"/>
  <c r="AU167" i="12"/>
  <c r="P167" i="12" s="1"/>
  <c r="AT167" i="12"/>
  <c r="AS167" i="12"/>
  <c r="AR167" i="12"/>
  <c r="AQ167" i="12"/>
  <c r="L167" i="12" s="1"/>
  <c r="AP167" i="12"/>
  <c r="AO167" i="12"/>
  <c r="AN167" i="12"/>
  <c r="AM167" i="12"/>
  <c r="H167" i="12" s="1"/>
  <c r="AL167" i="12"/>
  <c r="AK167" i="12"/>
  <c r="AJ167" i="12"/>
  <c r="AI167" i="12"/>
  <c r="D167" i="12" s="1"/>
  <c r="S167" i="12"/>
  <c r="K167" i="12"/>
  <c r="I167" i="12"/>
  <c r="G167" i="12"/>
  <c r="V166" i="12"/>
  <c r="U166" i="12"/>
  <c r="T166" i="12"/>
  <c r="S166" i="12"/>
  <c r="R166" i="12"/>
  <c r="Q166" i="12"/>
  <c r="P166" i="12"/>
  <c r="O166" i="12"/>
  <c r="N166" i="12"/>
  <c r="M166" i="12"/>
  <c r="L166" i="12"/>
  <c r="K166" i="12"/>
  <c r="J166" i="12"/>
  <c r="I166" i="12"/>
  <c r="H166" i="12"/>
  <c r="G166" i="12"/>
  <c r="F166" i="12"/>
  <c r="E166" i="12"/>
  <c r="D166" i="12"/>
  <c r="V165" i="12"/>
  <c r="U165" i="12"/>
  <c r="T165" i="12"/>
  <c r="S165" i="12"/>
  <c r="R165" i="12"/>
  <c r="Q165" i="12"/>
  <c r="P165" i="12"/>
  <c r="O165" i="12"/>
  <c r="N165" i="12"/>
  <c r="M165" i="12"/>
  <c r="L165" i="12"/>
  <c r="K165" i="12"/>
  <c r="J165" i="12"/>
  <c r="I165" i="12"/>
  <c r="H165" i="12"/>
  <c r="G165" i="12"/>
  <c r="F165" i="12"/>
  <c r="E165" i="12"/>
  <c r="D165" i="12"/>
  <c r="V164" i="12"/>
  <c r="U164" i="12"/>
  <c r="T164" i="12"/>
  <c r="S164" i="12"/>
  <c r="R164" i="12"/>
  <c r="Q164" i="12"/>
  <c r="P164" i="12"/>
  <c r="O164" i="12"/>
  <c r="N164" i="12"/>
  <c r="M164" i="12"/>
  <c r="L164" i="12"/>
  <c r="K164" i="12"/>
  <c r="J164" i="12"/>
  <c r="I164" i="12"/>
  <c r="H164" i="12"/>
  <c r="G164" i="12"/>
  <c r="F164" i="12"/>
  <c r="E164" i="12"/>
  <c r="D164" i="12"/>
  <c r="V163" i="12"/>
  <c r="U163" i="12"/>
  <c r="T163" i="12"/>
  <c r="S163" i="12"/>
  <c r="R163" i="12"/>
  <c r="Q163" i="12"/>
  <c r="P163" i="12"/>
  <c r="O163" i="12"/>
  <c r="N163" i="12"/>
  <c r="M163" i="12"/>
  <c r="L163" i="12"/>
  <c r="K163" i="12"/>
  <c r="J163" i="12"/>
  <c r="I163" i="12"/>
  <c r="H163" i="12"/>
  <c r="G163" i="12"/>
  <c r="F163" i="12"/>
  <c r="E163" i="12"/>
  <c r="D163" i="12"/>
  <c r="V162" i="12"/>
  <c r="U162" i="12"/>
  <c r="T162" i="12"/>
  <c r="S162" i="12"/>
  <c r="R162" i="12"/>
  <c r="Q162" i="12"/>
  <c r="P162" i="12"/>
  <c r="O162" i="12"/>
  <c r="N162" i="12"/>
  <c r="M162" i="12"/>
  <c r="L162" i="12"/>
  <c r="K162" i="12"/>
  <c r="J162" i="12"/>
  <c r="I162" i="12"/>
  <c r="H162" i="12"/>
  <c r="G162" i="12"/>
  <c r="F162" i="12"/>
  <c r="E162" i="12"/>
  <c r="D162" i="12"/>
  <c r="V109" i="12"/>
  <c r="U109" i="12"/>
  <c r="T109" i="12"/>
  <c r="S109" i="12"/>
  <c r="R109" i="12"/>
  <c r="Q109" i="12"/>
  <c r="P109" i="12"/>
  <c r="O109" i="12"/>
  <c r="N109" i="12"/>
  <c r="M109" i="12"/>
  <c r="L109" i="12"/>
  <c r="K109" i="12"/>
  <c r="J109" i="12"/>
  <c r="I109" i="12"/>
  <c r="H109" i="12"/>
  <c r="G109" i="12"/>
  <c r="F109" i="12"/>
  <c r="E109" i="12"/>
  <c r="D109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D108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V106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V105" i="12"/>
  <c r="U105" i="12"/>
  <c r="T105" i="12"/>
  <c r="S105" i="12"/>
  <c r="R105" i="12"/>
  <c r="Q105" i="12"/>
  <c r="P105" i="12"/>
  <c r="O105" i="12"/>
  <c r="N105" i="12"/>
  <c r="M105" i="12"/>
  <c r="L105" i="12"/>
  <c r="K105" i="12"/>
  <c r="J105" i="12"/>
  <c r="I105" i="12"/>
  <c r="H105" i="12"/>
  <c r="G105" i="12"/>
  <c r="F105" i="12"/>
  <c r="E105" i="12"/>
  <c r="D105" i="12"/>
  <c r="V104" i="12"/>
  <c r="U104" i="12"/>
  <c r="T104" i="12"/>
  <c r="S104" i="12"/>
  <c r="R104" i="12"/>
  <c r="Q104" i="12"/>
  <c r="P104" i="12"/>
  <c r="O104" i="12"/>
  <c r="N104" i="12"/>
  <c r="M104" i="12"/>
  <c r="L104" i="12"/>
  <c r="K104" i="12"/>
  <c r="J104" i="12"/>
  <c r="I104" i="12"/>
  <c r="H104" i="12"/>
  <c r="G104" i="12"/>
  <c r="F104" i="12"/>
  <c r="E104" i="12"/>
  <c r="D104" i="12"/>
  <c r="V103" i="12"/>
  <c r="U103" i="12"/>
  <c r="T103" i="12"/>
  <c r="S103" i="12"/>
  <c r="R103" i="12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E103" i="12"/>
  <c r="D103" i="12"/>
  <c r="V102" i="12"/>
  <c r="U102" i="12"/>
  <c r="T102" i="12"/>
  <c r="S102" i="12"/>
  <c r="R102" i="12"/>
  <c r="Q102" i="12"/>
  <c r="P102" i="12"/>
  <c r="O102" i="12"/>
  <c r="N102" i="12"/>
  <c r="M102" i="12"/>
  <c r="L102" i="12"/>
  <c r="K102" i="12"/>
  <c r="J102" i="12"/>
  <c r="I102" i="12"/>
  <c r="H102" i="12"/>
  <c r="G102" i="12"/>
  <c r="F102" i="12"/>
  <c r="E102" i="12"/>
  <c r="D102" i="12"/>
  <c r="V101" i="12"/>
  <c r="U101" i="12"/>
  <c r="T101" i="12"/>
  <c r="S101" i="12"/>
  <c r="R101" i="12"/>
  <c r="Q101" i="12"/>
  <c r="P101" i="12"/>
  <c r="O101" i="12"/>
  <c r="N101" i="12"/>
  <c r="M101" i="12"/>
  <c r="L101" i="12"/>
  <c r="K101" i="12"/>
  <c r="J101" i="12"/>
  <c r="I101" i="12"/>
  <c r="H101" i="12"/>
  <c r="G101" i="12"/>
  <c r="F101" i="12"/>
  <c r="E101" i="12"/>
  <c r="D101" i="12"/>
  <c r="V100" i="12"/>
  <c r="U100" i="12"/>
  <c r="T100" i="12"/>
  <c r="S100" i="12"/>
  <c r="R100" i="12"/>
  <c r="Q100" i="12"/>
  <c r="P100" i="12"/>
  <c r="O100" i="12"/>
  <c r="N100" i="12"/>
  <c r="M100" i="12"/>
  <c r="L100" i="12"/>
  <c r="K100" i="12"/>
  <c r="J100" i="12"/>
  <c r="I100" i="12"/>
  <c r="H100" i="12"/>
  <c r="G100" i="12"/>
  <c r="F100" i="12"/>
  <c r="E100" i="12"/>
  <c r="D100" i="12"/>
  <c r="DI99" i="12"/>
  <c r="DH99" i="12"/>
  <c r="DG99" i="12"/>
  <c r="DF99" i="12"/>
  <c r="DE99" i="12"/>
  <c r="DD99" i="12"/>
  <c r="DD90" i="12" s="1"/>
  <c r="DD83" i="12" s="1"/>
  <c r="DC99" i="12"/>
  <c r="DB99" i="12"/>
  <c r="DA99" i="12"/>
  <c r="CZ99" i="12"/>
  <c r="CY99" i="12"/>
  <c r="CX99" i="12"/>
  <c r="CW99" i="12"/>
  <c r="CV99" i="12"/>
  <c r="CU99" i="12"/>
  <c r="CT99" i="12"/>
  <c r="CS99" i="12"/>
  <c r="CR99" i="12"/>
  <c r="CQ99" i="12"/>
  <c r="BA99" i="12"/>
  <c r="AZ99" i="12"/>
  <c r="U99" i="12" s="1"/>
  <c r="AY99" i="12"/>
  <c r="AX99" i="12"/>
  <c r="AW99" i="12"/>
  <c r="AV99" i="12"/>
  <c r="Q99" i="12" s="1"/>
  <c r="AU99" i="12"/>
  <c r="P99" i="12" s="1"/>
  <c r="AT99" i="12"/>
  <c r="AS99" i="12"/>
  <c r="AR99" i="12"/>
  <c r="M99" i="12" s="1"/>
  <c r="AQ99" i="12"/>
  <c r="L99" i="12" s="1"/>
  <c r="AP99" i="12"/>
  <c r="AO99" i="12"/>
  <c r="AN99" i="12"/>
  <c r="I99" i="12" s="1"/>
  <c r="AM99" i="12"/>
  <c r="AL99" i="12"/>
  <c r="AK99" i="12"/>
  <c r="AJ99" i="12"/>
  <c r="E99" i="12" s="1"/>
  <c r="AI99" i="12"/>
  <c r="D99" i="12" s="1"/>
  <c r="S99" i="12"/>
  <c r="O99" i="12"/>
  <c r="K99" i="12"/>
  <c r="H99" i="12"/>
  <c r="G99" i="12"/>
  <c r="V98" i="12"/>
  <c r="U98" i="12"/>
  <c r="T98" i="12"/>
  <c r="S98" i="12"/>
  <c r="R98" i="12"/>
  <c r="Q98" i="12"/>
  <c r="P98" i="12"/>
  <c r="O98" i="12"/>
  <c r="N98" i="12"/>
  <c r="M98" i="12"/>
  <c r="L98" i="12"/>
  <c r="K98" i="12"/>
  <c r="J98" i="12"/>
  <c r="I98" i="12"/>
  <c r="H98" i="12"/>
  <c r="G98" i="12"/>
  <c r="F98" i="12"/>
  <c r="E98" i="12"/>
  <c r="D98" i="12"/>
  <c r="V97" i="12"/>
  <c r="U97" i="12"/>
  <c r="T97" i="12"/>
  <c r="S97" i="12"/>
  <c r="R97" i="12"/>
  <c r="Q97" i="12"/>
  <c r="P97" i="12"/>
  <c r="O97" i="12"/>
  <c r="N97" i="12"/>
  <c r="M97" i="12"/>
  <c r="L97" i="12"/>
  <c r="K97" i="12"/>
  <c r="J97" i="12"/>
  <c r="I97" i="12"/>
  <c r="H97" i="12"/>
  <c r="G97" i="12"/>
  <c r="F97" i="12"/>
  <c r="E97" i="12"/>
  <c r="D97" i="12"/>
  <c r="V96" i="12"/>
  <c r="U96" i="12"/>
  <c r="T96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D96" i="12"/>
  <c r="V95" i="12"/>
  <c r="U95" i="12"/>
  <c r="T95" i="12"/>
  <c r="S95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E95" i="12"/>
  <c r="D95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DI91" i="12"/>
  <c r="DH91" i="12"/>
  <c r="DG91" i="12"/>
  <c r="DG90" i="12" s="1"/>
  <c r="DG83" i="12" s="1"/>
  <c r="DF91" i="12"/>
  <c r="DF90" i="12" s="1"/>
  <c r="DE91" i="12"/>
  <c r="DD91" i="12"/>
  <c r="DC91" i="12"/>
  <c r="DC90" i="12" s="1"/>
  <c r="DC83" i="12" s="1"/>
  <c r="DB91" i="12"/>
  <c r="DA91" i="12"/>
  <c r="CZ91" i="12"/>
  <c r="CY91" i="12"/>
  <c r="CY90" i="12" s="1"/>
  <c r="CX91" i="12"/>
  <c r="CX90" i="12" s="1"/>
  <c r="CW91" i="12"/>
  <c r="CV91" i="12"/>
  <c r="CV90" i="12" s="1"/>
  <c r="CV83" i="12" s="1"/>
  <c r="CU91" i="12"/>
  <c r="CU90" i="12" s="1"/>
  <c r="CT91" i="12"/>
  <c r="CS91" i="12"/>
  <c r="CR91" i="12"/>
  <c r="CQ91" i="12"/>
  <c r="CQ90" i="12" s="1"/>
  <c r="BA91" i="12"/>
  <c r="V91" i="12" s="1"/>
  <c r="AZ91" i="12"/>
  <c r="AY91" i="12"/>
  <c r="AX91" i="12"/>
  <c r="AW91" i="12"/>
  <c r="AV91" i="12"/>
  <c r="AU91" i="12"/>
  <c r="AT91" i="12"/>
  <c r="AS91" i="12"/>
  <c r="N91" i="12" s="1"/>
  <c r="AR91" i="12"/>
  <c r="AQ91" i="12"/>
  <c r="L91" i="12" s="1"/>
  <c r="AP91" i="12"/>
  <c r="AO91" i="12"/>
  <c r="AN91" i="12"/>
  <c r="AM91" i="12"/>
  <c r="AL91" i="12"/>
  <c r="AK91" i="12"/>
  <c r="AK90" i="12" s="1"/>
  <c r="AJ91" i="12"/>
  <c r="AI91" i="12"/>
  <c r="T91" i="12"/>
  <c r="P91" i="12"/>
  <c r="H91" i="12"/>
  <c r="F91" i="12"/>
  <c r="D91" i="12"/>
  <c r="DB90" i="12"/>
  <c r="DB83" i="12" s="1"/>
  <c r="CT90" i="12"/>
  <c r="CT83" i="12" s="1"/>
  <c r="BA90" i="12"/>
  <c r="BA83" i="12" s="1"/>
  <c r="AS90" i="12"/>
  <c r="AQ90" i="12"/>
  <c r="AI90" i="12"/>
  <c r="D90" i="12" s="1"/>
  <c r="V89" i="12"/>
  <c r="U89" i="12"/>
  <c r="T89" i="12"/>
  <c r="S89" i="12"/>
  <c r="R89" i="12"/>
  <c r="Q89" i="12"/>
  <c r="P89" i="12"/>
  <c r="O89" i="12"/>
  <c r="N89" i="12"/>
  <c r="M89" i="12"/>
  <c r="L89" i="12"/>
  <c r="K89" i="12"/>
  <c r="J89" i="12"/>
  <c r="I89" i="12"/>
  <c r="H89" i="12"/>
  <c r="G89" i="12"/>
  <c r="F89" i="12"/>
  <c r="E89" i="12"/>
  <c r="D89" i="12"/>
  <c r="V88" i="12"/>
  <c r="U88" i="12"/>
  <c r="T88" i="12"/>
  <c r="S88" i="12"/>
  <c r="R88" i="12"/>
  <c r="Q88" i="12"/>
  <c r="P88" i="12"/>
  <c r="O88" i="12"/>
  <c r="N88" i="12"/>
  <c r="M88" i="12"/>
  <c r="L88" i="12"/>
  <c r="K88" i="12"/>
  <c r="J88" i="12"/>
  <c r="I88" i="12"/>
  <c r="H88" i="12"/>
  <c r="G88" i="12"/>
  <c r="F88" i="12"/>
  <c r="E88" i="12"/>
  <c r="D88" i="12"/>
  <c r="V87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D87" i="12"/>
  <c r="V86" i="12"/>
  <c r="U86" i="12"/>
  <c r="T86" i="12"/>
  <c r="S86" i="12"/>
  <c r="R86" i="12"/>
  <c r="Q86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D86" i="12"/>
  <c r="V85" i="12"/>
  <c r="U85" i="12"/>
  <c r="T85" i="12"/>
  <c r="S85" i="12"/>
  <c r="R85" i="12"/>
  <c r="Q85" i="12"/>
  <c r="P85" i="12"/>
  <c r="O85" i="12"/>
  <c r="N85" i="12"/>
  <c r="M85" i="12"/>
  <c r="L85" i="12"/>
  <c r="K85" i="12"/>
  <c r="J85" i="12"/>
  <c r="I85" i="12"/>
  <c r="H85" i="12"/>
  <c r="G85" i="12"/>
  <c r="F85" i="12"/>
  <c r="E85" i="12"/>
  <c r="D85" i="12"/>
  <c r="V84" i="12"/>
  <c r="U84" i="12"/>
  <c r="T84" i="12"/>
  <c r="S84" i="12"/>
  <c r="R84" i="12"/>
  <c r="Q84" i="12"/>
  <c r="P84" i="12"/>
  <c r="O84" i="12"/>
  <c r="N84" i="12"/>
  <c r="M84" i="12"/>
  <c r="L84" i="12"/>
  <c r="K84" i="12"/>
  <c r="J84" i="12"/>
  <c r="I84" i="12"/>
  <c r="H84" i="12"/>
  <c r="G84" i="12"/>
  <c r="F84" i="12"/>
  <c r="E84" i="12"/>
  <c r="D84" i="12"/>
  <c r="DF83" i="12"/>
  <c r="CY83" i="12"/>
  <c r="CX83" i="12"/>
  <c r="CU83" i="12"/>
  <c r="CQ83" i="12"/>
  <c r="AS83" i="12"/>
  <c r="AK83" i="12"/>
  <c r="V73" i="12"/>
  <c r="P73" i="12"/>
  <c r="N73" i="12"/>
  <c r="F73" i="12"/>
  <c r="D73" i="12"/>
  <c r="V72" i="12"/>
  <c r="U72" i="12"/>
  <c r="T72" i="12"/>
  <c r="S72" i="12"/>
  <c r="S74" i="12" s="1"/>
  <c r="R72" i="12"/>
  <c r="Q72" i="12"/>
  <c r="P72" i="12"/>
  <c r="O72" i="12"/>
  <c r="O74" i="12" s="1"/>
  <c r="N72" i="12"/>
  <c r="M72" i="12"/>
  <c r="L72" i="12"/>
  <c r="K72" i="12"/>
  <c r="K74" i="12" s="1"/>
  <c r="J72" i="12"/>
  <c r="I72" i="12"/>
  <c r="H72" i="12"/>
  <c r="G72" i="12"/>
  <c r="G74" i="12" s="1"/>
  <c r="F72" i="12"/>
  <c r="E72" i="12"/>
  <c r="D72" i="12"/>
  <c r="D74" i="12" s="1"/>
  <c r="AS71" i="12"/>
  <c r="AR71" i="12"/>
  <c r="M71" i="12"/>
  <c r="L71" i="12"/>
  <c r="K71" i="12"/>
  <c r="J71" i="12"/>
  <c r="I71" i="12"/>
  <c r="H71" i="12"/>
  <c r="G71" i="12"/>
  <c r="F71" i="12"/>
  <c r="E71" i="12"/>
  <c r="D71" i="12"/>
  <c r="V70" i="12"/>
  <c r="U70" i="12"/>
  <c r="U73" i="12" s="1"/>
  <c r="T70" i="12"/>
  <c r="T73" i="12" s="1"/>
  <c r="S70" i="12"/>
  <c r="S73" i="12" s="1"/>
  <c r="R70" i="12"/>
  <c r="R73" i="12" s="1"/>
  <c r="Q70" i="12"/>
  <c r="Q73" i="12" s="1"/>
  <c r="P70" i="12"/>
  <c r="O70" i="12"/>
  <c r="O73" i="12" s="1"/>
  <c r="N70" i="12"/>
  <c r="M70" i="12"/>
  <c r="M73" i="12" s="1"/>
  <c r="L70" i="12"/>
  <c r="L73" i="12" s="1"/>
  <c r="K70" i="12"/>
  <c r="K73" i="12" s="1"/>
  <c r="J70" i="12"/>
  <c r="J73" i="12" s="1"/>
  <c r="I70" i="12"/>
  <c r="I73" i="12" s="1"/>
  <c r="H70" i="12"/>
  <c r="H73" i="12" s="1"/>
  <c r="G70" i="12"/>
  <c r="G73" i="12" s="1"/>
  <c r="F70" i="12"/>
  <c r="E70" i="12"/>
  <c r="E73" i="12" s="1"/>
  <c r="D70" i="12"/>
  <c r="V69" i="12"/>
  <c r="U69" i="12"/>
  <c r="T69" i="12"/>
  <c r="S69" i="12"/>
  <c r="R69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D69" i="12"/>
  <c r="V68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7" i="12"/>
  <c r="D67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V65" i="12"/>
  <c r="U65" i="12"/>
  <c r="T65" i="12"/>
  <c r="S65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V64" i="12"/>
  <c r="U64" i="12"/>
  <c r="T64" i="12"/>
  <c r="S64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V63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BA59" i="12"/>
  <c r="AZ59" i="12"/>
  <c r="U59" i="12" s="1"/>
  <c r="AY59" i="12"/>
  <c r="AX59" i="12"/>
  <c r="AW59" i="12"/>
  <c r="AV59" i="12"/>
  <c r="Q59" i="12" s="1"/>
  <c r="AU59" i="12"/>
  <c r="AT59" i="12"/>
  <c r="AS59" i="12"/>
  <c r="AR59" i="12"/>
  <c r="M59" i="12" s="1"/>
  <c r="AQ59" i="12"/>
  <c r="AP59" i="12"/>
  <c r="AO59" i="12"/>
  <c r="AN59" i="12"/>
  <c r="I59" i="12" s="1"/>
  <c r="AM59" i="12"/>
  <c r="AL59" i="12"/>
  <c r="AK59" i="12"/>
  <c r="AJ59" i="12"/>
  <c r="E59" i="12" s="1"/>
  <c r="AI59" i="12"/>
  <c r="S59" i="12"/>
  <c r="O59" i="12"/>
  <c r="K59" i="12"/>
  <c r="G59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BA51" i="12"/>
  <c r="V51" i="12" s="1"/>
  <c r="AZ51" i="12"/>
  <c r="U51" i="12" s="1"/>
  <c r="AY51" i="12"/>
  <c r="AX51" i="12"/>
  <c r="S51" i="12" s="1"/>
  <c r="AW51" i="12"/>
  <c r="R51" i="12" s="1"/>
  <c r="AV51" i="12"/>
  <c r="AU51" i="12"/>
  <c r="AT51" i="12"/>
  <c r="O51" i="12" s="1"/>
  <c r="AS51" i="12"/>
  <c r="N51" i="12" s="1"/>
  <c r="AR51" i="12"/>
  <c r="M51" i="12" s="1"/>
  <c r="AQ51" i="12"/>
  <c r="AP51" i="12"/>
  <c r="K51" i="12" s="1"/>
  <c r="AO51" i="12"/>
  <c r="J51" i="12" s="1"/>
  <c r="AN51" i="12"/>
  <c r="I51" i="12" s="1"/>
  <c r="AM51" i="12"/>
  <c r="AL51" i="12"/>
  <c r="G51" i="12" s="1"/>
  <c r="AK51" i="12"/>
  <c r="F51" i="12" s="1"/>
  <c r="AJ51" i="12"/>
  <c r="E51" i="12" s="1"/>
  <c r="AI51" i="12"/>
  <c r="T51" i="12"/>
  <c r="P51" i="12"/>
  <c r="L51" i="12"/>
  <c r="H51" i="12"/>
  <c r="D51" i="12"/>
  <c r="AZ50" i="12"/>
  <c r="U50" i="12" s="1"/>
  <c r="AJ50" i="12"/>
  <c r="E50" i="12" s="1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DI45" i="12"/>
  <c r="DI44" i="12" s="1"/>
  <c r="DI43" i="12" s="1"/>
  <c r="DH45" i="12"/>
  <c r="DH44" i="12" s="1"/>
  <c r="DG45" i="12"/>
  <c r="DG44" i="12" s="1"/>
  <c r="DG43" i="12" s="1"/>
  <c r="DF45" i="12"/>
  <c r="DF44" i="12" s="1"/>
  <c r="DF43" i="12" s="1"/>
  <c r="DE45" i="12"/>
  <c r="DD45" i="12"/>
  <c r="DD44" i="12" s="1"/>
  <c r="DC45" i="12"/>
  <c r="DB45" i="12"/>
  <c r="DB44" i="12" s="1"/>
  <c r="DB43" i="12" s="1"/>
  <c r="DA45" i="12"/>
  <c r="DA44" i="12" s="1"/>
  <c r="DA43" i="12" s="1"/>
  <c r="CZ45" i="12"/>
  <c r="CZ44" i="12" s="1"/>
  <c r="CY45" i="12"/>
  <c r="CY44" i="12" s="1"/>
  <c r="CY43" i="12" s="1"/>
  <c r="CX45" i="12"/>
  <c r="CX44" i="12" s="1"/>
  <c r="CX43" i="12" s="1"/>
  <c r="CW45" i="12"/>
  <c r="CW44" i="12" s="1"/>
  <c r="CW43" i="12" s="1"/>
  <c r="CV45" i="12"/>
  <c r="CV44" i="12" s="1"/>
  <c r="CU45" i="12"/>
  <c r="CT45" i="12"/>
  <c r="CT44" i="12" s="1"/>
  <c r="CT43" i="12" s="1"/>
  <c r="CS45" i="12"/>
  <c r="CS44" i="12" s="1"/>
  <c r="CS43" i="12" s="1"/>
  <c r="CR45" i="12"/>
  <c r="CR44" i="12" s="1"/>
  <c r="CE45" i="12"/>
  <c r="CE44" i="12" s="1"/>
  <c r="CD45" i="12"/>
  <c r="CD44" i="12" s="1"/>
  <c r="CD43" i="12" s="1"/>
  <c r="CC45" i="12"/>
  <c r="CC44" i="12" s="1"/>
  <c r="CC43" i="12" s="1"/>
  <c r="CB45" i="12"/>
  <c r="CB44" i="12" s="1"/>
  <c r="CB43" i="12" s="1"/>
  <c r="CA45" i="12"/>
  <c r="BZ45" i="12"/>
  <c r="BZ44" i="12" s="1"/>
  <c r="BZ43" i="12" s="1"/>
  <c r="BY45" i="12"/>
  <c r="BX45" i="12"/>
  <c r="BX44" i="12" s="1"/>
  <c r="BX43" i="12" s="1"/>
  <c r="BW45" i="12"/>
  <c r="BW44" i="12" s="1"/>
  <c r="BV45" i="12"/>
  <c r="BV44" i="12" s="1"/>
  <c r="BV43" i="12" s="1"/>
  <c r="BU45" i="12"/>
  <c r="BU44" i="12" s="1"/>
  <c r="BU43" i="12" s="1"/>
  <c r="BT45" i="12"/>
  <c r="BT44" i="12" s="1"/>
  <c r="BT43" i="12" s="1"/>
  <c r="BS45" i="12"/>
  <c r="BR45" i="12"/>
  <c r="BR44" i="12" s="1"/>
  <c r="BR43" i="12" s="1"/>
  <c r="BQ45" i="12"/>
  <c r="BQ44" i="12" s="1"/>
  <c r="BQ43" i="12" s="1"/>
  <c r="BP45" i="12"/>
  <c r="BP44" i="12" s="1"/>
  <c r="BP43" i="12" s="1"/>
  <c r="BO45" i="12"/>
  <c r="BO44" i="12" s="1"/>
  <c r="BN45" i="12"/>
  <c r="BN44" i="12" s="1"/>
  <c r="BN43" i="12" s="1"/>
  <c r="BM45" i="12"/>
  <c r="BA45" i="12"/>
  <c r="AZ45" i="12"/>
  <c r="AY45" i="12"/>
  <c r="AX45" i="12"/>
  <c r="AX44" i="12" s="1"/>
  <c r="S44" i="12" s="1"/>
  <c r="AW45" i="12"/>
  <c r="AV45" i="12"/>
  <c r="AV44" i="12" s="1"/>
  <c r="AU45" i="12"/>
  <c r="AT45" i="12"/>
  <c r="O45" i="12" s="1"/>
  <c r="AS45" i="12"/>
  <c r="AR45" i="12"/>
  <c r="AQ45" i="12"/>
  <c r="AP45" i="12"/>
  <c r="K45" i="12" s="1"/>
  <c r="AO45" i="12"/>
  <c r="AN45" i="12"/>
  <c r="AN44" i="12" s="1"/>
  <c r="AM45" i="12"/>
  <c r="AL45" i="12"/>
  <c r="G45" i="12" s="1"/>
  <c r="AK45" i="12"/>
  <c r="AJ45" i="12"/>
  <c r="AI45" i="12"/>
  <c r="S45" i="12"/>
  <c r="DE44" i="12"/>
  <c r="DE43" i="12" s="1"/>
  <c r="DC44" i="12"/>
  <c r="DC43" i="12" s="1"/>
  <c r="CU44" i="12"/>
  <c r="CU43" i="12" s="1"/>
  <c r="CA44" i="12"/>
  <c r="BY44" i="12"/>
  <c r="BY43" i="12" s="1"/>
  <c r="BS44" i="12"/>
  <c r="BM44" i="12"/>
  <c r="BM43" i="12" s="1"/>
  <c r="AZ44" i="12"/>
  <c r="AR44" i="12"/>
  <c r="AJ44" i="12"/>
  <c r="DH43" i="12"/>
  <c r="DD43" i="12"/>
  <c r="CZ43" i="12"/>
  <c r="CV43" i="12"/>
  <c r="CR43" i="12"/>
  <c r="CQ43" i="12"/>
  <c r="CE43" i="12"/>
  <c r="CA43" i="12"/>
  <c r="BW43" i="12"/>
  <c r="BS43" i="12"/>
  <c r="BO43" i="12"/>
  <c r="AZ43" i="12"/>
  <c r="AJ43" i="12"/>
  <c r="DL30" i="12"/>
  <c r="CH30" i="12"/>
  <c r="BD30" i="12"/>
  <c r="V30" i="12"/>
  <c r="Y30" i="12" s="1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DL29" i="12"/>
  <c r="CH29" i="12"/>
  <c r="BD29" i="12"/>
  <c r="V29" i="12"/>
  <c r="U29" i="12"/>
  <c r="T29" i="12"/>
  <c r="S29" i="12"/>
  <c r="R29" i="12"/>
  <c r="Q29" i="12"/>
  <c r="P29" i="12"/>
  <c r="O29" i="12"/>
  <c r="N29" i="12"/>
  <c r="M29" i="12"/>
  <c r="L29" i="12"/>
  <c r="Y29" i="12" s="1"/>
  <c r="K29" i="12"/>
  <c r="J29" i="12"/>
  <c r="I29" i="12"/>
  <c r="H29" i="12"/>
  <c r="G29" i="12"/>
  <c r="F29" i="12"/>
  <c r="E29" i="12"/>
  <c r="D29" i="12"/>
  <c r="DL28" i="12"/>
  <c r="CH28" i="12"/>
  <c r="BD28" i="12"/>
  <c r="Y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DL27" i="12"/>
  <c r="CH27" i="12"/>
  <c r="BD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DL26" i="12"/>
  <c r="CH26" i="12"/>
  <c r="BD26" i="12"/>
  <c r="V26" i="12"/>
  <c r="U26" i="12"/>
  <c r="T26" i="12"/>
  <c r="S26" i="12"/>
  <c r="R26" i="12"/>
  <c r="Q26" i="12"/>
  <c r="P26" i="12"/>
  <c r="O26" i="12"/>
  <c r="N26" i="12"/>
  <c r="M26" i="12"/>
  <c r="L26" i="12"/>
  <c r="Y26" i="12" s="1"/>
  <c r="K26" i="12"/>
  <c r="J26" i="12"/>
  <c r="I26" i="12"/>
  <c r="H26" i="12"/>
  <c r="G26" i="12"/>
  <c r="F26" i="12"/>
  <c r="E26" i="12"/>
  <c r="D26" i="12"/>
  <c r="DL25" i="12"/>
  <c r="CH25" i="12"/>
  <c r="BD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DL24" i="12"/>
  <c r="CH24" i="12"/>
  <c r="BD24" i="12"/>
  <c r="V24" i="12"/>
  <c r="U24" i="12"/>
  <c r="T24" i="12"/>
  <c r="S24" i="12"/>
  <c r="R24" i="12"/>
  <c r="Q24" i="12"/>
  <c r="P24" i="12"/>
  <c r="O24" i="12"/>
  <c r="N24" i="12"/>
  <c r="M24" i="12"/>
  <c r="L24" i="12"/>
  <c r="Y24" i="12" s="1"/>
  <c r="K24" i="12"/>
  <c r="J24" i="12"/>
  <c r="I24" i="12"/>
  <c r="H24" i="12"/>
  <c r="G24" i="12"/>
  <c r="F24" i="12"/>
  <c r="E24" i="12"/>
  <c r="D24" i="12"/>
  <c r="DL23" i="12"/>
  <c r="CH23" i="12"/>
  <c r="BD23" i="12"/>
  <c r="V23" i="12"/>
  <c r="U23" i="12"/>
  <c r="T23" i="12"/>
  <c r="S23" i="12"/>
  <c r="R23" i="12"/>
  <c r="Q23" i="12"/>
  <c r="P23" i="12"/>
  <c r="O23" i="12"/>
  <c r="N23" i="12"/>
  <c r="M23" i="12"/>
  <c r="L23" i="12"/>
  <c r="Y23" i="12" s="1"/>
  <c r="K23" i="12"/>
  <c r="J23" i="12"/>
  <c r="I23" i="12"/>
  <c r="H23" i="12"/>
  <c r="G23" i="12"/>
  <c r="F23" i="12"/>
  <c r="E23" i="12"/>
  <c r="D23" i="12"/>
  <c r="DL22" i="12"/>
  <c r="CH22" i="12"/>
  <c r="BD22" i="12"/>
  <c r="V22" i="12"/>
  <c r="Y22" i="12" s="1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DL21" i="12"/>
  <c r="CH21" i="12"/>
  <c r="BD21" i="12"/>
  <c r="V21" i="12"/>
  <c r="U21" i="12"/>
  <c r="T21" i="12"/>
  <c r="S21" i="12"/>
  <c r="R21" i="12"/>
  <c r="Q21" i="12"/>
  <c r="P21" i="12"/>
  <c r="O21" i="12"/>
  <c r="N21" i="12"/>
  <c r="M21" i="12"/>
  <c r="L21" i="12"/>
  <c r="Y21" i="12" s="1"/>
  <c r="K21" i="12"/>
  <c r="J21" i="12"/>
  <c r="I21" i="12"/>
  <c r="H21" i="12"/>
  <c r="G21" i="12"/>
  <c r="F21" i="12"/>
  <c r="E21" i="12"/>
  <c r="D21" i="12"/>
  <c r="DI20" i="12"/>
  <c r="DI11" i="12" s="1"/>
  <c r="DI4" i="12" s="1"/>
  <c r="DH20" i="12"/>
  <c r="DG20" i="12"/>
  <c r="DG11" i="12" s="1"/>
  <c r="DG4" i="12" s="1"/>
  <c r="DF20" i="12"/>
  <c r="DF11" i="12" s="1"/>
  <c r="DF4" i="12" s="1"/>
  <c r="DE20" i="12"/>
  <c r="DE11" i="12" s="1"/>
  <c r="DE4" i="12" s="1"/>
  <c r="DD20" i="12"/>
  <c r="DC20" i="12"/>
  <c r="DC11" i="12" s="1"/>
  <c r="DC4" i="12" s="1"/>
  <c r="DB20" i="12"/>
  <c r="DB11" i="12" s="1"/>
  <c r="DA20" i="12"/>
  <c r="DA11" i="12" s="1"/>
  <c r="DA4" i="12" s="1"/>
  <c r="CZ20" i="12"/>
  <c r="CY20" i="12"/>
  <c r="DL20" i="12" s="1"/>
  <c r="CX20" i="12"/>
  <c r="CX11" i="12" s="1"/>
  <c r="CX4" i="12" s="1"/>
  <c r="CW20" i="12"/>
  <c r="CW11" i="12" s="1"/>
  <c r="CW4" i="12" s="1"/>
  <c r="CV20" i="12"/>
  <c r="CU20" i="12"/>
  <c r="CU11" i="12" s="1"/>
  <c r="CU4" i="12" s="1"/>
  <c r="CT20" i="12"/>
  <c r="CT11" i="12" s="1"/>
  <c r="CS20" i="12"/>
  <c r="CS11" i="12" s="1"/>
  <c r="CS4" i="12" s="1"/>
  <c r="CR20" i="12"/>
  <c r="CH20" i="12"/>
  <c r="BA20" i="12"/>
  <c r="BA11" i="12" s="1"/>
  <c r="AZ20" i="12"/>
  <c r="AY20" i="12"/>
  <c r="AX20" i="12"/>
  <c r="AX11" i="12" s="1"/>
  <c r="AW20" i="12"/>
  <c r="AW11" i="12" s="1"/>
  <c r="AV20" i="12"/>
  <c r="AU20" i="12"/>
  <c r="AT20" i="12"/>
  <c r="O20" i="12" s="1"/>
  <c r="AS20" i="12"/>
  <c r="AS11" i="12" s="1"/>
  <c r="AR20" i="12"/>
  <c r="AQ20" i="12"/>
  <c r="AP20" i="12"/>
  <c r="AP11" i="12" s="1"/>
  <c r="AO20" i="12"/>
  <c r="AO11" i="12" s="1"/>
  <c r="AN20" i="12"/>
  <c r="AM20" i="12"/>
  <c r="AL20" i="12"/>
  <c r="G20" i="12" s="1"/>
  <c r="AK20" i="12"/>
  <c r="AK11" i="12" s="1"/>
  <c r="AJ20" i="12"/>
  <c r="AI20" i="12"/>
  <c r="U20" i="12"/>
  <c r="Q20" i="12"/>
  <c r="M20" i="12"/>
  <c r="I20" i="12"/>
  <c r="E20" i="12"/>
  <c r="D20" i="12"/>
  <c r="DL19" i="12"/>
  <c r="CH19" i="12"/>
  <c r="BD19" i="12"/>
  <c r="V19" i="12"/>
  <c r="U19" i="12"/>
  <c r="T19" i="12"/>
  <c r="S19" i="12"/>
  <c r="R19" i="12"/>
  <c r="Q19" i="12"/>
  <c r="P19" i="12"/>
  <c r="O19" i="12"/>
  <c r="N19" i="12"/>
  <c r="M19" i="12"/>
  <c r="L19" i="12"/>
  <c r="Y19" i="12" s="1"/>
  <c r="K19" i="12"/>
  <c r="J19" i="12"/>
  <c r="I19" i="12"/>
  <c r="H19" i="12"/>
  <c r="G19" i="12"/>
  <c r="F19" i="12"/>
  <c r="E19" i="12"/>
  <c r="D19" i="12"/>
  <c r="DL18" i="12"/>
  <c r="CH18" i="12"/>
  <c r="BD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DL17" i="12"/>
  <c r="CH17" i="12"/>
  <c r="BD17" i="12"/>
  <c r="V17" i="12"/>
  <c r="U17" i="12"/>
  <c r="T17" i="12"/>
  <c r="S17" i="12"/>
  <c r="R17" i="12"/>
  <c r="Q17" i="12"/>
  <c r="P17" i="12"/>
  <c r="O17" i="12"/>
  <c r="N17" i="12"/>
  <c r="M17" i="12"/>
  <c r="L17" i="12"/>
  <c r="Y17" i="12" s="1"/>
  <c r="K17" i="12"/>
  <c r="J17" i="12"/>
  <c r="I17" i="12"/>
  <c r="H17" i="12"/>
  <c r="G17" i="12"/>
  <c r="F17" i="12"/>
  <c r="E17" i="12"/>
  <c r="D17" i="12"/>
  <c r="DL16" i="12"/>
  <c r="CH16" i="12"/>
  <c r="BD16" i="12"/>
  <c r="V16" i="12"/>
  <c r="U16" i="12"/>
  <c r="T16" i="12"/>
  <c r="S16" i="12"/>
  <c r="R16" i="12"/>
  <c r="Q16" i="12"/>
  <c r="P16" i="12"/>
  <c r="O16" i="12"/>
  <c r="N16" i="12"/>
  <c r="M16" i="12"/>
  <c r="L16" i="12"/>
  <c r="Y16" i="12" s="1"/>
  <c r="K16" i="12"/>
  <c r="J16" i="12"/>
  <c r="I16" i="12"/>
  <c r="H16" i="12"/>
  <c r="G16" i="12"/>
  <c r="F16" i="12"/>
  <c r="E16" i="12"/>
  <c r="D16" i="12"/>
  <c r="DL15" i="12"/>
  <c r="CH15" i="12"/>
  <c r="BD15" i="12"/>
  <c r="V15" i="12"/>
  <c r="Y15" i="12" s="1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DL14" i="12"/>
  <c r="CH14" i="12"/>
  <c r="BD14" i="12"/>
  <c r="V14" i="12"/>
  <c r="U14" i="12"/>
  <c r="T14" i="12"/>
  <c r="S14" i="12"/>
  <c r="R14" i="12"/>
  <c r="Q14" i="12"/>
  <c r="P14" i="12"/>
  <c r="O14" i="12"/>
  <c r="N14" i="12"/>
  <c r="M14" i="12"/>
  <c r="L14" i="12"/>
  <c r="Y14" i="12" s="1"/>
  <c r="K14" i="12"/>
  <c r="J14" i="12"/>
  <c r="I14" i="12"/>
  <c r="H14" i="12"/>
  <c r="G14" i="12"/>
  <c r="F14" i="12"/>
  <c r="E14" i="12"/>
  <c r="D14" i="12"/>
  <c r="DL13" i="12"/>
  <c r="CH13" i="12"/>
  <c r="BD13" i="12"/>
  <c r="Y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DL12" i="12"/>
  <c r="CH12" i="12"/>
  <c r="BA12" i="12"/>
  <c r="AZ12" i="12"/>
  <c r="AY12" i="12"/>
  <c r="AX12" i="12"/>
  <c r="AW12" i="12"/>
  <c r="AV12" i="12"/>
  <c r="AV11" i="12" s="1"/>
  <c r="AU12" i="12"/>
  <c r="AT12" i="12"/>
  <c r="AS12" i="12"/>
  <c r="AR12" i="12"/>
  <c r="AQ12" i="12"/>
  <c r="BD12" i="12" s="1"/>
  <c r="AP12" i="12"/>
  <c r="AO12" i="12"/>
  <c r="AN12" i="12"/>
  <c r="AN11" i="12" s="1"/>
  <c r="AM12" i="12"/>
  <c r="AL12" i="12"/>
  <c r="AK12" i="12"/>
  <c r="AJ12" i="12"/>
  <c r="AI12" i="12"/>
  <c r="V12" i="12"/>
  <c r="U12" i="12"/>
  <c r="T12" i="12"/>
  <c r="S12" i="12"/>
  <c r="R12" i="12"/>
  <c r="Q12" i="12"/>
  <c r="P12" i="12"/>
  <c r="O12" i="12"/>
  <c r="N12" i="12"/>
  <c r="M12" i="12"/>
  <c r="L12" i="12"/>
  <c r="Y12" i="12" s="1"/>
  <c r="K12" i="12"/>
  <c r="J12" i="12"/>
  <c r="I12" i="12"/>
  <c r="H12" i="12"/>
  <c r="G12" i="12"/>
  <c r="F12" i="12"/>
  <c r="E12" i="12"/>
  <c r="D12" i="12"/>
  <c r="DH11" i="12"/>
  <c r="DH4" i="12" s="1"/>
  <c r="DD11" i="12"/>
  <c r="DD4" i="12" s="1"/>
  <c r="CZ11" i="12"/>
  <c r="CZ4" i="12" s="1"/>
  <c r="CV11" i="12"/>
  <c r="CV4" i="12" s="1"/>
  <c r="CR11" i="12"/>
  <c r="CH11" i="12"/>
  <c r="AZ11" i="12"/>
  <c r="AT11" i="12"/>
  <c r="AR11" i="12"/>
  <c r="AL11" i="12"/>
  <c r="AJ11" i="12"/>
  <c r="DL10" i="12"/>
  <c r="CH10" i="12"/>
  <c r="BD10" i="12"/>
  <c r="V10" i="12"/>
  <c r="U10" i="12"/>
  <c r="T10" i="12"/>
  <c r="S10" i="12"/>
  <c r="R10" i="12"/>
  <c r="Q10" i="12"/>
  <c r="P10" i="12"/>
  <c r="O10" i="12"/>
  <c r="N10" i="12"/>
  <c r="M10" i="12"/>
  <c r="L10" i="12"/>
  <c r="Y10" i="12" s="1"/>
  <c r="K10" i="12"/>
  <c r="J10" i="12"/>
  <c r="I10" i="12"/>
  <c r="H10" i="12"/>
  <c r="G10" i="12"/>
  <c r="F10" i="12"/>
  <c r="E10" i="12"/>
  <c r="D10" i="12"/>
  <c r="DL9" i="12"/>
  <c r="CH9" i="12"/>
  <c r="BD9" i="12"/>
  <c r="V9" i="12"/>
  <c r="Y9" i="12" s="1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DL8" i="12"/>
  <c r="CH8" i="12"/>
  <c r="BD8" i="12"/>
  <c r="V8" i="12"/>
  <c r="U8" i="12"/>
  <c r="T8" i="12"/>
  <c r="S8" i="12"/>
  <c r="R8" i="12"/>
  <c r="Q8" i="12"/>
  <c r="P8" i="12"/>
  <c r="O8" i="12"/>
  <c r="N8" i="12"/>
  <c r="M8" i="12"/>
  <c r="L8" i="12"/>
  <c r="Y8" i="12" s="1"/>
  <c r="K8" i="12"/>
  <c r="J8" i="12"/>
  <c r="I8" i="12"/>
  <c r="H8" i="12"/>
  <c r="G8" i="12"/>
  <c r="F8" i="12"/>
  <c r="E8" i="12"/>
  <c r="D8" i="12"/>
  <c r="DL7" i="12"/>
  <c r="CH7" i="12"/>
  <c r="BD7" i="12"/>
  <c r="Y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DL6" i="12"/>
  <c r="DI6" i="12"/>
  <c r="DH6" i="12"/>
  <c r="DG6" i="12"/>
  <c r="DF6" i="12"/>
  <c r="S6" i="12" s="1"/>
  <c r="DE6" i="12"/>
  <c r="DD6" i="12"/>
  <c r="DC6" i="12"/>
  <c r="DB6" i="12"/>
  <c r="O6" i="12" s="1"/>
  <c r="DA6" i="12"/>
  <c r="CZ6" i="12"/>
  <c r="CY6" i="12"/>
  <c r="CX6" i="12"/>
  <c r="K6" i="12" s="1"/>
  <c r="CW6" i="12"/>
  <c r="CV6" i="12"/>
  <c r="CU6" i="12"/>
  <c r="CT6" i="12"/>
  <c r="G6" i="12" s="1"/>
  <c r="CS6" i="12"/>
  <c r="CR6" i="12"/>
  <c r="CE6" i="12"/>
  <c r="V6" i="12" s="1"/>
  <c r="CD6" i="12"/>
  <c r="CD5" i="12" s="1"/>
  <c r="CD4" i="12" s="1"/>
  <c r="CC6" i="12"/>
  <c r="CB6" i="12"/>
  <c r="CA6" i="12"/>
  <c r="CA5" i="12" s="1"/>
  <c r="CA4" i="12" s="1"/>
  <c r="BZ6" i="12"/>
  <c r="BZ5" i="12" s="1"/>
  <c r="BZ4" i="12" s="1"/>
  <c r="BY6" i="12"/>
  <c r="BX6" i="12"/>
  <c r="BW6" i="12"/>
  <c r="N6" i="12" s="1"/>
  <c r="BV6" i="12"/>
  <c r="BV5" i="12" s="1"/>
  <c r="BV4" i="12" s="1"/>
  <c r="BU6" i="12"/>
  <c r="BT6" i="12"/>
  <c r="BS6" i="12"/>
  <c r="BS5" i="12" s="1"/>
  <c r="BS4" i="12" s="1"/>
  <c r="BR6" i="12"/>
  <c r="BR5" i="12" s="1"/>
  <c r="BR4" i="12" s="1"/>
  <c r="BQ6" i="12"/>
  <c r="BP6" i="12"/>
  <c r="BO6" i="12"/>
  <c r="F6" i="12" s="1"/>
  <c r="BN6" i="12"/>
  <c r="BN5" i="12" s="1"/>
  <c r="BN4" i="12" s="1"/>
  <c r="BM6" i="12"/>
  <c r="BA6" i="12"/>
  <c r="AZ6" i="12"/>
  <c r="AZ5" i="12" s="1"/>
  <c r="U5" i="12" s="1"/>
  <c r="AY6" i="12"/>
  <c r="T6" i="12" s="1"/>
  <c r="AX6" i="12"/>
  <c r="AW6" i="12"/>
  <c r="AV6" i="12"/>
  <c r="AV5" i="12" s="1"/>
  <c r="Q5" i="12" s="1"/>
  <c r="AU6" i="12"/>
  <c r="AU5" i="12" s="1"/>
  <c r="P5" i="12" s="1"/>
  <c r="AT6" i="12"/>
  <c r="AS6" i="12"/>
  <c r="AR6" i="12"/>
  <c r="AR5" i="12" s="1"/>
  <c r="M5" i="12" s="1"/>
  <c r="AQ6" i="12"/>
  <c r="BD6" i="12" s="1"/>
  <c r="AP6" i="12"/>
  <c r="AO6" i="12"/>
  <c r="AN6" i="12"/>
  <c r="AN5" i="12" s="1"/>
  <c r="I5" i="12" s="1"/>
  <c r="AM6" i="12"/>
  <c r="AM5" i="12" s="1"/>
  <c r="H5" i="12" s="1"/>
  <c r="AL6" i="12"/>
  <c r="AK6" i="12"/>
  <c r="AJ6" i="12"/>
  <c r="AJ5" i="12" s="1"/>
  <c r="AI6" i="12"/>
  <c r="D6" i="12" s="1"/>
  <c r="R6" i="12"/>
  <c r="P6" i="12"/>
  <c r="J6" i="12"/>
  <c r="H6" i="12"/>
  <c r="DL5" i="12"/>
  <c r="CR5" i="12"/>
  <c r="CC5" i="12"/>
  <c r="CB5" i="12"/>
  <c r="CB4" i="12" s="1"/>
  <c r="BY5" i="12"/>
  <c r="BX5" i="12"/>
  <c r="BX4" i="12" s="1"/>
  <c r="BU5" i="12"/>
  <c r="BT5" i="12"/>
  <c r="BT4" i="12" s="1"/>
  <c r="BQ5" i="12"/>
  <c r="BP5" i="12"/>
  <c r="BP4" i="12" s="1"/>
  <c r="BM5" i="12"/>
  <c r="BA5" i="12"/>
  <c r="AX5" i="12"/>
  <c r="S5" i="12" s="1"/>
  <c r="AW5" i="12"/>
  <c r="R5" i="12" s="1"/>
  <c r="AT5" i="12"/>
  <c r="O5" i="12" s="1"/>
  <c r="AS5" i="12"/>
  <c r="AP5" i="12"/>
  <c r="K5" i="12" s="1"/>
  <c r="AO5" i="12"/>
  <c r="J5" i="12" s="1"/>
  <c r="AL5" i="12"/>
  <c r="G5" i="12" s="1"/>
  <c r="AK5" i="12"/>
  <c r="CQ4" i="12"/>
  <c r="CC4" i="12"/>
  <c r="BY4" i="12"/>
  <c r="BU4" i="12"/>
  <c r="BQ4" i="12"/>
  <c r="BM4" i="12"/>
  <c r="M7" i="14" l="1"/>
  <c r="M12" i="14" s="1"/>
  <c r="M61" i="14" s="1"/>
  <c r="S10" i="14"/>
  <c r="S12" i="14" s="1"/>
  <c r="S61" i="14" s="1"/>
  <c r="W12" i="14"/>
  <c r="W61" i="14" s="1"/>
  <c r="L7" i="14"/>
  <c r="L12" i="14" s="1"/>
  <c r="L61" i="14" s="1"/>
  <c r="F61" i="14"/>
  <c r="X11" i="14"/>
  <c r="X10" i="14"/>
  <c r="X7" i="14"/>
  <c r="R8" i="14"/>
  <c r="X8" i="14"/>
  <c r="R9" i="14"/>
  <c r="X9" i="14"/>
  <c r="R10" i="14"/>
  <c r="R11" i="14"/>
  <c r="R7" i="14"/>
  <c r="R12" i="14" s="1"/>
  <c r="R61" i="14" s="1"/>
  <c r="Q12" i="14"/>
  <c r="Q61" i="14" s="1"/>
  <c r="Y12" i="14"/>
  <c r="Y61" i="14" s="1"/>
  <c r="N5" i="12"/>
  <c r="V5" i="12"/>
  <c r="CT4" i="12"/>
  <c r="G11" i="12"/>
  <c r="DB4" i="12"/>
  <c r="O11" i="12"/>
  <c r="AN4" i="12"/>
  <c r="I4" i="12" s="1"/>
  <c r="I11" i="12"/>
  <c r="AV4" i="12"/>
  <c r="Q4" i="12" s="1"/>
  <c r="Q11" i="12"/>
  <c r="AP4" i="12"/>
  <c r="K4" i="12" s="1"/>
  <c r="K11" i="12"/>
  <c r="AX4" i="12"/>
  <c r="S4" i="12" s="1"/>
  <c r="S11" i="12"/>
  <c r="AR4" i="12"/>
  <c r="M4" i="12" s="1"/>
  <c r="AZ4" i="12"/>
  <c r="U4" i="12" s="1"/>
  <c r="AW180" i="12"/>
  <c r="R179" i="12"/>
  <c r="AT4" i="12"/>
  <c r="O4" i="12" s="1"/>
  <c r="F20" i="12"/>
  <c r="J20" i="12"/>
  <c r="N20" i="12"/>
  <c r="R20" i="12"/>
  <c r="V20" i="12"/>
  <c r="E43" i="12"/>
  <c r="U43" i="12"/>
  <c r="AT44" i="12"/>
  <c r="O44" i="12" s="1"/>
  <c r="AT71" i="12"/>
  <c r="AU71" i="12" s="1"/>
  <c r="N71" i="12"/>
  <c r="L90" i="12"/>
  <c r="AQ83" i="12"/>
  <c r="L83" i="12" s="1"/>
  <c r="K179" i="12"/>
  <c r="V179" i="12"/>
  <c r="AL180" i="12"/>
  <c r="G179" i="12"/>
  <c r="AX180" i="12"/>
  <c r="S179" i="12"/>
  <c r="E186" i="12"/>
  <c r="I186" i="12"/>
  <c r="M186" i="12"/>
  <c r="Q186" i="12"/>
  <c r="U186" i="12"/>
  <c r="F186" i="12"/>
  <c r="J186" i="12"/>
  <c r="V186" i="12"/>
  <c r="AL199" i="12"/>
  <c r="G198" i="12"/>
  <c r="AP199" i="12"/>
  <c r="K199" i="12" s="1"/>
  <c r="K198" i="12"/>
  <c r="AT199" i="12"/>
  <c r="O198" i="12"/>
  <c r="AX199" i="12"/>
  <c r="S199" i="12" s="1"/>
  <c r="S198" i="12"/>
  <c r="BM199" i="12"/>
  <c r="D198" i="12"/>
  <c r="BY199" i="12"/>
  <c r="P199" i="12" s="1"/>
  <c r="P198" i="12"/>
  <c r="CC199" i="12"/>
  <c r="T198" i="12"/>
  <c r="CR199" i="12"/>
  <c r="CR200" i="12" s="1"/>
  <c r="E198" i="12"/>
  <c r="CV199" i="12"/>
  <c r="I198" i="12"/>
  <c r="DH199" i="12"/>
  <c r="DH200" i="12" s="1"/>
  <c r="U198" i="12"/>
  <c r="AI5" i="12"/>
  <c r="D5" i="12" s="1"/>
  <c r="AQ5" i="12"/>
  <c r="AY5" i="12"/>
  <c r="T5" i="12" s="1"/>
  <c r="L6" i="12"/>
  <c r="Y6" i="12" s="1"/>
  <c r="E6" i="12"/>
  <c r="I6" i="12"/>
  <c r="M6" i="12"/>
  <c r="Q6" i="12"/>
  <c r="U6" i="12"/>
  <c r="Y18" i="12"/>
  <c r="K20" i="12"/>
  <c r="S20" i="12"/>
  <c r="AI11" i="12"/>
  <c r="AM11" i="12"/>
  <c r="H11" i="12" s="1"/>
  <c r="BD20" i="12"/>
  <c r="AU11" i="12"/>
  <c r="AY11" i="12"/>
  <c r="Y25" i="12"/>
  <c r="AL44" i="12"/>
  <c r="G44" i="12" s="1"/>
  <c r="AN50" i="12"/>
  <c r="J91" i="12"/>
  <c r="AO90" i="12"/>
  <c r="AO83" i="12" s="1"/>
  <c r="R91" i="12"/>
  <c r="AW90" i="12"/>
  <c r="AW83" i="12" s="1"/>
  <c r="O179" i="12"/>
  <c r="H198" i="12"/>
  <c r="E5" i="12"/>
  <c r="AJ4" i="12"/>
  <c r="AS180" i="12"/>
  <c r="N179" i="12"/>
  <c r="AL4" i="12"/>
  <c r="G4" i="12" s="1"/>
  <c r="BO5" i="12"/>
  <c r="BO4" i="12" s="1"/>
  <c r="BW5" i="12"/>
  <c r="BW4" i="12" s="1"/>
  <c r="CE5" i="12"/>
  <c r="CE4" i="12" s="1"/>
  <c r="CH4" i="12" s="1"/>
  <c r="CH6" i="12"/>
  <c r="E11" i="12"/>
  <c r="M11" i="12"/>
  <c r="U11" i="12"/>
  <c r="H20" i="12"/>
  <c r="L20" i="12"/>
  <c r="P20" i="12"/>
  <c r="T20" i="12"/>
  <c r="Y27" i="12"/>
  <c r="AP44" i="12"/>
  <c r="K44" i="12" s="1"/>
  <c r="AY90" i="12"/>
  <c r="T99" i="12"/>
  <c r="F179" i="12"/>
  <c r="O186" i="12"/>
  <c r="Q198" i="12"/>
  <c r="AR50" i="12"/>
  <c r="M50" i="12" s="1"/>
  <c r="E74" i="12"/>
  <c r="I74" i="12"/>
  <c r="M74" i="12"/>
  <c r="Q74" i="12"/>
  <c r="U74" i="12"/>
  <c r="G91" i="12"/>
  <c r="K91" i="12"/>
  <c r="O91" i="12"/>
  <c r="S91" i="12"/>
  <c r="F99" i="12"/>
  <c r="J99" i="12"/>
  <c r="N99" i="12"/>
  <c r="R99" i="12"/>
  <c r="V99" i="12"/>
  <c r="E167" i="12"/>
  <c r="M167" i="12"/>
  <c r="U167" i="12"/>
  <c r="AI180" i="12"/>
  <c r="D180" i="12" s="1"/>
  <c r="D179" i="12"/>
  <c r="AM180" i="12"/>
  <c r="H179" i="12"/>
  <c r="AQ180" i="12"/>
  <c r="L179" i="12"/>
  <c r="AU180" i="12"/>
  <c r="P179" i="12"/>
  <c r="AY180" i="12"/>
  <c r="T179" i="12"/>
  <c r="BN180" i="12"/>
  <c r="BR180" i="12"/>
  <c r="BV180" i="12"/>
  <c r="BV200" i="12" s="1"/>
  <c r="BZ180" i="12"/>
  <c r="CD180" i="12"/>
  <c r="CS180" i="12"/>
  <c r="AJ199" i="12"/>
  <c r="AJ200" i="12" s="1"/>
  <c r="AN199" i="12"/>
  <c r="AN200" i="12" s="1"/>
  <c r="AR199" i="12"/>
  <c r="AV199" i="12"/>
  <c r="AZ199" i="12"/>
  <c r="AZ200" i="12" s="1"/>
  <c r="BO199" i="12"/>
  <c r="BO200" i="12" s="1"/>
  <c r="BS199" i="12"/>
  <c r="BW199" i="12"/>
  <c r="CA199" i="12"/>
  <c r="CE199" i="12"/>
  <c r="CE200" i="12" s="1"/>
  <c r="CT199" i="12"/>
  <c r="CX199" i="12"/>
  <c r="DB199" i="12"/>
  <c r="DF199" i="12"/>
  <c r="Q51" i="12"/>
  <c r="AV50" i="12"/>
  <c r="AM90" i="12"/>
  <c r="AU90" i="12"/>
  <c r="CR90" i="12"/>
  <c r="CR83" i="12" s="1"/>
  <c r="CZ90" i="12"/>
  <c r="CZ83" i="12" s="1"/>
  <c r="DH90" i="12"/>
  <c r="DH83" i="12" s="1"/>
  <c r="F167" i="12"/>
  <c r="J167" i="12"/>
  <c r="N167" i="12"/>
  <c r="R167" i="12"/>
  <c r="V167" i="12"/>
  <c r="G173" i="12"/>
  <c r="K173" i="12"/>
  <c r="O173" i="12"/>
  <c r="S173" i="12"/>
  <c r="AK199" i="12"/>
  <c r="AO199" i="12"/>
  <c r="AS199" i="12"/>
  <c r="AW199" i="12"/>
  <c r="AW200" i="12" s="1"/>
  <c r="BA199" i="12"/>
  <c r="BP199" i="12"/>
  <c r="BT199" i="12"/>
  <c r="BX199" i="12"/>
  <c r="O199" i="12" s="1"/>
  <c r="CB199" i="12"/>
  <c r="CQ199" i="12"/>
  <c r="CU199" i="12"/>
  <c r="CY199" i="12"/>
  <c r="DC199" i="12"/>
  <c r="DG199" i="12"/>
  <c r="E91" i="12"/>
  <c r="I91" i="12"/>
  <c r="M91" i="12"/>
  <c r="Q91" i="12"/>
  <c r="U91" i="12"/>
  <c r="CS90" i="12"/>
  <c r="CS83" i="12" s="1"/>
  <c r="F83" i="12" s="1"/>
  <c r="CW90" i="12"/>
  <c r="CW83" i="12" s="1"/>
  <c r="DA90" i="12"/>
  <c r="DA83" i="12" s="1"/>
  <c r="N83" i="12" s="1"/>
  <c r="DE90" i="12"/>
  <c r="DE83" i="12" s="1"/>
  <c r="R83" i="12" s="1"/>
  <c r="DI90" i="12"/>
  <c r="DI83" i="12" s="1"/>
  <c r="V83" i="12" s="1"/>
  <c r="AJ180" i="12"/>
  <c r="E180" i="12" s="1"/>
  <c r="AN180" i="12"/>
  <c r="AR180" i="12"/>
  <c r="AR200" i="12" s="1"/>
  <c r="AV180" i="12"/>
  <c r="Q180" i="12" s="1"/>
  <c r="AZ180" i="12"/>
  <c r="U180" i="12" s="1"/>
  <c r="BO180" i="12"/>
  <c r="BS180" i="12"/>
  <c r="BW180" i="12"/>
  <c r="BW200" i="12" s="1"/>
  <c r="CA180" i="12"/>
  <c r="CE180" i="12"/>
  <c r="AI199" i="12"/>
  <c r="D199" i="12" s="1"/>
  <c r="AM199" i="12"/>
  <c r="H199" i="12" s="1"/>
  <c r="AQ199" i="12"/>
  <c r="L199" i="12" s="1"/>
  <c r="AU199" i="12"/>
  <c r="AY199" i="12"/>
  <c r="T199" i="12" s="1"/>
  <c r="BN199" i="12"/>
  <c r="BN200" i="12" s="1"/>
  <c r="BR199" i="12"/>
  <c r="BV199" i="12"/>
  <c r="BZ199" i="12"/>
  <c r="CD199" i="12"/>
  <c r="CD200" i="12" s="1"/>
  <c r="CS199" i="12"/>
  <c r="CW199" i="12"/>
  <c r="DA199" i="12"/>
  <c r="DA200" i="12" s="1"/>
  <c r="DE199" i="12"/>
  <c r="DE200" i="12" s="1"/>
  <c r="DI199" i="12"/>
  <c r="D11" i="12"/>
  <c r="AI4" i="12"/>
  <c r="D4" i="12" s="1"/>
  <c r="F11" i="12"/>
  <c r="AK4" i="12"/>
  <c r="F4" i="12" s="1"/>
  <c r="AM4" i="12"/>
  <c r="H4" i="12" s="1"/>
  <c r="J11" i="12"/>
  <c r="AO4" i="12"/>
  <c r="J4" i="12" s="1"/>
  <c r="N11" i="12"/>
  <c r="AS4" i="12"/>
  <c r="N4" i="12" s="1"/>
  <c r="P11" i="12"/>
  <c r="AU4" i="12"/>
  <c r="P4" i="12" s="1"/>
  <c r="R11" i="12"/>
  <c r="AW4" i="12"/>
  <c r="R4" i="12" s="1"/>
  <c r="T11" i="12"/>
  <c r="V11" i="12"/>
  <c r="BA4" i="12"/>
  <c r="V4" i="12" s="1"/>
  <c r="D45" i="12"/>
  <c r="AI44" i="12"/>
  <c r="F45" i="12"/>
  <c r="AK44" i="12"/>
  <c r="H45" i="12"/>
  <c r="H75" i="12" s="1"/>
  <c r="AM44" i="12"/>
  <c r="J45" i="12"/>
  <c r="AO44" i="12"/>
  <c r="L45" i="12"/>
  <c r="L75" i="12" s="1"/>
  <c r="AQ44" i="12"/>
  <c r="N45" i="12"/>
  <c r="AS44" i="12"/>
  <c r="P45" i="12"/>
  <c r="P75" i="12" s="1"/>
  <c r="AU44" i="12"/>
  <c r="R45" i="12"/>
  <c r="AW44" i="12"/>
  <c r="T45" i="12"/>
  <c r="T75" i="12" s="1"/>
  <c r="AY44" i="12"/>
  <c r="V45" i="12"/>
  <c r="BA44" i="12"/>
  <c r="D59" i="12"/>
  <c r="AI50" i="12"/>
  <c r="D50" i="12" s="1"/>
  <c r="F59" i="12"/>
  <c r="AK50" i="12"/>
  <c r="F50" i="12" s="1"/>
  <c r="H59" i="12"/>
  <c r="AM50" i="12"/>
  <c r="H50" i="12" s="1"/>
  <c r="J59" i="12"/>
  <c r="AO50" i="12"/>
  <c r="J50" i="12" s="1"/>
  <c r="L59" i="12"/>
  <c r="AQ50" i="12"/>
  <c r="L50" i="12" s="1"/>
  <c r="N59" i="12"/>
  <c r="AS50" i="12"/>
  <c r="N50" i="12" s="1"/>
  <c r="P59" i="12"/>
  <c r="AU50" i="12"/>
  <c r="P50" i="12" s="1"/>
  <c r="R59" i="12"/>
  <c r="AW50" i="12"/>
  <c r="R50" i="12" s="1"/>
  <c r="T59" i="12"/>
  <c r="AY50" i="12"/>
  <c r="T50" i="12" s="1"/>
  <c r="V59" i="12"/>
  <c r="BA50" i="12"/>
  <c r="V50" i="12" s="1"/>
  <c r="O71" i="12"/>
  <c r="M180" i="12"/>
  <c r="CR4" i="12"/>
  <c r="E4" i="12" s="1"/>
  <c r="AQ11" i="12"/>
  <c r="CY11" i="12"/>
  <c r="E44" i="12"/>
  <c r="I44" i="12"/>
  <c r="M44" i="12"/>
  <c r="Q44" i="12"/>
  <c r="U44" i="12"/>
  <c r="E45" i="12"/>
  <c r="I45" i="12"/>
  <c r="I75" i="12" s="1"/>
  <c r="M45" i="12"/>
  <c r="Q45" i="12"/>
  <c r="U45" i="12"/>
  <c r="AL50" i="12"/>
  <c r="G50" i="12" s="1"/>
  <c r="AP50" i="12"/>
  <c r="K50" i="12" s="1"/>
  <c r="AT50" i="12"/>
  <c r="O50" i="12" s="1"/>
  <c r="AX50" i="12"/>
  <c r="S50" i="12" s="1"/>
  <c r="F74" i="12"/>
  <c r="H74" i="12"/>
  <c r="J74" i="12"/>
  <c r="L74" i="12"/>
  <c r="N74" i="12"/>
  <c r="P74" i="12"/>
  <c r="R74" i="12"/>
  <c r="T74" i="12"/>
  <c r="V74" i="12"/>
  <c r="N90" i="12"/>
  <c r="R90" i="12"/>
  <c r="F180" i="12"/>
  <c r="AI83" i="12"/>
  <c r="D83" i="12" s="1"/>
  <c r="AJ90" i="12"/>
  <c r="AL90" i="12"/>
  <c r="AN90" i="12"/>
  <c r="AP90" i="12"/>
  <c r="AR90" i="12"/>
  <c r="AT90" i="12"/>
  <c r="AV90" i="12"/>
  <c r="AX90" i="12"/>
  <c r="AZ90" i="12"/>
  <c r="CU180" i="12"/>
  <c r="CW180" i="12"/>
  <c r="J180" i="12" s="1"/>
  <c r="CY180" i="12"/>
  <c r="CY200" i="12" s="1"/>
  <c r="DA180" i="12"/>
  <c r="DC180" i="12"/>
  <c r="DE180" i="12"/>
  <c r="DG180" i="12"/>
  <c r="DG200" i="12" s="1"/>
  <c r="DI180" i="12"/>
  <c r="V180" i="12" s="1"/>
  <c r="AI200" i="12"/>
  <c r="F199" i="12"/>
  <c r="AK200" i="12"/>
  <c r="J199" i="12"/>
  <c r="AO200" i="12"/>
  <c r="AQ200" i="12"/>
  <c r="N199" i="12"/>
  <c r="AS200" i="12"/>
  <c r="AU200" i="12"/>
  <c r="R199" i="12"/>
  <c r="AY200" i="12"/>
  <c r="V199" i="12"/>
  <c r="BA200" i="12"/>
  <c r="BP200" i="12"/>
  <c r="BR200" i="12"/>
  <c r="BT200" i="12"/>
  <c r="BZ200" i="12"/>
  <c r="CB200" i="12"/>
  <c r="CQ200" i="12"/>
  <c r="CS200" i="12"/>
  <c r="DI200" i="12"/>
  <c r="CR180" i="12"/>
  <c r="CT180" i="12"/>
  <c r="G180" i="12" s="1"/>
  <c r="CV180" i="12"/>
  <c r="I180" i="12" s="1"/>
  <c r="CX180" i="12"/>
  <c r="K180" i="12" s="1"/>
  <c r="CZ180" i="12"/>
  <c r="DB180" i="12"/>
  <c r="O180" i="12" s="1"/>
  <c r="DD180" i="12"/>
  <c r="DD200" i="12" s="1"/>
  <c r="DF180" i="12"/>
  <c r="S180" i="12" s="1"/>
  <c r="DH180" i="12"/>
  <c r="AL200" i="12"/>
  <c r="G199" i="12"/>
  <c r="AP200" i="12"/>
  <c r="M199" i="12"/>
  <c r="AT200" i="12"/>
  <c r="Q199" i="12"/>
  <c r="AX200" i="12"/>
  <c r="BM200" i="12"/>
  <c r="BQ200" i="12"/>
  <c r="BS200" i="12"/>
  <c r="BU200" i="12"/>
  <c r="CA200" i="12"/>
  <c r="CC200" i="12"/>
  <c r="CV200" i="12"/>
  <c r="CZ200" i="12"/>
  <c r="X12" i="14" l="1"/>
  <c r="X61" i="14" s="1"/>
  <c r="P90" i="12"/>
  <c r="AU83" i="12"/>
  <c r="P83" i="12" s="1"/>
  <c r="U199" i="12"/>
  <c r="I199" i="12"/>
  <c r="E199" i="12"/>
  <c r="BX200" i="12"/>
  <c r="AM200" i="12"/>
  <c r="R180" i="12"/>
  <c r="H90" i="12"/>
  <c r="AM83" i="12"/>
  <c r="H83" i="12" s="1"/>
  <c r="BD5" i="12"/>
  <c r="L5" i="12"/>
  <c r="Y5" i="12" s="1"/>
  <c r="BY200" i="12"/>
  <c r="AV200" i="12"/>
  <c r="DC200" i="12"/>
  <c r="CU200" i="12"/>
  <c r="H200" i="12" s="1"/>
  <c r="J90" i="12"/>
  <c r="Q75" i="12"/>
  <c r="V75" i="12"/>
  <c r="N75" i="12"/>
  <c r="F75" i="12"/>
  <c r="Q50" i="12"/>
  <c r="AV43" i="12"/>
  <c r="Q43" i="12" s="1"/>
  <c r="T90" i="12"/>
  <c r="AY83" i="12"/>
  <c r="T83" i="12" s="1"/>
  <c r="CH5" i="12"/>
  <c r="F5" i="12"/>
  <c r="CW200" i="12"/>
  <c r="N180" i="12"/>
  <c r="V90" i="12"/>
  <c r="F90" i="12"/>
  <c r="AY4" i="12"/>
  <c r="T4" i="12" s="1"/>
  <c r="J83" i="12"/>
  <c r="Y20" i="12"/>
  <c r="I50" i="12"/>
  <c r="AN43" i="12"/>
  <c r="I43" i="12" s="1"/>
  <c r="AR43" i="12"/>
  <c r="M43" i="12" s="1"/>
  <c r="U200" i="12"/>
  <c r="S200" i="12"/>
  <c r="Q200" i="12"/>
  <c r="M200" i="12"/>
  <c r="I200" i="12"/>
  <c r="E200" i="12"/>
  <c r="S90" i="12"/>
  <c r="AX83" i="12"/>
  <c r="S83" i="12" s="1"/>
  <c r="O90" i="12"/>
  <c r="AT83" i="12"/>
  <c r="O83" i="12" s="1"/>
  <c r="K90" i="12"/>
  <c r="AP83" i="12"/>
  <c r="K83" i="12" s="1"/>
  <c r="G90" i="12"/>
  <c r="AL83" i="12"/>
  <c r="G83" i="12" s="1"/>
  <c r="T180" i="12"/>
  <c r="P180" i="12"/>
  <c r="L180" i="12"/>
  <c r="H180" i="12"/>
  <c r="AT43" i="12"/>
  <c r="O43" i="12" s="1"/>
  <c r="AL43" i="12"/>
  <c r="G43" i="12" s="1"/>
  <c r="L11" i="12"/>
  <c r="Y11" i="12" s="1"/>
  <c r="BD11" i="12"/>
  <c r="AQ4" i="12"/>
  <c r="R75" i="12"/>
  <c r="J75" i="12"/>
  <c r="G75" i="12"/>
  <c r="K75" i="12"/>
  <c r="DF200" i="12"/>
  <c r="DB200" i="12"/>
  <c r="O200" i="12" s="1"/>
  <c r="CX200" i="12"/>
  <c r="K200" i="12" s="1"/>
  <c r="CT200" i="12"/>
  <c r="G200" i="12" s="1"/>
  <c r="V200" i="12"/>
  <c r="T200" i="12"/>
  <c r="R200" i="12"/>
  <c r="P200" i="12"/>
  <c r="N200" i="12"/>
  <c r="L200" i="12"/>
  <c r="J200" i="12"/>
  <c r="F200" i="12"/>
  <c r="D200" i="12"/>
  <c r="U90" i="12"/>
  <c r="AZ83" i="12"/>
  <c r="U83" i="12" s="1"/>
  <c r="Q90" i="12"/>
  <c r="AV83" i="12"/>
  <c r="Q83" i="12" s="1"/>
  <c r="M90" i="12"/>
  <c r="AR83" i="12"/>
  <c r="M83" i="12" s="1"/>
  <c r="I90" i="12"/>
  <c r="AN83" i="12"/>
  <c r="I83" i="12" s="1"/>
  <c r="E90" i="12"/>
  <c r="AJ83" i="12"/>
  <c r="E83" i="12" s="1"/>
  <c r="U75" i="12"/>
  <c r="M75" i="12"/>
  <c r="E75" i="12"/>
  <c r="AX43" i="12"/>
  <c r="S43" i="12" s="1"/>
  <c r="AP43" i="12"/>
  <c r="K43" i="12" s="1"/>
  <c r="DL11" i="12"/>
  <c r="CY4" i="12"/>
  <c r="DL4" i="12" s="1"/>
  <c r="AV71" i="12"/>
  <c r="P71" i="12"/>
  <c r="BA43" i="12"/>
  <c r="V43" i="12" s="1"/>
  <c r="V44" i="12"/>
  <c r="AY43" i="12"/>
  <c r="T43" i="12" s="1"/>
  <c r="T44" i="12"/>
  <c r="AW43" i="12"/>
  <c r="R43" i="12" s="1"/>
  <c r="R44" i="12"/>
  <c r="AU43" i="12"/>
  <c r="P43" i="12" s="1"/>
  <c r="P44" i="12"/>
  <c r="AS43" i="12"/>
  <c r="N43" i="12" s="1"/>
  <c r="N44" i="12"/>
  <c r="AQ43" i="12"/>
  <c r="L43" i="12" s="1"/>
  <c r="L44" i="12"/>
  <c r="AO43" i="12"/>
  <c r="J43" i="12" s="1"/>
  <c r="J44" i="12"/>
  <c r="AM43" i="12"/>
  <c r="H43" i="12" s="1"/>
  <c r="H44" i="12"/>
  <c r="AK43" i="12"/>
  <c r="F43" i="12" s="1"/>
  <c r="F44" i="12"/>
  <c r="AI43" i="12"/>
  <c r="D43" i="12" s="1"/>
  <c r="D44" i="12"/>
  <c r="O75" i="12"/>
  <c r="S75" i="12"/>
  <c r="Q71" i="12" l="1"/>
  <c r="AW71" i="12"/>
  <c r="BD4" i="12"/>
  <c r="L4" i="12"/>
  <c r="Y4" i="12" s="1"/>
  <c r="AX71" i="12" l="1"/>
  <c r="R71" i="12"/>
  <c r="S71" i="12" l="1"/>
  <c r="AY71" i="12"/>
  <c r="AZ71" i="12" l="1"/>
  <c r="T71" i="12"/>
  <c r="U71" i="12" l="1"/>
  <c r="BA71" i="12"/>
  <c r="V71" i="12" s="1"/>
  <c r="H159" i="3" l="1"/>
  <c r="AA96" i="6" l="1"/>
  <c r="AB96" i="6"/>
  <c r="AB12" i="6"/>
  <c r="AA12" i="6"/>
  <c r="AR177" i="3" l="1"/>
  <c r="AR178" i="3"/>
  <c r="AR179" i="3"/>
  <c r="AR180" i="3"/>
  <c r="AR176" i="3"/>
  <c r="BT54" i="6" l="1"/>
  <c r="BU54" i="6" s="1"/>
  <c r="BV54" i="6" s="1"/>
  <c r="BW54" i="6" s="1"/>
  <c r="BX54" i="6" s="1"/>
  <c r="BY54" i="6" s="1"/>
  <c r="BZ54" i="6" s="1"/>
  <c r="CA54" i="6" s="1"/>
  <c r="AP54" i="6"/>
  <c r="AQ54" i="6" s="1"/>
  <c r="AR54" i="6" s="1"/>
  <c r="AS54" i="6" s="1"/>
  <c r="AT54" i="6" s="1"/>
  <c r="AU54" i="6" s="1"/>
  <c r="AV54" i="6" s="1"/>
  <c r="AW54" i="6" s="1"/>
  <c r="K54" i="6"/>
  <c r="L54" i="6" s="1"/>
  <c r="M54" i="6" s="1"/>
  <c r="N54" i="6" s="1"/>
  <c r="O54" i="6" s="1"/>
  <c r="P54" i="6" s="1"/>
  <c r="Q54" i="6" s="1"/>
  <c r="R54" i="6" s="1"/>
  <c r="AK122" i="9" l="1"/>
  <c r="AJ122" i="9"/>
  <c r="AI122" i="9"/>
  <c r="AH122" i="9"/>
  <c r="AG122" i="9"/>
  <c r="AF122" i="9"/>
  <c r="AE122" i="9"/>
  <c r="AD122" i="9"/>
  <c r="AC122" i="9"/>
  <c r="AB122" i="9"/>
  <c r="AA122" i="9"/>
  <c r="Z122" i="9"/>
  <c r="Y122" i="9"/>
  <c r="X122" i="9"/>
  <c r="W122" i="9"/>
  <c r="V122" i="9"/>
  <c r="U122" i="9"/>
  <c r="T122" i="9"/>
  <c r="S122" i="9"/>
  <c r="R122" i="9"/>
  <c r="Q122" i="9"/>
  <c r="P122" i="9"/>
  <c r="O122" i="9"/>
  <c r="N122" i="9"/>
  <c r="M122" i="9"/>
  <c r="L122" i="9"/>
  <c r="K122" i="9"/>
  <c r="J122" i="9"/>
  <c r="I122" i="9"/>
  <c r="H122" i="9"/>
  <c r="G122" i="9"/>
  <c r="F122" i="9"/>
  <c r="E122" i="9"/>
  <c r="D122" i="9"/>
  <c r="C122" i="9"/>
  <c r="B122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BW183" i="3" l="1"/>
  <c r="DH184" i="3"/>
  <c r="DH185" i="3"/>
  <c r="DH186" i="3"/>
  <c r="DH187" i="3"/>
  <c r="DH183" i="3"/>
  <c r="DG184" i="3"/>
  <c r="DG185" i="3"/>
  <c r="DG186" i="3"/>
  <c r="DG187" i="3"/>
  <c r="DG183" i="3"/>
  <c r="DF184" i="3"/>
  <c r="DF185" i="3"/>
  <c r="DF186" i="3"/>
  <c r="DF187" i="3"/>
  <c r="DF183" i="3"/>
  <c r="DE184" i="3"/>
  <c r="DE185" i="3"/>
  <c r="DE186" i="3"/>
  <c r="DE187" i="3"/>
  <c r="DE183" i="3"/>
  <c r="DD184" i="3"/>
  <c r="DD185" i="3"/>
  <c r="DD186" i="3"/>
  <c r="DD187" i="3"/>
  <c r="DD183" i="3"/>
  <c r="DH177" i="3"/>
  <c r="DH178" i="3"/>
  <c r="DH179" i="3"/>
  <c r="DH180" i="3"/>
  <c r="DH176" i="3"/>
  <c r="DG177" i="3"/>
  <c r="DG178" i="3"/>
  <c r="DG179" i="3"/>
  <c r="DG180" i="3"/>
  <c r="DG176" i="3"/>
  <c r="DF177" i="3"/>
  <c r="DF178" i="3"/>
  <c r="DF179" i="3"/>
  <c r="DF180" i="3"/>
  <c r="DF176" i="3"/>
  <c r="DE177" i="3"/>
  <c r="DE178" i="3"/>
  <c r="DE179" i="3"/>
  <c r="DE180" i="3"/>
  <c r="DE176" i="3"/>
  <c r="DD177" i="3"/>
  <c r="DD178" i="3"/>
  <c r="DD179" i="3"/>
  <c r="DD180" i="3"/>
  <c r="DD176" i="3"/>
  <c r="DH170" i="3"/>
  <c r="DH171" i="3"/>
  <c r="DH172" i="3"/>
  <c r="DH173" i="3"/>
  <c r="DH169" i="3"/>
  <c r="DG170" i="3"/>
  <c r="DG171" i="3"/>
  <c r="DG172" i="3"/>
  <c r="DG173" i="3"/>
  <c r="DG169" i="3"/>
  <c r="DF170" i="3"/>
  <c r="DF171" i="3"/>
  <c r="DF172" i="3"/>
  <c r="DF173" i="3"/>
  <c r="DF169" i="3"/>
  <c r="DE170" i="3"/>
  <c r="DE171" i="3"/>
  <c r="DE172" i="3"/>
  <c r="DE173" i="3"/>
  <c r="DE169" i="3"/>
  <c r="DD170" i="3"/>
  <c r="DD171" i="3"/>
  <c r="DD172" i="3"/>
  <c r="DD173" i="3"/>
  <c r="DD169" i="3"/>
  <c r="BZ184" i="3"/>
  <c r="BZ185" i="3"/>
  <c r="BZ186" i="3"/>
  <c r="BZ187" i="3"/>
  <c r="BZ183" i="3"/>
  <c r="BZ177" i="3"/>
  <c r="BZ178" i="3"/>
  <c r="BZ179" i="3"/>
  <c r="BZ180" i="3"/>
  <c r="BZ176" i="3"/>
  <c r="BZ170" i="3"/>
  <c r="BZ171" i="3"/>
  <c r="BZ172" i="3"/>
  <c r="BZ173" i="3"/>
  <c r="BZ169" i="3"/>
  <c r="BY184" i="3"/>
  <c r="BY185" i="3"/>
  <c r="BY186" i="3"/>
  <c r="BY187" i="3"/>
  <c r="BY183" i="3"/>
  <c r="BX184" i="3"/>
  <c r="BX185" i="3"/>
  <c r="BX186" i="3"/>
  <c r="BX187" i="3"/>
  <c r="BX183" i="3"/>
  <c r="BW184" i="3"/>
  <c r="BW185" i="3"/>
  <c r="BW186" i="3"/>
  <c r="BW187" i="3"/>
  <c r="BV184" i="3"/>
  <c r="BV185" i="3"/>
  <c r="BV186" i="3"/>
  <c r="BV187" i="3"/>
  <c r="BV183" i="3"/>
  <c r="BY177" i="3"/>
  <c r="BY178" i="3"/>
  <c r="BY179" i="3"/>
  <c r="BY180" i="3"/>
  <c r="BY176" i="3"/>
  <c r="BX177" i="3"/>
  <c r="BX178" i="3"/>
  <c r="BX179" i="3"/>
  <c r="BX180" i="3"/>
  <c r="BX176" i="3"/>
  <c r="BW177" i="3"/>
  <c r="BW178" i="3"/>
  <c r="BW179" i="3"/>
  <c r="BW180" i="3"/>
  <c r="BW176" i="3"/>
  <c r="BY170" i="3"/>
  <c r="BY171" i="3"/>
  <c r="BY172" i="3"/>
  <c r="BY173" i="3"/>
  <c r="BY169" i="3"/>
  <c r="BX170" i="3"/>
  <c r="BX171" i="3"/>
  <c r="BX172" i="3"/>
  <c r="BX173" i="3"/>
  <c r="BX169" i="3"/>
  <c r="BW170" i="3"/>
  <c r="BW171" i="3"/>
  <c r="BW172" i="3"/>
  <c r="BW173" i="3"/>
  <c r="BW169" i="3"/>
  <c r="BV170" i="3"/>
  <c r="BV171" i="3"/>
  <c r="BV172" i="3"/>
  <c r="BV173" i="3"/>
  <c r="BV169" i="3"/>
  <c r="AQ184" i="3"/>
  <c r="AQ185" i="3"/>
  <c r="AQ186" i="3"/>
  <c r="AQ187" i="3"/>
  <c r="AQ183" i="3"/>
  <c r="AP184" i="3"/>
  <c r="AP185" i="3"/>
  <c r="AP186" i="3"/>
  <c r="AP187" i="3"/>
  <c r="AP183" i="3"/>
  <c r="AO184" i="3"/>
  <c r="AO185" i="3"/>
  <c r="AO186" i="3"/>
  <c r="AO187" i="3"/>
  <c r="AO183" i="3"/>
  <c r="AN184" i="3"/>
  <c r="AN185" i="3"/>
  <c r="AN186" i="3"/>
  <c r="AN187" i="3"/>
  <c r="AN183" i="3"/>
  <c r="AQ177" i="3"/>
  <c r="AQ178" i="3"/>
  <c r="AQ179" i="3"/>
  <c r="AQ180" i="3"/>
  <c r="AQ176" i="3"/>
  <c r="AQ170" i="3"/>
  <c r="AQ171" i="3"/>
  <c r="AQ172" i="3"/>
  <c r="AQ173" i="3"/>
  <c r="AQ169" i="3"/>
  <c r="AP177" i="3"/>
  <c r="AP178" i="3"/>
  <c r="AP179" i="3"/>
  <c r="AP180" i="3"/>
  <c r="AP176" i="3"/>
  <c r="AO177" i="3"/>
  <c r="AO178" i="3"/>
  <c r="AO179" i="3"/>
  <c r="AO176" i="3"/>
  <c r="AO180" i="3"/>
  <c r="AN177" i="3"/>
  <c r="AN178" i="3"/>
  <c r="AN179" i="3"/>
  <c r="AN180" i="3"/>
  <c r="AN176" i="3"/>
  <c r="AP170" i="3"/>
  <c r="AP171" i="3"/>
  <c r="AP172" i="3"/>
  <c r="AP173" i="3"/>
  <c r="AP169" i="3"/>
  <c r="AO170" i="3"/>
  <c r="AO171" i="3"/>
  <c r="AO172" i="3"/>
  <c r="AO173" i="3"/>
  <c r="AO169" i="3"/>
  <c r="AN170" i="3"/>
  <c r="AN171" i="3"/>
  <c r="AN172" i="3"/>
  <c r="AN173" i="3"/>
  <c r="AN169" i="3"/>
  <c r="F183" i="3"/>
  <c r="F177" i="3"/>
  <c r="F178" i="3"/>
  <c r="F179" i="3"/>
  <c r="F180" i="3"/>
  <c r="F176" i="3"/>
  <c r="F170" i="3"/>
  <c r="F171" i="3"/>
  <c r="F172" i="3"/>
  <c r="F173" i="3"/>
  <c r="F169" i="3"/>
  <c r="E184" i="3"/>
  <c r="F184" i="3"/>
  <c r="E185" i="3"/>
  <c r="F185" i="3"/>
  <c r="E186" i="3"/>
  <c r="F186" i="3"/>
  <c r="E187" i="3"/>
  <c r="F187" i="3"/>
  <c r="E177" i="3"/>
  <c r="E178" i="3"/>
  <c r="E179" i="3"/>
  <c r="E180" i="3"/>
  <c r="E170" i="3"/>
  <c r="E171" i="3"/>
  <c r="E172" i="3"/>
  <c r="E173" i="3"/>
  <c r="ED166" i="3" l="1"/>
  <c r="EC166" i="3"/>
  <c r="EB166" i="3"/>
  <c r="EA166" i="3"/>
  <c r="DZ166" i="3"/>
  <c r="DY166" i="3"/>
  <c r="DX166" i="3"/>
  <c r="DW166" i="3"/>
  <c r="DV166" i="3"/>
  <c r="DU166" i="3"/>
  <c r="DT166" i="3"/>
  <c r="DS166" i="3"/>
  <c r="DR166" i="3"/>
  <c r="DQ166" i="3"/>
  <c r="DP166" i="3"/>
  <c r="DO166" i="3"/>
  <c r="DN166" i="3"/>
  <c r="DM166" i="3"/>
  <c r="ED165" i="3"/>
  <c r="EC165" i="3"/>
  <c r="EB165" i="3"/>
  <c r="EA165" i="3"/>
  <c r="DZ165" i="3"/>
  <c r="DY165" i="3"/>
  <c r="DX165" i="3"/>
  <c r="DW165" i="3"/>
  <c r="DV165" i="3"/>
  <c r="DU165" i="3"/>
  <c r="DT165" i="3"/>
  <c r="DS165" i="3"/>
  <c r="DR165" i="3"/>
  <c r="DQ165" i="3"/>
  <c r="DP165" i="3"/>
  <c r="DO165" i="3"/>
  <c r="DN165" i="3"/>
  <c r="DM165" i="3"/>
  <c r="ED164" i="3"/>
  <c r="EC164" i="3"/>
  <c r="EB164" i="3"/>
  <c r="EA164" i="3"/>
  <c r="DZ164" i="3"/>
  <c r="DY164" i="3"/>
  <c r="DX164" i="3"/>
  <c r="DW164" i="3"/>
  <c r="DV164" i="3"/>
  <c r="DU164" i="3"/>
  <c r="DT164" i="3"/>
  <c r="DS164" i="3"/>
  <c r="DR164" i="3"/>
  <c r="DQ164" i="3"/>
  <c r="DP164" i="3"/>
  <c r="DO164" i="3"/>
  <c r="DN164" i="3"/>
  <c r="DM164" i="3"/>
  <c r="CV166" i="3"/>
  <c r="CU166" i="3"/>
  <c r="CT166" i="3"/>
  <c r="CS166" i="3"/>
  <c r="CR166" i="3"/>
  <c r="CQ166" i="3"/>
  <c r="CP166" i="3"/>
  <c r="CO166" i="3"/>
  <c r="CN166" i="3"/>
  <c r="CM166" i="3"/>
  <c r="CL166" i="3"/>
  <c r="CK166" i="3"/>
  <c r="CJ166" i="3"/>
  <c r="CI166" i="3"/>
  <c r="CH166" i="3"/>
  <c r="CG166" i="3"/>
  <c r="CF166" i="3"/>
  <c r="CE166" i="3"/>
  <c r="CD166" i="3"/>
  <c r="CV165" i="3"/>
  <c r="CU165" i="3"/>
  <c r="CT165" i="3"/>
  <c r="CS165" i="3"/>
  <c r="CR165" i="3"/>
  <c r="CQ165" i="3"/>
  <c r="CP165" i="3"/>
  <c r="CO165" i="3"/>
  <c r="CN165" i="3"/>
  <c r="CM165" i="3"/>
  <c r="CL165" i="3"/>
  <c r="CK165" i="3"/>
  <c r="CJ165" i="3"/>
  <c r="CI165" i="3"/>
  <c r="CH165" i="3"/>
  <c r="CG165" i="3"/>
  <c r="CF165" i="3"/>
  <c r="CE165" i="3"/>
  <c r="CD165" i="3"/>
  <c r="CV164" i="3"/>
  <c r="CU164" i="3"/>
  <c r="CT164" i="3"/>
  <c r="CS164" i="3"/>
  <c r="CR164" i="3"/>
  <c r="CQ164" i="3"/>
  <c r="CP164" i="3"/>
  <c r="CO164" i="3"/>
  <c r="CN164" i="3"/>
  <c r="CM164" i="3"/>
  <c r="CL164" i="3"/>
  <c r="CK164" i="3"/>
  <c r="CJ164" i="3"/>
  <c r="CI164" i="3"/>
  <c r="CH164" i="3"/>
  <c r="CG164" i="3"/>
  <c r="CF164" i="3"/>
  <c r="CE164" i="3"/>
  <c r="CD164" i="3"/>
  <c r="BM166" i="3"/>
  <c r="BL166" i="3"/>
  <c r="BK166" i="3"/>
  <c r="BJ166" i="3"/>
  <c r="BI166" i="3"/>
  <c r="BH166" i="3"/>
  <c r="BG166" i="3"/>
  <c r="BF166" i="3"/>
  <c r="BE166" i="3"/>
  <c r="BD166" i="3"/>
  <c r="BC166" i="3"/>
  <c r="BB166" i="3"/>
  <c r="BA166" i="3"/>
  <c r="AZ166" i="3"/>
  <c r="AY166" i="3"/>
  <c r="AX166" i="3"/>
  <c r="AW166" i="3"/>
  <c r="AV166" i="3"/>
  <c r="AU166" i="3"/>
  <c r="BM165" i="3"/>
  <c r="BL165" i="3"/>
  <c r="BK165" i="3"/>
  <c r="BJ165" i="3"/>
  <c r="BI165" i="3"/>
  <c r="BH165" i="3"/>
  <c r="BG165" i="3"/>
  <c r="BF165" i="3"/>
  <c r="BE165" i="3"/>
  <c r="BD165" i="3"/>
  <c r="BC165" i="3"/>
  <c r="BB165" i="3"/>
  <c r="BA165" i="3"/>
  <c r="AZ165" i="3"/>
  <c r="AY165" i="3"/>
  <c r="AX165" i="3"/>
  <c r="AW165" i="3"/>
  <c r="AV165" i="3"/>
  <c r="AU165" i="3"/>
  <c r="BM164" i="3"/>
  <c r="BL164" i="3"/>
  <c r="BK164" i="3"/>
  <c r="BJ164" i="3"/>
  <c r="BI164" i="3"/>
  <c r="BH164" i="3"/>
  <c r="BG164" i="3"/>
  <c r="BF164" i="3"/>
  <c r="BE164" i="3"/>
  <c r="BD164" i="3"/>
  <c r="BC164" i="3"/>
  <c r="BB164" i="3"/>
  <c r="BA164" i="3"/>
  <c r="AZ164" i="3"/>
  <c r="AY164" i="3"/>
  <c r="AX164" i="3"/>
  <c r="AW164" i="3"/>
  <c r="AV164" i="3"/>
  <c r="AU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H166" i="3"/>
  <c r="H165" i="3"/>
  <c r="H164" i="3"/>
  <c r="ED163" i="3"/>
  <c r="EC163" i="3"/>
  <c r="EB163" i="3"/>
  <c r="EA163" i="3"/>
  <c r="DZ163" i="3"/>
  <c r="DY163" i="3"/>
  <c r="DX163" i="3"/>
  <c r="DW163" i="3"/>
  <c r="DV163" i="3"/>
  <c r="DU163" i="3"/>
  <c r="DT163" i="3"/>
  <c r="DS163" i="3"/>
  <c r="DR163" i="3"/>
  <c r="DQ163" i="3"/>
  <c r="DP163" i="3"/>
  <c r="DO163" i="3"/>
  <c r="DN163" i="3"/>
  <c r="DM163" i="3"/>
  <c r="ED162" i="3"/>
  <c r="EC162" i="3"/>
  <c r="EB162" i="3"/>
  <c r="EA162" i="3"/>
  <c r="DZ162" i="3"/>
  <c r="DY162" i="3"/>
  <c r="DX162" i="3"/>
  <c r="DW162" i="3"/>
  <c r="DV162" i="3"/>
  <c r="DU162" i="3"/>
  <c r="DT162" i="3"/>
  <c r="DS162" i="3"/>
  <c r="DR162" i="3"/>
  <c r="DQ162" i="3"/>
  <c r="DP162" i="3"/>
  <c r="DO162" i="3"/>
  <c r="DN162" i="3"/>
  <c r="DM162" i="3"/>
  <c r="ED161" i="3"/>
  <c r="EC161" i="3"/>
  <c r="EB161" i="3"/>
  <c r="EA161" i="3"/>
  <c r="DZ161" i="3"/>
  <c r="DY161" i="3"/>
  <c r="DX161" i="3"/>
  <c r="DW161" i="3"/>
  <c r="DV161" i="3"/>
  <c r="DU161" i="3"/>
  <c r="DT161" i="3"/>
  <c r="DS161" i="3"/>
  <c r="DR161" i="3"/>
  <c r="DQ161" i="3"/>
  <c r="DP161" i="3"/>
  <c r="DO161" i="3"/>
  <c r="DN161" i="3"/>
  <c r="DM161" i="3"/>
  <c r="ED160" i="3"/>
  <c r="EC160" i="3"/>
  <c r="EB160" i="3"/>
  <c r="EA160" i="3"/>
  <c r="DZ160" i="3"/>
  <c r="DY160" i="3"/>
  <c r="DX160" i="3"/>
  <c r="DW160" i="3"/>
  <c r="DV160" i="3"/>
  <c r="DU160" i="3"/>
  <c r="DT160" i="3"/>
  <c r="DS160" i="3"/>
  <c r="DR160" i="3"/>
  <c r="DQ160" i="3"/>
  <c r="DP160" i="3"/>
  <c r="DO160" i="3"/>
  <c r="DN160" i="3"/>
  <c r="DM160" i="3"/>
  <c r="ED159" i="3"/>
  <c r="EC159" i="3"/>
  <c r="EB159" i="3"/>
  <c r="EA159" i="3"/>
  <c r="DZ159" i="3"/>
  <c r="DY159" i="3"/>
  <c r="DX159" i="3"/>
  <c r="DW159" i="3"/>
  <c r="DV159" i="3"/>
  <c r="DU159" i="3"/>
  <c r="DT159" i="3"/>
  <c r="DS159" i="3"/>
  <c r="DR159" i="3"/>
  <c r="DQ159" i="3"/>
  <c r="DP159" i="3"/>
  <c r="DO159" i="3"/>
  <c r="DN159" i="3"/>
  <c r="DM159" i="3"/>
  <c r="CV163" i="3"/>
  <c r="CU163" i="3"/>
  <c r="CT163" i="3"/>
  <c r="CS163" i="3"/>
  <c r="CR163" i="3"/>
  <c r="CQ163" i="3"/>
  <c r="CP163" i="3"/>
  <c r="CO163" i="3"/>
  <c r="CN163" i="3"/>
  <c r="CM163" i="3"/>
  <c r="CL163" i="3"/>
  <c r="CK163" i="3"/>
  <c r="CJ163" i="3"/>
  <c r="CI163" i="3"/>
  <c r="CH163" i="3"/>
  <c r="CG163" i="3"/>
  <c r="CF163" i="3"/>
  <c r="CE163" i="3"/>
  <c r="CD163" i="3"/>
  <c r="CV162" i="3"/>
  <c r="CU162" i="3"/>
  <c r="CT162" i="3"/>
  <c r="CS162" i="3"/>
  <c r="CR162" i="3"/>
  <c r="CQ162" i="3"/>
  <c r="CP162" i="3"/>
  <c r="CO162" i="3"/>
  <c r="CN162" i="3"/>
  <c r="CM162" i="3"/>
  <c r="CL162" i="3"/>
  <c r="CK162" i="3"/>
  <c r="CJ162" i="3"/>
  <c r="CI162" i="3"/>
  <c r="CH162" i="3"/>
  <c r="CG162" i="3"/>
  <c r="CF162" i="3"/>
  <c r="CE162" i="3"/>
  <c r="CD162" i="3"/>
  <c r="CV161" i="3"/>
  <c r="CU161" i="3"/>
  <c r="CT161" i="3"/>
  <c r="CS161" i="3"/>
  <c r="CR161" i="3"/>
  <c r="CQ161" i="3"/>
  <c r="CP161" i="3"/>
  <c r="CO161" i="3"/>
  <c r="CN161" i="3"/>
  <c r="CM161" i="3"/>
  <c r="CL161" i="3"/>
  <c r="CK161" i="3"/>
  <c r="CJ161" i="3"/>
  <c r="CI161" i="3"/>
  <c r="CH161" i="3"/>
  <c r="CG161" i="3"/>
  <c r="CF161" i="3"/>
  <c r="CE161" i="3"/>
  <c r="CD161" i="3"/>
  <c r="CV160" i="3"/>
  <c r="CU160" i="3"/>
  <c r="CT160" i="3"/>
  <c r="CS160" i="3"/>
  <c r="CR160" i="3"/>
  <c r="CQ160" i="3"/>
  <c r="CP160" i="3"/>
  <c r="CO160" i="3"/>
  <c r="CN160" i="3"/>
  <c r="CM160" i="3"/>
  <c r="CL160" i="3"/>
  <c r="CK160" i="3"/>
  <c r="CJ160" i="3"/>
  <c r="CI160" i="3"/>
  <c r="CH160" i="3"/>
  <c r="CG160" i="3"/>
  <c r="CF160" i="3"/>
  <c r="CE160" i="3"/>
  <c r="CD160" i="3"/>
  <c r="CV159" i="3"/>
  <c r="CU159" i="3"/>
  <c r="CT159" i="3"/>
  <c r="CS159" i="3"/>
  <c r="CR159" i="3"/>
  <c r="CQ159" i="3"/>
  <c r="CP159" i="3"/>
  <c r="CO159" i="3"/>
  <c r="CN159" i="3"/>
  <c r="CM159" i="3"/>
  <c r="CL159" i="3"/>
  <c r="CK159" i="3"/>
  <c r="CJ159" i="3"/>
  <c r="CI159" i="3"/>
  <c r="CH159" i="3"/>
  <c r="CG159" i="3"/>
  <c r="CF159" i="3"/>
  <c r="CE159" i="3"/>
  <c r="CD159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Z161" i="3"/>
  <c r="Y161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Z160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Z159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BL160" i="3"/>
  <c r="BM160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BL161" i="3"/>
  <c r="BM161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BL162" i="3"/>
  <c r="BM162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AU160" i="3"/>
  <c r="AU161" i="3"/>
  <c r="AU162" i="3"/>
  <c r="AU163" i="3"/>
  <c r="AU159" i="3"/>
  <c r="D169" i="3"/>
  <c r="J163" i="6" l="1"/>
  <c r="E183" i="3"/>
  <c r="E176" i="3"/>
  <c r="E169" i="3"/>
  <c r="D184" i="3"/>
  <c r="D185" i="3"/>
  <c r="D186" i="3"/>
  <c r="D187" i="3"/>
  <c r="D183" i="3"/>
  <c r="D177" i="3"/>
  <c r="D178" i="3"/>
  <c r="D179" i="3"/>
  <c r="D180" i="3"/>
  <c r="D176" i="3"/>
  <c r="D170" i="3"/>
  <c r="D171" i="3"/>
  <c r="D172" i="3"/>
  <c r="D173" i="3"/>
  <c r="V82" i="6"/>
  <c r="U82" i="6"/>
  <c r="T82" i="6"/>
  <c r="S82" i="6"/>
  <c r="R82" i="6"/>
  <c r="Q82" i="6"/>
  <c r="P82" i="6"/>
  <c r="O82" i="6"/>
  <c r="N82" i="6"/>
  <c r="M82" i="6"/>
  <c r="L82" i="6"/>
  <c r="V81" i="6"/>
  <c r="U81" i="6"/>
  <c r="T81" i="6"/>
  <c r="S81" i="6"/>
  <c r="R81" i="6"/>
  <c r="Q81" i="6"/>
  <c r="P81" i="6"/>
  <c r="O81" i="6"/>
  <c r="N81" i="6"/>
  <c r="M81" i="6"/>
  <c r="L81" i="6"/>
  <c r="V80" i="6"/>
  <c r="U80" i="6"/>
  <c r="T80" i="6"/>
  <c r="S80" i="6"/>
  <c r="R80" i="6"/>
  <c r="Q80" i="6"/>
  <c r="P80" i="6"/>
  <c r="O80" i="6"/>
  <c r="N80" i="6"/>
  <c r="M80" i="6"/>
  <c r="L80" i="6"/>
  <c r="CY53" i="6"/>
  <c r="CZ53" i="6" s="1"/>
  <c r="DA53" i="6" s="1"/>
  <c r="BU53" i="6"/>
  <c r="BV53" i="6" s="1"/>
  <c r="AQ53" i="6"/>
  <c r="AR53" i="6" s="1"/>
  <c r="L53" i="6"/>
  <c r="CY50" i="6"/>
  <c r="CZ50" i="6" s="1"/>
  <c r="DA50" i="6" s="1"/>
  <c r="DB50" i="6" s="1"/>
  <c r="DC50" i="6" s="1"/>
  <c r="DD50" i="6" s="1"/>
  <c r="DE50" i="6" s="1"/>
  <c r="BU50" i="6"/>
  <c r="BV50" i="6" s="1"/>
  <c r="BW50" i="6" s="1"/>
  <c r="BX50" i="6" s="1"/>
  <c r="BY50" i="6" s="1"/>
  <c r="BZ50" i="6" s="1"/>
  <c r="CA50" i="6" s="1"/>
  <c r="AQ50" i="6"/>
  <c r="AR50" i="6" s="1"/>
  <c r="AS50" i="6" s="1"/>
  <c r="AT50" i="6" s="1"/>
  <c r="AU50" i="6" s="1"/>
  <c r="AV50" i="6" s="1"/>
  <c r="AW50" i="6" s="1"/>
  <c r="CD10" i="6"/>
  <c r="CC10" i="6"/>
  <c r="CB10" i="6"/>
  <c r="W7" i="3"/>
  <c r="X7" i="3"/>
  <c r="Y7" i="3"/>
  <c r="Z7" i="3"/>
  <c r="BJ7" i="3"/>
  <c r="BI189" i="3" s="1"/>
  <c r="BK7" i="3"/>
  <c r="BL7" i="3"/>
  <c r="BM7" i="3"/>
  <c r="BN7" i="3"/>
  <c r="BO7" i="3"/>
  <c r="BP7" i="3"/>
  <c r="CV7" i="3"/>
  <c r="CS10" i="3"/>
  <c r="CS7" i="3" s="1"/>
  <c r="CT10" i="3"/>
  <c r="CT7" i="3" s="1"/>
  <c r="CU10" i="3"/>
  <c r="CU7" i="3" s="1"/>
  <c r="DT53" i="3"/>
  <c r="CL53" i="3"/>
  <c r="BC50" i="3"/>
  <c r="BD50" i="3" s="1"/>
  <c r="BE50" i="3" s="1"/>
  <c r="BF50" i="3" s="1"/>
  <c r="BG50" i="3" s="1"/>
  <c r="BH50" i="3" s="1"/>
  <c r="BI50" i="3" s="1"/>
  <c r="BC53" i="3"/>
  <c r="BD53" i="3" s="1"/>
  <c r="P53" i="3"/>
  <c r="C184" i="3"/>
  <c r="C185" i="3"/>
  <c r="C186" i="3"/>
  <c r="C187" i="3"/>
  <c r="C183" i="3"/>
  <c r="C177" i="3"/>
  <c r="C178" i="3"/>
  <c r="C179" i="3"/>
  <c r="C180" i="3"/>
  <c r="C176" i="3"/>
  <c r="C170" i="3"/>
  <c r="C171" i="3"/>
  <c r="C172" i="3"/>
  <c r="C173" i="3"/>
  <c r="C169" i="3"/>
  <c r="DT50" i="3"/>
  <c r="DU50" i="3" s="1"/>
  <c r="DV50" i="3" s="1"/>
  <c r="DW50" i="3" s="1"/>
  <c r="DX50" i="3" s="1"/>
  <c r="DY50" i="3" s="1"/>
  <c r="DZ50" i="3" s="1"/>
  <c r="CL50" i="3"/>
  <c r="CM50" i="3" s="1"/>
  <c r="CN50" i="3" s="1"/>
  <c r="CO50" i="3" s="1"/>
  <c r="CP50" i="3" s="1"/>
  <c r="CQ50" i="3" s="1"/>
  <c r="CR50" i="3" s="1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D81" i="4" s="1"/>
  <c r="AL78" i="4"/>
  <c r="L78" i="4"/>
  <c r="K78" i="4"/>
  <c r="J78" i="4"/>
  <c r="I78" i="4"/>
  <c r="H78" i="4"/>
  <c r="G78" i="4"/>
  <c r="F78" i="4"/>
  <c r="E78" i="4"/>
  <c r="D78" i="4"/>
  <c r="V77" i="4"/>
  <c r="V80" i="4" s="1"/>
  <c r="U77" i="4"/>
  <c r="U80" i="4" s="1"/>
  <c r="T77" i="4"/>
  <c r="T80" i="4" s="1"/>
  <c r="S77" i="4"/>
  <c r="S80" i="4" s="1"/>
  <c r="R77" i="4"/>
  <c r="R80" i="4" s="1"/>
  <c r="R52" i="4" s="1"/>
  <c r="Q77" i="4"/>
  <c r="Q80" i="4" s="1"/>
  <c r="Q52" i="4" s="1"/>
  <c r="P77" i="4"/>
  <c r="P80" i="4" s="1"/>
  <c r="P52" i="4" s="1"/>
  <c r="O77" i="4"/>
  <c r="O80" i="4" s="1"/>
  <c r="O52" i="4" s="1"/>
  <c r="N77" i="4"/>
  <c r="N80" i="4" s="1"/>
  <c r="N52" i="4" s="1"/>
  <c r="M77" i="4"/>
  <c r="M80" i="4" s="1"/>
  <c r="M52" i="4" s="1"/>
  <c r="L77" i="4"/>
  <c r="L80" i="4" s="1"/>
  <c r="K77" i="4"/>
  <c r="K80" i="4" s="1"/>
  <c r="J77" i="4"/>
  <c r="J80" i="4" s="1"/>
  <c r="I77" i="4"/>
  <c r="I80" i="4" s="1"/>
  <c r="H77" i="4"/>
  <c r="H80" i="4" s="1"/>
  <c r="G77" i="4"/>
  <c r="G80" i="4" s="1"/>
  <c r="F77" i="4"/>
  <c r="F80" i="4" s="1"/>
  <c r="E77" i="4"/>
  <c r="E80" i="4" s="1"/>
  <c r="D77" i="4"/>
  <c r="D80" i="4" s="1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AU66" i="4"/>
  <c r="AT66" i="4"/>
  <c r="AS66" i="4"/>
  <c r="T66" i="4" s="1"/>
  <c r="AR66" i="4"/>
  <c r="AQ66" i="4"/>
  <c r="R66" i="4" s="1"/>
  <c r="AP66" i="4"/>
  <c r="AO66" i="4"/>
  <c r="AN66" i="4"/>
  <c r="AM66" i="4"/>
  <c r="AL66" i="4"/>
  <c r="AK66" i="4"/>
  <c r="L66" i="4" s="1"/>
  <c r="AJ66" i="4"/>
  <c r="AI66" i="4"/>
  <c r="J66" i="4" s="1"/>
  <c r="AH66" i="4"/>
  <c r="AG66" i="4"/>
  <c r="H66" i="4" s="1"/>
  <c r="AF66" i="4"/>
  <c r="AE66" i="4"/>
  <c r="AD66" i="4"/>
  <c r="AC66" i="4"/>
  <c r="D66" i="4" s="1"/>
  <c r="P66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AU58" i="4"/>
  <c r="V58" i="4" s="1"/>
  <c r="AT58" i="4"/>
  <c r="U58" i="4" s="1"/>
  <c r="AS58" i="4"/>
  <c r="AR58" i="4"/>
  <c r="AQ58" i="4"/>
  <c r="R58" i="4" s="1"/>
  <c r="AP58" i="4"/>
  <c r="Q58" i="4" s="1"/>
  <c r="AO58" i="4"/>
  <c r="AN58" i="4"/>
  <c r="AM58" i="4"/>
  <c r="N58" i="4" s="1"/>
  <c r="AL58" i="4"/>
  <c r="M58" i="4" s="1"/>
  <c r="AK58" i="4"/>
  <c r="AJ58" i="4"/>
  <c r="AI58" i="4"/>
  <c r="J58" i="4" s="1"/>
  <c r="AH58" i="4"/>
  <c r="I58" i="4" s="1"/>
  <c r="AG58" i="4"/>
  <c r="AF58" i="4"/>
  <c r="G58" i="4" s="1"/>
  <c r="AE58" i="4"/>
  <c r="F58" i="4" s="1"/>
  <c r="AD58" i="4"/>
  <c r="E58" i="4" s="1"/>
  <c r="AC58" i="4"/>
  <c r="S58" i="4"/>
  <c r="O58" i="4"/>
  <c r="K58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L52" i="4"/>
  <c r="L49" i="4" s="1"/>
  <c r="L51" i="4"/>
  <c r="M51" i="4" s="1"/>
  <c r="N51" i="4" s="1"/>
  <c r="O51" i="4" s="1"/>
  <c r="P51" i="4" s="1"/>
  <c r="Q51" i="4" s="1"/>
  <c r="R51" i="4" s="1"/>
  <c r="V46" i="4"/>
  <c r="DC47" i="4" s="1"/>
  <c r="DC50" i="4" s="1"/>
  <c r="U46" i="4"/>
  <c r="DB47" i="4" s="1"/>
  <c r="DB50" i="4" s="1"/>
  <c r="T46" i="4"/>
  <c r="DA47" i="4" s="1"/>
  <c r="DA50" i="4" s="1"/>
  <c r="S46" i="4"/>
  <c r="CZ47" i="4" s="1"/>
  <c r="CZ50" i="4" s="1"/>
  <c r="R46" i="4"/>
  <c r="CY47" i="4" s="1"/>
  <c r="Q46" i="4"/>
  <c r="BT47" i="4" s="1"/>
  <c r="P46" i="4"/>
  <c r="O46" i="4"/>
  <c r="BR47" i="4" s="1"/>
  <c r="N46" i="4"/>
  <c r="M46" i="4"/>
  <c r="BP47" i="4" s="1"/>
  <c r="L46" i="4"/>
  <c r="K46" i="4"/>
  <c r="J46" i="4"/>
  <c r="I46" i="4"/>
  <c r="H46" i="4"/>
  <c r="G46" i="4"/>
  <c r="F46" i="4"/>
  <c r="E46" i="4"/>
  <c r="D46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DC44" i="4"/>
  <c r="DC43" i="4" s="1"/>
  <c r="DC42" i="4" s="1"/>
  <c r="DB44" i="4"/>
  <c r="DA44" i="4"/>
  <c r="DA43" i="4" s="1"/>
  <c r="DA42" i="4" s="1"/>
  <c r="CZ44" i="4"/>
  <c r="CZ43" i="4" s="1"/>
  <c r="CZ42" i="4" s="1"/>
  <c r="CY44" i="4"/>
  <c r="CY43" i="4" s="1"/>
  <c r="CY42" i="4" s="1"/>
  <c r="CX44" i="4"/>
  <c r="CX43" i="4" s="1"/>
  <c r="CX42" i="4" s="1"/>
  <c r="CW44" i="4"/>
  <c r="CW43" i="4" s="1"/>
  <c r="CW42" i="4" s="1"/>
  <c r="CV44" i="4"/>
  <c r="CV43" i="4" s="1"/>
  <c r="CV42" i="4" s="1"/>
  <c r="CU44" i="4"/>
  <c r="CU43" i="4" s="1"/>
  <c r="CU42" i="4" s="1"/>
  <c r="CT44" i="4"/>
  <c r="CT43" i="4" s="1"/>
  <c r="CT42" i="4" s="1"/>
  <c r="CS44" i="4"/>
  <c r="CS43" i="4" s="1"/>
  <c r="CS42" i="4" s="1"/>
  <c r="CR44" i="4"/>
  <c r="CR43" i="4" s="1"/>
  <c r="CR49" i="4" s="1"/>
  <c r="CQ44" i="4"/>
  <c r="CQ43" i="4" s="1"/>
  <c r="CQ42" i="4" s="1"/>
  <c r="CP44" i="4"/>
  <c r="CP43" i="4" s="1"/>
  <c r="CP42" i="4" s="1"/>
  <c r="CO44" i="4"/>
  <c r="CO43" i="4" s="1"/>
  <c r="CO42" i="4" s="1"/>
  <c r="CN44" i="4"/>
  <c r="CN43" i="4" s="1"/>
  <c r="CN42" i="4" s="1"/>
  <c r="CM44" i="4"/>
  <c r="CM43" i="4" s="1"/>
  <c r="CM42" i="4" s="1"/>
  <c r="CL44" i="4"/>
  <c r="BY44" i="4"/>
  <c r="BY43" i="4" s="1"/>
  <c r="BY42" i="4" s="1"/>
  <c r="BX44" i="4"/>
  <c r="BX43" i="4" s="1"/>
  <c r="BX42" i="4" s="1"/>
  <c r="BW44" i="4"/>
  <c r="BW43" i="4" s="1"/>
  <c r="BW42" i="4" s="1"/>
  <c r="BV44" i="4"/>
  <c r="BV43" i="4" s="1"/>
  <c r="BV42" i="4" s="1"/>
  <c r="BU44" i="4"/>
  <c r="BT44" i="4"/>
  <c r="BT43" i="4" s="1"/>
  <c r="BT42" i="4" s="1"/>
  <c r="BS44" i="4"/>
  <c r="BS43" i="4" s="1"/>
  <c r="BS42" i="4" s="1"/>
  <c r="BR44" i="4"/>
  <c r="BR43" i="4" s="1"/>
  <c r="BR42" i="4" s="1"/>
  <c r="BQ44" i="4"/>
  <c r="BQ43" i="4" s="1"/>
  <c r="BQ42" i="4" s="1"/>
  <c r="BP44" i="4"/>
  <c r="BP43" i="4" s="1"/>
  <c r="BP42" i="4" s="1"/>
  <c r="BO44" i="4"/>
  <c r="BO43" i="4" s="1"/>
  <c r="BN44" i="4"/>
  <c r="BN49" i="4" s="1"/>
  <c r="BM44" i="4"/>
  <c r="BM43" i="4" s="1"/>
  <c r="BM42" i="4" s="1"/>
  <c r="BL44" i="4"/>
  <c r="BL43" i="4" s="1"/>
  <c r="BL42" i="4" s="1"/>
  <c r="BK44" i="4"/>
  <c r="BK43" i="4" s="1"/>
  <c r="BK42" i="4" s="1"/>
  <c r="BJ44" i="4"/>
  <c r="BI44" i="4"/>
  <c r="BI43" i="4" s="1"/>
  <c r="BI42" i="4" s="1"/>
  <c r="BH44" i="4"/>
  <c r="BH43" i="4" s="1"/>
  <c r="BH42" i="4" s="1"/>
  <c r="BG44" i="4"/>
  <c r="AU44" i="4"/>
  <c r="AT44" i="4"/>
  <c r="AS44" i="4"/>
  <c r="AR44" i="4"/>
  <c r="AQ44" i="4"/>
  <c r="AQ43" i="4" s="1"/>
  <c r="AP44" i="4"/>
  <c r="AO44" i="4"/>
  <c r="AO43" i="4" s="1"/>
  <c r="P43" i="4" s="1"/>
  <c r="AN44" i="4"/>
  <c r="AM44" i="4"/>
  <c r="AM43" i="4" s="1"/>
  <c r="AL44" i="4"/>
  <c r="AK44" i="4"/>
  <c r="AK43" i="4" s="1"/>
  <c r="AJ44" i="4"/>
  <c r="AJ43" i="4" s="1"/>
  <c r="AI44" i="4"/>
  <c r="AH44" i="4"/>
  <c r="AG44" i="4"/>
  <c r="AG43" i="4" s="1"/>
  <c r="H43" i="4" s="1"/>
  <c r="AF44" i="4"/>
  <c r="AE44" i="4"/>
  <c r="AD44" i="4"/>
  <c r="AC44" i="4"/>
  <c r="AC43" i="4" s="1"/>
  <c r="DB43" i="4"/>
  <c r="CL43" i="4"/>
  <c r="BJ43" i="4"/>
  <c r="BJ42" i="4" s="1"/>
  <c r="AS43" i="4"/>
  <c r="DB42" i="4"/>
  <c r="CL42" i="4"/>
  <c r="CK42" i="4"/>
  <c r="BO42" i="4"/>
  <c r="DF30" i="4"/>
  <c r="CB30" i="4"/>
  <c r="AX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DF29" i="4"/>
  <c r="CB29" i="4"/>
  <c r="AX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DF28" i="4"/>
  <c r="CB28" i="4"/>
  <c r="AX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DF27" i="4"/>
  <c r="CB27" i="4"/>
  <c r="AX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DF26" i="4"/>
  <c r="CB26" i="4"/>
  <c r="AX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DF25" i="4"/>
  <c r="CB25" i="4"/>
  <c r="AX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DF24" i="4"/>
  <c r="CB24" i="4"/>
  <c r="AX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DF23" i="4"/>
  <c r="CB23" i="4"/>
  <c r="AX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DF22" i="4"/>
  <c r="CB22" i="4"/>
  <c r="AX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DF21" i="4"/>
  <c r="CB21" i="4"/>
  <c r="AX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DC20" i="4"/>
  <c r="DC11" i="4" s="1"/>
  <c r="DC4" i="4" s="1"/>
  <c r="DB20" i="4"/>
  <c r="DB11" i="4" s="1"/>
  <c r="DB4" i="4" s="1"/>
  <c r="DA20" i="4"/>
  <c r="DA11" i="4" s="1"/>
  <c r="DA4" i="4" s="1"/>
  <c r="CZ20" i="4"/>
  <c r="CZ11" i="4" s="1"/>
  <c r="CZ4" i="4" s="1"/>
  <c r="CY20" i="4"/>
  <c r="CY11" i="4" s="1"/>
  <c r="CY4" i="4" s="1"/>
  <c r="CX20" i="4"/>
  <c r="CW20" i="4"/>
  <c r="CV20" i="4"/>
  <c r="CU20" i="4"/>
  <c r="CU11" i="4" s="1"/>
  <c r="CU4" i="4" s="1"/>
  <c r="CT20" i="4"/>
  <c r="CT11" i="4" s="1"/>
  <c r="CT4" i="4" s="1"/>
  <c r="CS20" i="4"/>
  <c r="CS11" i="4" s="1"/>
  <c r="CS4" i="4" s="1"/>
  <c r="CR20" i="4"/>
  <c r="CR11" i="4" s="1"/>
  <c r="CR4" i="4" s="1"/>
  <c r="CQ20" i="4"/>
  <c r="CQ11" i="4" s="1"/>
  <c r="CQ4" i="4" s="1"/>
  <c r="CP20" i="4"/>
  <c r="CO20" i="4"/>
  <c r="CN20" i="4"/>
  <c r="CM20" i="4"/>
  <c r="CM11" i="4" s="1"/>
  <c r="CM4" i="4" s="1"/>
  <c r="CL20" i="4"/>
  <c r="CL11" i="4" s="1"/>
  <c r="CB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D20" i="4" s="1"/>
  <c r="DF19" i="4"/>
  <c r="CB19" i="4"/>
  <c r="AX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DF18" i="4"/>
  <c r="CB18" i="4"/>
  <c r="AX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DF17" i="4"/>
  <c r="CB17" i="4"/>
  <c r="AX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DF16" i="4"/>
  <c r="CB16" i="4"/>
  <c r="AX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DF15" i="4"/>
  <c r="CB15" i="4"/>
  <c r="AX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DF14" i="4"/>
  <c r="CB14" i="4"/>
  <c r="AX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DF13" i="4"/>
  <c r="CB13" i="4"/>
  <c r="AX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DF12" i="4"/>
  <c r="CB12" i="4"/>
  <c r="AU12" i="4"/>
  <c r="V12" i="4" s="1"/>
  <c r="AT12" i="4"/>
  <c r="U12" i="4" s="1"/>
  <c r="AS12" i="4"/>
  <c r="T12" i="4" s="1"/>
  <c r="AR12" i="4"/>
  <c r="S12" i="4" s="1"/>
  <c r="AQ12" i="4"/>
  <c r="AP12" i="4"/>
  <c r="Q12" i="4" s="1"/>
  <c r="AO12" i="4"/>
  <c r="P12" i="4" s="1"/>
  <c r="AN12" i="4"/>
  <c r="O12" i="4" s="1"/>
  <c r="AM12" i="4"/>
  <c r="N12" i="4" s="1"/>
  <c r="AL12" i="4"/>
  <c r="M12" i="4" s="1"/>
  <c r="AK12" i="4"/>
  <c r="AX12" i="4" s="1"/>
  <c r="AJ12" i="4"/>
  <c r="K12" i="4" s="1"/>
  <c r="AI12" i="4"/>
  <c r="AH12" i="4"/>
  <c r="I12" i="4" s="1"/>
  <c r="AG12" i="4"/>
  <c r="H12" i="4" s="1"/>
  <c r="AF12" i="4"/>
  <c r="G12" i="4" s="1"/>
  <c r="AE12" i="4"/>
  <c r="F12" i="4" s="1"/>
  <c r="AD12" i="4"/>
  <c r="E12" i="4" s="1"/>
  <c r="AC12" i="4"/>
  <c r="D12" i="4" s="1"/>
  <c r="CW11" i="4"/>
  <c r="CV11" i="4"/>
  <c r="CV4" i="4" s="1"/>
  <c r="CO11" i="4"/>
  <c r="CO4" i="4" s="1"/>
  <c r="CN11" i="4"/>
  <c r="CN4" i="4" s="1"/>
  <c r="CB11" i="4"/>
  <c r="AU11" i="4"/>
  <c r="AE11" i="4"/>
  <c r="DF10" i="4"/>
  <c r="CB10" i="4"/>
  <c r="AX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DF9" i="4"/>
  <c r="CB9" i="4"/>
  <c r="AX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DF8" i="4"/>
  <c r="CB8" i="4"/>
  <c r="AX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DF7" i="4"/>
  <c r="CB7" i="4"/>
  <c r="AX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DC6" i="4"/>
  <c r="DB6" i="4"/>
  <c r="DA6" i="4"/>
  <c r="CZ6" i="4"/>
  <c r="CY6" i="4"/>
  <c r="CX6" i="4"/>
  <c r="CW6" i="4"/>
  <c r="CV6" i="4"/>
  <c r="CU6" i="4"/>
  <c r="CT6" i="4"/>
  <c r="CS6" i="4"/>
  <c r="DF6" i="4" s="1"/>
  <c r="CR6" i="4"/>
  <c r="CQ6" i="4"/>
  <c r="CP6" i="4"/>
  <c r="CO6" i="4"/>
  <c r="CN6" i="4"/>
  <c r="CM6" i="4"/>
  <c r="CL6" i="4"/>
  <c r="CL5" i="4" s="1"/>
  <c r="BY6" i="4"/>
  <c r="BY5" i="4" s="1"/>
  <c r="BY4" i="4" s="1"/>
  <c r="BX6" i="4"/>
  <c r="BX5" i="4" s="1"/>
  <c r="BX4" i="4" s="1"/>
  <c r="BW6" i="4"/>
  <c r="BW5" i="4" s="1"/>
  <c r="BW4" i="4" s="1"/>
  <c r="BV6" i="4"/>
  <c r="BV5" i="4" s="1"/>
  <c r="BV4" i="4" s="1"/>
  <c r="BU6" i="4"/>
  <c r="BU5" i="4" s="1"/>
  <c r="BU4" i="4" s="1"/>
  <c r="BT6" i="4"/>
  <c r="BT5" i="4" s="1"/>
  <c r="BT4" i="4" s="1"/>
  <c r="BS6" i="4"/>
  <c r="BS5" i="4" s="1"/>
  <c r="BS4" i="4" s="1"/>
  <c r="BR6" i="4"/>
  <c r="BQ6" i="4"/>
  <c r="BQ5" i="4" s="1"/>
  <c r="BQ4" i="4" s="1"/>
  <c r="BP6" i="4"/>
  <c r="BP5" i="4" s="1"/>
  <c r="BP4" i="4" s="1"/>
  <c r="BO6" i="4"/>
  <c r="BN6" i="4"/>
  <c r="BN5" i="4" s="1"/>
  <c r="BN4" i="4" s="1"/>
  <c r="BM6" i="4"/>
  <c r="BM5" i="4" s="1"/>
  <c r="BM4" i="4" s="1"/>
  <c r="BL6" i="4"/>
  <c r="BL5" i="4" s="1"/>
  <c r="BL4" i="4" s="1"/>
  <c r="BK6" i="4"/>
  <c r="BK5" i="4" s="1"/>
  <c r="BK4" i="4" s="1"/>
  <c r="BJ6" i="4"/>
  <c r="BJ5" i="4" s="1"/>
  <c r="BJ4" i="4" s="1"/>
  <c r="BI6" i="4"/>
  <c r="BI5" i="4" s="1"/>
  <c r="BI4" i="4" s="1"/>
  <c r="BH6" i="4"/>
  <c r="BH5" i="4" s="1"/>
  <c r="BH4" i="4" s="1"/>
  <c r="BG6" i="4"/>
  <c r="BG5" i="4" s="1"/>
  <c r="BG4" i="4" s="1"/>
  <c r="AU6" i="4"/>
  <c r="AT6" i="4"/>
  <c r="AS6" i="4"/>
  <c r="AR6" i="4"/>
  <c r="AR5" i="4" s="1"/>
  <c r="AQ6" i="4"/>
  <c r="AP6" i="4"/>
  <c r="AP5" i="4" s="1"/>
  <c r="AO6" i="4"/>
  <c r="AN6" i="4"/>
  <c r="AN5" i="4" s="1"/>
  <c r="AM6" i="4"/>
  <c r="AL6" i="4"/>
  <c r="AK6" i="4"/>
  <c r="AJ6" i="4"/>
  <c r="AJ5" i="4" s="1"/>
  <c r="AI6" i="4"/>
  <c r="AH6" i="4"/>
  <c r="AH5" i="4" s="1"/>
  <c r="AG6" i="4"/>
  <c r="AF6" i="4"/>
  <c r="AF5" i="4" s="1"/>
  <c r="AE6" i="4"/>
  <c r="AD6" i="4"/>
  <c r="AC6" i="4"/>
  <c r="DF5" i="4"/>
  <c r="BR5" i="4"/>
  <c r="BR4" i="4" s="1"/>
  <c r="CW4" i="4"/>
  <c r="CK4" i="4"/>
  <c r="M53" i="6" l="1"/>
  <c r="L10" i="6"/>
  <c r="AI11" i="4"/>
  <c r="AQ11" i="4"/>
  <c r="AX20" i="4"/>
  <c r="P10" i="3"/>
  <c r="P7" i="3" s="1"/>
  <c r="AM11" i="4"/>
  <c r="N11" i="4" s="1"/>
  <c r="L12" i="4"/>
  <c r="N44" i="4"/>
  <c r="D44" i="4"/>
  <c r="AI57" i="4"/>
  <c r="J57" i="4" s="1"/>
  <c r="O5" i="4"/>
  <c r="Q6" i="4"/>
  <c r="AK11" i="4"/>
  <c r="AX11" i="4" s="1"/>
  <c r="AS11" i="4"/>
  <c r="T11" i="4" s="1"/>
  <c r="R12" i="4"/>
  <c r="T20" i="4"/>
  <c r="AQ57" i="4"/>
  <c r="R57" i="4" s="1"/>
  <c r="G20" i="4"/>
  <c r="O20" i="4"/>
  <c r="I6" i="4"/>
  <c r="AC11" i="4"/>
  <c r="D11" i="4" s="1"/>
  <c r="J12" i="4"/>
  <c r="CT47" i="4"/>
  <c r="CT52" i="4" s="1"/>
  <c r="G81" i="4"/>
  <c r="K81" i="4"/>
  <c r="O81" i="4"/>
  <c r="S81" i="4"/>
  <c r="G5" i="4"/>
  <c r="K6" i="4"/>
  <c r="S6" i="4"/>
  <c r="G6" i="4"/>
  <c r="I5" i="4"/>
  <c r="O6" i="4"/>
  <c r="Q5" i="4"/>
  <c r="K20" i="4"/>
  <c r="S20" i="4"/>
  <c r="F44" i="4"/>
  <c r="J44" i="4"/>
  <c r="J82" i="4" s="1"/>
  <c r="N43" i="4"/>
  <c r="V44" i="4"/>
  <c r="AL47" i="4"/>
  <c r="AL50" i="4" s="1"/>
  <c r="CX47" i="4"/>
  <c r="CX52" i="4" s="1"/>
  <c r="BC10" i="3"/>
  <c r="BC7" i="3" s="1"/>
  <c r="BC182" i="3" s="1"/>
  <c r="M49" i="4"/>
  <c r="N49" i="4" s="1"/>
  <c r="O49" i="4" s="1"/>
  <c r="P49" i="4" s="1"/>
  <c r="Q49" i="4" s="1"/>
  <c r="R49" i="4" s="1"/>
  <c r="L48" i="4"/>
  <c r="D58" i="4"/>
  <c r="AC57" i="4"/>
  <c r="D57" i="4" s="1"/>
  <c r="L58" i="4"/>
  <c r="AK57" i="4"/>
  <c r="L57" i="4" s="1"/>
  <c r="T58" i="4"/>
  <c r="AS57" i="4"/>
  <c r="T57" i="4" s="1"/>
  <c r="AS42" i="4"/>
  <c r="T42" i="4" s="1"/>
  <c r="T43" i="4"/>
  <c r="CL10" i="3"/>
  <c r="CL7" i="3" s="1"/>
  <c r="CM53" i="3"/>
  <c r="H20" i="4"/>
  <c r="AG11" i="4"/>
  <c r="H11" i="4" s="1"/>
  <c r="P20" i="4"/>
  <c r="AO11" i="4"/>
  <c r="P11" i="4" s="1"/>
  <c r="CP11" i="4"/>
  <c r="CP4" i="4" s="1"/>
  <c r="I20" i="4"/>
  <c r="CX11" i="4"/>
  <c r="CX4" i="4" s="1"/>
  <c r="Q20" i="4"/>
  <c r="CR42" i="4"/>
  <c r="E44" i="4"/>
  <c r="AD43" i="4"/>
  <c r="E43" i="4" s="1"/>
  <c r="I44" i="4"/>
  <c r="AH43" i="4"/>
  <c r="I43" i="4" s="1"/>
  <c r="M44" i="4"/>
  <c r="N82" i="4" s="1"/>
  <c r="AL43" i="4"/>
  <c r="M43" i="4" s="1"/>
  <c r="Q44" i="4"/>
  <c r="AP43" i="4"/>
  <c r="Q43" i="4" s="1"/>
  <c r="U44" i="4"/>
  <c r="V82" i="4" s="1"/>
  <c r="AT43" i="4"/>
  <c r="U43" i="4" s="1"/>
  <c r="BU43" i="4"/>
  <c r="BU42" i="4" s="1"/>
  <c r="R44" i="4"/>
  <c r="AM78" i="4"/>
  <c r="N78" i="4" s="1"/>
  <c r="M78" i="4"/>
  <c r="BD10" i="3"/>
  <c r="BD7" i="3" s="1"/>
  <c r="BE53" i="3"/>
  <c r="DT10" i="3"/>
  <c r="DT7" i="3" s="1"/>
  <c r="DU53" i="3"/>
  <c r="H58" i="4"/>
  <c r="AG57" i="4"/>
  <c r="H57" i="4" s="1"/>
  <c r="P58" i="4"/>
  <c r="AO57" i="4"/>
  <c r="P57" i="4" s="1"/>
  <c r="DF4" i="4"/>
  <c r="AD5" i="4"/>
  <c r="E5" i="4" s="1"/>
  <c r="E6" i="4"/>
  <c r="AL5" i="4"/>
  <c r="M5" i="4" s="1"/>
  <c r="M6" i="4"/>
  <c r="AT5" i="4"/>
  <c r="U5" i="4" s="1"/>
  <c r="U6" i="4"/>
  <c r="J11" i="4"/>
  <c r="R11" i="4"/>
  <c r="E20" i="4"/>
  <c r="M20" i="4"/>
  <c r="U20" i="4"/>
  <c r="L43" i="4"/>
  <c r="AE57" i="4"/>
  <c r="F57" i="4" s="1"/>
  <c r="F66" i="4"/>
  <c r="N66" i="4"/>
  <c r="AM57" i="4"/>
  <c r="AU57" i="4"/>
  <c r="V57" i="4" s="1"/>
  <c r="V66" i="4"/>
  <c r="J6" i="4"/>
  <c r="R6" i="4"/>
  <c r="F11" i="4"/>
  <c r="V11" i="4"/>
  <c r="H81" i="4"/>
  <c r="K5" i="4"/>
  <c r="CB6" i="4"/>
  <c r="DF11" i="4"/>
  <c r="F20" i="4"/>
  <c r="J20" i="4"/>
  <c r="N20" i="4"/>
  <c r="R20" i="4"/>
  <c r="V20" i="4"/>
  <c r="AE43" i="4"/>
  <c r="AI43" i="4"/>
  <c r="AU43" i="4"/>
  <c r="G44" i="4"/>
  <c r="O44" i="4"/>
  <c r="O82" i="4" s="1"/>
  <c r="S44" i="4"/>
  <c r="S82" i="4" s="1"/>
  <c r="AN47" i="4"/>
  <c r="AN52" i="4" s="1"/>
  <c r="E81" i="4"/>
  <c r="I81" i="4"/>
  <c r="M81" i="4"/>
  <c r="Q81" i="4"/>
  <c r="U81" i="4"/>
  <c r="F6" i="4"/>
  <c r="N6" i="4"/>
  <c r="V6" i="4"/>
  <c r="CL4" i="4"/>
  <c r="CV47" i="4"/>
  <c r="CV52" i="4" s="1"/>
  <c r="L81" i="4"/>
  <c r="P81" i="4"/>
  <c r="T81" i="4"/>
  <c r="S5" i="4"/>
  <c r="D6" i="4"/>
  <c r="H6" i="4"/>
  <c r="AX6" i="4"/>
  <c r="P6" i="4"/>
  <c r="T6" i="4"/>
  <c r="DF20" i="4"/>
  <c r="AF43" i="4"/>
  <c r="G43" i="4" s="1"/>
  <c r="AN43" i="4"/>
  <c r="O43" i="4" s="1"/>
  <c r="AR43" i="4"/>
  <c r="S43" i="4" s="1"/>
  <c r="BG43" i="4"/>
  <c r="BG42" i="4" s="1"/>
  <c r="BN43" i="4"/>
  <c r="BN42" i="4" s="1"/>
  <c r="AP47" i="4"/>
  <c r="AP52" i="4" s="1"/>
  <c r="F81" i="4"/>
  <c r="J81" i="4"/>
  <c r="N81" i="4"/>
  <c r="R81" i="4"/>
  <c r="V81" i="4"/>
  <c r="Q53" i="3"/>
  <c r="L7" i="6"/>
  <c r="CY10" i="6"/>
  <c r="CY7" i="6" s="1"/>
  <c r="AS53" i="6"/>
  <c r="AT53" i="6" s="1"/>
  <c r="AR10" i="6"/>
  <c r="AR7" i="6" s="1"/>
  <c r="AQ10" i="6"/>
  <c r="AQ7" i="6" s="1"/>
  <c r="BU10" i="6"/>
  <c r="BU7" i="6" s="1"/>
  <c r="M10" i="6"/>
  <c r="M7" i="6" s="1"/>
  <c r="N53" i="6"/>
  <c r="AS10" i="6"/>
  <c r="AS7" i="6" s="1"/>
  <c r="BV10" i="6"/>
  <c r="BV7" i="6" s="1"/>
  <c r="BW53" i="6"/>
  <c r="DB53" i="6"/>
  <c r="DA10" i="6"/>
  <c r="DA7" i="6" s="1"/>
  <c r="CZ10" i="6"/>
  <c r="CZ7" i="6" s="1"/>
  <c r="AC5" i="4"/>
  <c r="AE5" i="4"/>
  <c r="AG5" i="4"/>
  <c r="AI5" i="4"/>
  <c r="AK5" i="4"/>
  <c r="AM5" i="4"/>
  <c r="AO5" i="4"/>
  <c r="AQ5" i="4"/>
  <c r="AS5" i="4"/>
  <c r="AU5" i="4"/>
  <c r="BO5" i="4"/>
  <c r="L6" i="4"/>
  <c r="AD11" i="4"/>
  <c r="E11" i="4" s="1"/>
  <c r="AF11" i="4"/>
  <c r="G11" i="4" s="1"/>
  <c r="AH11" i="4"/>
  <c r="I11" i="4" s="1"/>
  <c r="AJ11" i="4"/>
  <c r="K11" i="4" s="1"/>
  <c r="AL11" i="4"/>
  <c r="M11" i="4" s="1"/>
  <c r="AN11" i="4"/>
  <c r="O11" i="4" s="1"/>
  <c r="AP11" i="4"/>
  <c r="Q11" i="4" s="1"/>
  <c r="AR11" i="4"/>
  <c r="S11" i="4" s="1"/>
  <c r="AT11" i="4"/>
  <c r="U11" i="4" s="1"/>
  <c r="L20" i="4"/>
  <c r="H44" i="4"/>
  <c r="H82" i="4" s="1"/>
  <c r="L44" i="4"/>
  <c r="P44" i="4"/>
  <c r="T44" i="4"/>
  <c r="BP52" i="4"/>
  <c r="BP50" i="4"/>
  <c r="BR52" i="4"/>
  <c r="BR50" i="4"/>
  <c r="BT52" i="4"/>
  <c r="BT50" i="4"/>
  <c r="K44" i="4"/>
  <c r="AJ49" i="4"/>
  <c r="CS47" i="4"/>
  <c r="AK47" i="4"/>
  <c r="BO47" i="4"/>
  <c r="CU47" i="4"/>
  <c r="AM47" i="4"/>
  <c r="BQ47" i="4"/>
  <c r="CW47" i="4"/>
  <c r="AO47" i="4"/>
  <c r="BS47" i="4"/>
  <c r="CY52" i="4"/>
  <c r="CY50" i="4"/>
  <c r="BU47" i="4"/>
  <c r="E66" i="4"/>
  <c r="AD57" i="4"/>
  <c r="G66" i="4"/>
  <c r="AF57" i="4"/>
  <c r="I66" i="4"/>
  <c r="AH57" i="4"/>
  <c r="K66" i="4"/>
  <c r="AJ57" i="4"/>
  <c r="M66" i="4"/>
  <c r="AL57" i="4"/>
  <c r="O66" i="4"/>
  <c r="AN57" i="4"/>
  <c r="Q66" i="4"/>
  <c r="AP57" i="4"/>
  <c r="S66" i="4"/>
  <c r="AR57" i="4"/>
  <c r="U66" i="4"/>
  <c r="AT57" i="4"/>
  <c r="AQ47" i="4"/>
  <c r="M48" i="4"/>
  <c r="N48" i="4" s="1"/>
  <c r="O48" i="4" s="1"/>
  <c r="P48" i="4" s="1"/>
  <c r="Q48" i="4" s="1"/>
  <c r="R48" i="4" s="1"/>
  <c r="CT50" i="4"/>
  <c r="AN78" i="4"/>
  <c r="P189" i="3" l="1"/>
  <c r="P175" i="3"/>
  <c r="P182" i="3"/>
  <c r="CZ174" i="6"/>
  <c r="CZ180" i="6"/>
  <c r="CZ186" i="6"/>
  <c r="BV186" i="6"/>
  <c r="BV174" i="6"/>
  <c r="BV180" i="6"/>
  <c r="CY186" i="6"/>
  <c r="CY174" i="6"/>
  <c r="CY180" i="6"/>
  <c r="DA174" i="6"/>
  <c r="DA180" i="6"/>
  <c r="DA186" i="6"/>
  <c r="AS180" i="6"/>
  <c r="AS186" i="6"/>
  <c r="AS174" i="6"/>
  <c r="AQ180" i="6"/>
  <c r="AQ174" i="6"/>
  <c r="AQ186" i="6"/>
  <c r="R43" i="4"/>
  <c r="AR186" i="6"/>
  <c r="AR180" i="6"/>
  <c r="AR174" i="6"/>
  <c r="G82" i="4"/>
  <c r="AQ42" i="4"/>
  <c r="R42" i="4" s="1"/>
  <c r="BU186" i="6"/>
  <c r="BU174" i="6"/>
  <c r="BU180" i="6"/>
  <c r="AL52" i="4"/>
  <c r="L11" i="4"/>
  <c r="AC42" i="4"/>
  <c r="T82" i="4"/>
  <c r="AK42" i="4"/>
  <c r="L42" i="4" s="1"/>
  <c r="Q82" i="4"/>
  <c r="I82" i="4"/>
  <c r="P82" i="4"/>
  <c r="CX50" i="4"/>
  <c r="K82" i="4"/>
  <c r="R82" i="4"/>
  <c r="E31" i="8"/>
  <c r="AP50" i="4"/>
  <c r="C31" i="8"/>
  <c r="F82" i="4"/>
  <c r="BO50" i="4"/>
  <c r="D31" i="8"/>
  <c r="BC175" i="3"/>
  <c r="BV187" i="6"/>
  <c r="CY187" i="6"/>
  <c r="DA187" i="6"/>
  <c r="L186" i="6"/>
  <c r="L174" i="6"/>
  <c r="L180" i="6"/>
  <c r="L187" i="6"/>
  <c r="E82" i="4"/>
  <c r="Q10" i="3"/>
  <c r="Q7" i="3" s="1"/>
  <c r="R53" i="3"/>
  <c r="J43" i="4"/>
  <c r="AI42" i="4"/>
  <c r="J42" i="4" s="1"/>
  <c r="D43" i="4"/>
  <c r="BE10" i="3"/>
  <c r="BE7" i="3" s="1"/>
  <c r="BF53" i="3"/>
  <c r="AG42" i="4"/>
  <c r="H42" i="4" s="1"/>
  <c r="CZ187" i="6"/>
  <c r="BU187" i="6"/>
  <c r="DU10" i="3"/>
  <c r="DU7" i="3" s="1"/>
  <c r="DV53" i="3"/>
  <c r="CN53" i="3"/>
  <c r="CM10" i="3"/>
  <c r="CM7" i="3" s="1"/>
  <c r="AN50" i="4"/>
  <c r="V43" i="4"/>
  <c r="AU42" i="4"/>
  <c r="V42" i="4" s="1"/>
  <c r="CV50" i="4"/>
  <c r="L82" i="4"/>
  <c r="M174" i="6"/>
  <c r="M186" i="6"/>
  <c r="M180" i="6"/>
  <c r="M187" i="6"/>
  <c r="F43" i="4"/>
  <c r="AE42" i="4"/>
  <c r="F42" i="4" s="1"/>
  <c r="N57" i="4"/>
  <c r="AM42" i="4"/>
  <c r="N42" i="4" s="1"/>
  <c r="D42" i="4"/>
  <c r="AO42" i="4"/>
  <c r="P42" i="4" s="1"/>
  <c r="BC189" i="3"/>
  <c r="BD175" i="3"/>
  <c r="BD182" i="3"/>
  <c r="K43" i="4"/>
  <c r="BX53" i="6"/>
  <c r="BW10" i="6"/>
  <c r="BW7" i="6" s="1"/>
  <c r="AU53" i="6"/>
  <c r="AT10" i="6"/>
  <c r="AT7" i="6" s="1"/>
  <c r="O53" i="6"/>
  <c r="N10" i="6"/>
  <c r="N7" i="6" s="1"/>
  <c r="DC53" i="6"/>
  <c r="DB10" i="6"/>
  <c r="DB7" i="6" s="1"/>
  <c r="AQ52" i="4"/>
  <c r="AQ50" i="4"/>
  <c r="BU52" i="4"/>
  <c r="BU50" i="4"/>
  <c r="AO52" i="4"/>
  <c r="AO50" i="4"/>
  <c r="BQ52" i="4"/>
  <c r="BQ50" i="4"/>
  <c r="CU52" i="4"/>
  <c r="CU50" i="4"/>
  <c r="AK52" i="4"/>
  <c r="AK50" i="4"/>
  <c r="U82" i="4"/>
  <c r="M82" i="4"/>
  <c r="CB5" i="4"/>
  <c r="BO4" i="4"/>
  <c r="CB4" i="4" s="1"/>
  <c r="T5" i="4"/>
  <c r="AS4" i="4"/>
  <c r="T4" i="4" s="1"/>
  <c r="P5" i="4"/>
  <c r="AO4" i="4"/>
  <c r="P4" i="4" s="1"/>
  <c r="AX5" i="4"/>
  <c r="L5" i="4"/>
  <c r="AK4" i="4"/>
  <c r="H5" i="4"/>
  <c r="AG4" i="4"/>
  <c r="H4" i="4" s="1"/>
  <c r="D5" i="4"/>
  <c r="AC4" i="4"/>
  <c r="D4" i="4" s="1"/>
  <c r="AR4" i="4"/>
  <c r="S4" i="4" s="1"/>
  <c r="AN4" i="4"/>
  <c r="O4" i="4" s="1"/>
  <c r="AJ4" i="4"/>
  <c r="K4" i="4" s="1"/>
  <c r="AF4" i="4"/>
  <c r="G4" i="4" s="1"/>
  <c r="O78" i="4"/>
  <c r="AO78" i="4"/>
  <c r="U57" i="4"/>
  <c r="AT42" i="4"/>
  <c r="U42" i="4" s="1"/>
  <c r="S57" i="4"/>
  <c r="AR42" i="4"/>
  <c r="S42" i="4" s="1"/>
  <c r="Q57" i="4"/>
  <c r="AP42" i="4"/>
  <c r="Q42" i="4" s="1"/>
  <c r="O57" i="4"/>
  <c r="AN42" i="4"/>
  <c r="O42" i="4" s="1"/>
  <c r="M57" i="4"/>
  <c r="AL42" i="4"/>
  <c r="M42" i="4" s="1"/>
  <c r="K57" i="4"/>
  <c r="AJ42" i="4"/>
  <c r="K42" i="4" s="1"/>
  <c r="I57" i="4"/>
  <c r="AH42" i="4"/>
  <c r="I42" i="4" s="1"/>
  <c r="G57" i="4"/>
  <c r="AF42" i="4"/>
  <c r="G42" i="4" s="1"/>
  <c r="E57" i="4"/>
  <c r="AD42" i="4"/>
  <c r="E42" i="4" s="1"/>
  <c r="BS52" i="4"/>
  <c r="BS50" i="4"/>
  <c r="CW52" i="4"/>
  <c r="CW50" i="4"/>
  <c r="AM52" i="4"/>
  <c r="AM50" i="4"/>
  <c r="BO52" i="4"/>
  <c r="BO49" i="4" s="1"/>
  <c r="BP49" i="4" s="1"/>
  <c r="CS52" i="4"/>
  <c r="CS49" i="4" s="1"/>
  <c r="CT49" i="4" s="1"/>
  <c r="CS50" i="4"/>
  <c r="V5" i="4"/>
  <c r="AU4" i="4"/>
  <c r="V4" i="4" s="1"/>
  <c r="R5" i="4"/>
  <c r="AQ4" i="4"/>
  <c r="R4" i="4" s="1"/>
  <c r="N5" i="4"/>
  <c r="AM4" i="4"/>
  <c r="N4" i="4" s="1"/>
  <c r="J5" i="4"/>
  <c r="AI4" i="4"/>
  <c r="J4" i="4" s="1"/>
  <c r="F5" i="4"/>
  <c r="AE4" i="4"/>
  <c r="F4" i="4" s="1"/>
  <c r="AT4" i="4"/>
  <c r="U4" i="4" s="1"/>
  <c r="AP4" i="4"/>
  <c r="Q4" i="4" s="1"/>
  <c r="AL4" i="4"/>
  <c r="M4" i="4" s="1"/>
  <c r="AH4" i="4"/>
  <c r="I4" i="4" s="1"/>
  <c r="AD4" i="4"/>
  <c r="E4" i="4" s="1"/>
  <c r="BW180" i="6" l="1"/>
  <c r="BW186" i="6"/>
  <c r="BW174" i="6"/>
  <c r="BU185" i="6"/>
  <c r="BU184" i="6"/>
  <c r="BU181" i="6"/>
  <c r="AQ173" i="6"/>
  <c r="AQ171" i="6"/>
  <c r="AQ169" i="6"/>
  <c r="AQ170" i="6"/>
  <c r="AQ172" i="6"/>
  <c r="CY178" i="6"/>
  <c r="CY175" i="6"/>
  <c r="CY177" i="6"/>
  <c r="CY176" i="6"/>
  <c r="CY179" i="6"/>
  <c r="BV173" i="6"/>
  <c r="BV171" i="6"/>
  <c r="BV169" i="6"/>
  <c r="BV172" i="6"/>
  <c r="BV170" i="6"/>
  <c r="CZ173" i="6"/>
  <c r="CZ171" i="6"/>
  <c r="CZ169" i="6"/>
  <c r="CZ172" i="6"/>
  <c r="CZ170" i="6"/>
  <c r="AR182" i="6"/>
  <c r="AR183" i="6"/>
  <c r="AR184" i="6"/>
  <c r="AR181" i="6"/>
  <c r="AR185" i="6"/>
  <c r="DA182" i="6"/>
  <c r="DA184" i="6"/>
  <c r="DA181" i="6"/>
  <c r="DA183" i="6"/>
  <c r="DA185" i="6"/>
  <c r="CY171" i="6"/>
  <c r="CY172" i="6"/>
  <c r="CY170" i="6"/>
  <c r="CY173" i="6"/>
  <c r="CY169" i="6"/>
  <c r="BV183" i="6"/>
  <c r="BV181" i="6"/>
  <c r="BV184" i="6"/>
  <c r="BV182" i="6"/>
  <c r="BV185" i="6"/>
  <c r="DB186" i="6"/>
  <c r="DB180" i="6"/>
  <c r="DB174" i="6"/>
  <c r="AT180" i="6"/>
  <c r="AT186" i="6"/>
  <c r="AT174" i="6"/>
  <c r="BU175" i="6"/>
  <c r="BU179" i="6"/>
  <c r="BU176" i="6"/>
  <c r="AS172" i="6"/>
  <c r="AS170" i="6"/>
  <c r="AS171" i="6"/>
  <c r="AS173" i="6"/>
  <c r="AS169" i="6"/>
  <c r="DA176" i="6"/>
  <c r="DA178" i="6"/>
  <c r="DA175" i="6"/>
  <c r="DA177" i="6"/>
  <c r="DA179" i="6"/>
  <c r="CY185" i="6"/>
  <c r="CY181" i="6"/>
  <c r="CY184" i="6"/>
  <c r="CY183" i="6"/>
  <c r="CY182" i="6"/>
  <c r="CZ181" i="6"/>
  <c r="CZ183" i="6"/>
  <c r="CZ185" i="6"/>
  <c r="CZ182" i="6"/>
  <c r="CZ184" i="6"/>
  <c r="BU172" i="6"/>
  <c r="BU169" i="6"/>
  <c r="BU171" i="6"/>
  <c r="BU170" i="6"/>
  <c r="BU173" i="6"/>
  <c r="AR171" i="6"/>
  <c r="AR169" i="6"/>
  <c r="AR170" i="6"/>
  <c r="AR172" i="6"/>
  <c r="AR173" i="6"/>
  <c r="AS181" i="6"/>
  <c r="AS185" i="6"/>
  <c r="AS182" i="6"/>
  <c r="AS183" i="6"/>
  <c r="AS184" i="6"/>
  <c r="DA173" i="6"/>
  <c r="DA171" i="6"/>
  <c r="DA169" i="6"/>
  <c r="DA172" i="6"/>
  <c r="DA170" i="6"/>
  <c r="BV179" i="6"/>
  <c r="BV177" i="6"/>
  <c r="BV175" i="6"/>
  <c r="BV178" i="6"/>
  <c r="BV176" i="6"/>
  <c r="CZ175" i="6"/>
  <c r="CZ177" i="6"/>
  <c r="CZ179" i="6"/>
  <c r="CZ176" i="6"/>
  <c r="CZ178" i="6"/>
  <c r="AK49" i="4"/>
  <c r="AL49" i="4" s="1"/>
  <c r="AM49" i="4" s="1"/>
  <c r="AN49" i="4" s="1"/>
  <c r="AO49" i="4" s="1"/>
  <c r="AP49" i="4" s="1"/>
  <c r="AQ49" i="4" s="1"/>
  <c r="AS179" i="6"/>
  <c r="AS176" i="6"/>
  <c r="AS177" i="6"/>
  <c r="AS178" i="6"/>
  <c r="AS175" i="6"/>
  <c r="N174" i="6"/>
  <c r="N186" i="6"/>
  <c r="N180" i="6"/>
  <c r="N187" i="6"/>
  <c r="BU178" i="6"/>
  <c r="BU177" i="6"/>
  <c r="AR178" i="6"/>
  <c r="AR177" i="6"/>
  <c r="AR176" i="6"/>
  <c r="AR175" i="6"/>
  <c r="AR179" i="6"/>
  <c r="L175" i="6"/>
  <c r="L179" i="6"/>
  <c r="L178" i="6"/>
  <c r="L176" i="6"/>
  <c r="L177" i="6"/>
  <c r="M179" i="6"/>
  <c r="M176" i="6"/>
  <c r="M178" i="6"/>
  <c r="M175" i="6"/>
  <c r="M177" i="6"/>
  <c r="AQ185" i="6"/>
  <c r="AQ184" i="6"/>
  <c r="AQ181" i="6"/>
  <c r="AQ183" i="6"/>
  <c r="AQ182" i="6"/>
  <c r="DV10" i="3"/>
  <c r="DV7" i="3" s="1"/>
  <c r="DW53" i="3"/>
  <c r="BD189" i="3"/>
  <c r="BE182" i="3"/>
  <c r="BE175" i="3"/>
  <c r="S53" i="3"/>
  <c r="R10" i="3"/>
  <c r="R7" i="3" s="1"/>
  <c r="L170" i="6"/>
  <c r="L171" i="6"/>
  <c r="L172" i="6"/>
  <c r="L169" i="6"/>
  <c r="L173" i="6"/>
  <c r="M171" i="6"/>
  <c r="M173" i="6"/>
  <c r="M170" i="6"/>
  <c r="M172" i="6"/>
  <c r="M169" i="6"/>
  <c r="BW187" i="6"/>
  <c r="CN10" i="3"/>
  <c r="CN7" i="3" s="1"/>
  <c r="CO53" i="3"/>
  <c r="BG53" i="3"/>
  <c r="BF10" i="3"/>
  <c r="BF7" i="3" s="1"/>
  <c r="DB187" i="6"/>
  <c r="M181" i="6"/>
  <c r="M182" i="6"/>
  <c r="M185" i="6"/>
  <c r="M183" i="6"/>
  <c r="M184" i="6"/>
  <c r="AQ178" i="6"/>
  <c r="AQ176" i="6"/>
  <c r="AQ179" i="6"/>
  <c r="AQ175" i="6"/>
  <c r="AQ177" i="6"/>
  <c r="BU182" i="6"/>
  <c r="BU183" i="6"/>
  <c r="Q175" i="3"/>
  <c r="Q189" i="3"/>
  <c r="Q182" i="3"/>
  <c r="L184" i="6"/>
  <c r="L183" i="6"/>
  <c r="L182" i="6"/>
  <c r="L185" i="6"/>
  <c r="L181" i="6"/>
  <c r="DD53" i="6"/>
  <c r="DC10" i="6"/>
  <c r="DC7" i="6" s="1"/>
  <c r="O10" i="6"/>
  <c r="O7" i="6" s="1"/>
  <c r="P53" i="6"/>
  <c r="AU10" i="6"/>
  <c r="AU7" i="6" s="1"/>
  <c r="AV53" i="6"/>
  <c r="BX10" i="6"/>
  <c r="BX7" i="6" s="1"/>
  <c r="BY53" i="6"/>
  <c r="AP78" i="4"/>
  <c r="P78" i="4"/>
  <c r="AX4" i="4"/>
  <c r="L4" i="4"/>
  <c r="CU49" i="4"/>
  <c r="CV49" i="4" s="1"/>
  <c r="CW49" i="4" s="1"/>
  <c r="CX49" i="4" s="1"/>
  <c r="CY49" i="4" s="1"/>
  <c r="BQ49" i="4"/>
  <c r="BR49" i="4" s="1"/>
  <c r="BS49" i="4" s="1"/>
  <c r="BT49" i="4" s="1"/>
  <c r="BU49" i="4" s="1"/>
  <c r="AT169" i="6" l="1"/>
  <c r="AT173" i="6"/>
  <c r="AT170" i="6"/>
  <c r="AT172" i="6"/>
  <c r="AT171" i="6"/>
  <c r="DB175" i="6"/>
  <c r="DB176" i="6"/>
  <c r="DB178" i="6"/>
  <c r="DB177" i="6"/>
  <c r="DB179" i="6"/>
  <c r="AT183" i="6"/>
  <c r="AT184" i="6"/>
  <c r="AT181" i="6"/>
  <c r="AT185" i="6"/>
  <c r="AT182" i="6"/>
  <c r="DB182" i="6"/>
  <c r="DB184" i="6"/>
  <c r="DB181" i="6"/>
  <c r="DB183" i="6"/>
  <c r="DB185" i="6"/>
  <c r="BW172" i="6"/>
  <c r="BW170" i="6"/>
  <c r="BW173" i="6"/>
  <c r="BW171" i="6"/>
  <c r="BW169" i="6"/>
  <c r="DC180" i="6"/>
  <c r="DC174" i="6"/>
  <c r="DC186" i="6"/>
  <c r="BW185" i="6"/>
  <c r="BW183" i="6"/>
  <c r="BW181" i="6"/>
  <c r="BW184" i="6"/>
  <c r="BW182" i="6"/>
  <c r="BX186" i="6"/>
  <c r="BX174" i="6"/>
  <c r="BX180" i="6"/>
  <c r="AU174" i="6"/>
  <c r="AU180" i="6"/>
  <c r="AU186" i="6"/>
  <c r="DB172" i="6"/>
  <c r="DB170" i="6"/>
  <c r="DB173" i="6"/>
  <c r="DB171" i="6"/>
  <c r="DB169" i="6"/>
  <c r="BW179" i="6"/>
  <c r="BW177" i="6"/>
  <c r="BW175" i="6"/>
  <c r="BW178" i="6"/>
  <c r="BW176" i="6"/>
  <c r="BE189" i="3"/>
  <c r="BF182" i="3"/>
  <c r="BF175" i="3"/>
  <c r="DX53" i="3"/>
  <c r="DW10" i="3"/>
  <c r="DW7" i="3" s="1"/>
  <c r="BH53" i="3"/>
  <c r="BG10" i="3"/>
  <c r="BG7" i="3" s="1"/>
  <c r="R182" i="3"/>
  <c r="R175" i="3"/>
  <c r="R189" i="3"/>
  <c r="BX187" i="6"/>
  <c r="O186" i="6"/>
  <c r="O180" i="6"/>
  <c r="O174" i="6"/>
  <c r="O187" i="6"/>
  <c r="CP53" i="3"/>
  <c r="CO10" i="3"/>
  <c r="CO7" i="3" s="1"/>
  <c r="S10" i="3"/>
  <c r="S7" i="3" s="1"/>
  <c r="T53" i="3"/>
  <c r="N179" i="6"/>
  <c r="N177" i="6"/>
  <c r="N178" i="6"/>
  <c r="N175" i="6"/>
  <c r="N176" i="6"/>
  <c r="N172" i="6"/>
  <c r="N173" i="6"/>
  <c r="N170" i="6"/>
  <c r="N169" i="6"/>
  <c r="N171" i="6"/>
  <c r="DC187" i="6"/>
  <c r="AT176" i="6"/>
  <c r="AT175" i="6"/>
  <c r="AT177" i="6"/>
  <c r="AT178" i="6"/>
  <c r="AT179" i="6"/>
  <c r="N182" i="6"/>
  <c r="N185" i="6"/>
  <c r="N184" i="6"/>
  <c r="N181" i="6"/>
  <c r="N183" i="6"/>
  <c r="BZ53" i="6"/>
  <c r="BY10" i="6"/>
  <c r="BY7" i="6" s="1"/>
  <c r="AW53" i="6"/>
  <c r="AW10" i="6" s="1"/>
  <c r="AW7" i="6" s="1"/>
  <c r="AV10" i="6"/>
  <c r="AV7" i="6" s="1"/>
  <c r="Q53" i="6"/>
  <c r="P10" i="6"/>
  <c r="P7" i="6" s="1"/>
  <c r="DE53" i="6"/>
  <c r="DE10" i="6" s="1"/>
  <c r="DE7" i="6" s="1"/>
  <c r="DD10" i="6"/>
  <c r="DD7" i="6" s="1"/>
  <c r="Q78" i="4"/>
  <c r="AQ78" i="4"/>
  <c r="AW180" i="6" l="1"/>
  <c r="AW186" i="6"/>
  <c r="AW174" i="6"/>
  <c r="BX178" i="6"/>
  <c r="BX176" i="6"/>
  <c r="BX179" i="6"/>
  <c r="BX177" i="6"/>
  <c r="BX175" i="6"/>
  <c r="DC185" i="6"/>
  <c r="DC182" i="6"/>
  <c r="DC184" i="6"/>
  <c r="DC181" i="6"/>
  <c r="DC183" i="6"/>
  <c r="BY186" i="6"/>
  <c r="BY174" i="6"/>
  <c r="BY180" i="6"/>
  <c r="AU182" i="6"/>
  <c r="AU183" i="6"/>
  <c r="AU184" i="6"/>
  <c r="AU181" i="6"/>
  <c r="AU185" i="6"/>
  <c r="BX173" i="6"/>
  <c r="BX171" i="6"/>
  <c r="BX172" i="6"/>
  <c r="BX170" i="6"/>
  <c r="BX169" i="6"/>
  <c r="DC172" i="6"/>
  <c r="DC170" i="6"/>
  <c r="DC173" i="6"/>
  <c r="DC171" i="6"/>
  <c r="DC169" i="6"/>
  <c r="BX184" i="6"/>
  <c r="BX185" i="6"/>
  <c r="BX183" i="6"/>
  <c r="BX181" i="6"/>
  <c r="BX182" i="6"/>
  <c r="DC175" i="6"/>
  <c r="DC177" i="6"/>
  <c r="DC179" i="6"/>
  <c r="DC176" i="6"/>
  <c r="DC178" i="6"/>
  <c r="DE180" i="6"/>
  <c r="DE174" i="6"/>
  <c r="DE186" i="6"/>
  <c r="DD174" i="6"/>
  <c r="DD186" i="6"/>
  <c r="DD180" i="6"/>
  <c r="AV186" i="6"/>
  <c r="AV174" i="6"/>
  <c r="AV180" i="6"/>
  <c r="AU173" i="6"/>
  <c r="AU169" i="6"/>
  <c r="AU172" i="6"/>
  <c r="AU171" i="6"/>
  <c r="AU170" i="6"/>
  <c r="DE187" i="6"/>
  <c r="AU177" i="6"/>
  <c r="AU179" i="6"/>
  <c r="AU176" i="6"/>
  <c r="AU175" i="6"/>
  <c r="AU178" i="6"/>
  <c r="O185" i="6"/>
  <c r="O183" i="6"/>
  <c r="O184" i="6"/>
  <c r="O181" i="6"/>
  <c r="O182" i="6"/>
  <c r="DY53" i="3"/>
  <c r="DX10" i="3"/>
  <c r="DX7" i="3" s="1"/>
  <c r="P186" i="6"/>
  <c r="P180" i="6"/>
  <c r="P174" i="6"/>
  <c r="P187" i="6"/>
  <c r="O173" i="6"/>
  <c r="O169" i="6"/>
  <c r="O172" i="6"/>
  <c r="O170" i="6"/>
  <c r="O171" i="6"/>
  <c r="S189" i="3"/>
  <c r="S175" i="3"/>
  <c r="S182" i="3"/>
  <c r="BG175" i="3"/>
  <c r="BF189" i="3"/>
  <c r="BG182" i="3"/>
  <c r="BY187" i="6"/>
  <c r="BI53" i="3"/>
  <c r="BI10" i="3" s="1"/>
  <c r="BI7" i="3" s="1"/>
  <c r="BH10" i="3"/>
  <c r="BH7" i="3" s="1"/>
  <c r="DD187" i="6"/>
  <c r="U53" i="3"/>
  <c r="T10" i="3"/>
  <c r="T7" i="3" s="1"/>
  <c r="CQ53" i="3"/>
  <c r="CP10" i="3"/>
  <c r="CP7" i="3" s="1"/>
  <c r="O178" i="6"/>
  <c r="O177" i="6"/>
  <c r="O176" i="6"/>
  <c r="O179" i="6"/>
  <c r="O175" i="6"/>
  <c r="Q10" i="6"/>
  <c r="Q7" i="6" s="1"/>
  <c r="R53" i="6"/>
  <c r="R10" i="6" s="1"/>
  <c r="R7" i="6" s="1"/>
  <c r="BZ10" i="6"/>
  <c r="BZ7" i="6" s="1"/>
  <c r="CA53" i="6"/>
  <c r="CA10" i="6" s="1"/>
  <c r="CA7" i="6" s="1"/>
  <c r="AR78" i="4"/>
  <c r="R78" i="4"/>
  <c r="AV184" i="6" l="1"/>
  <c r="AV181" i="6"/>
  <c r="AV185" i="6"/>
  <c r="AV182" i="6"/>
  <c r="AV183" i="6"/>
  <c r="DD176" i="6"/>
  <c r="DD178" i="6"/>
  <c r="DD175" i="6"/>
  <c r="DD177" i="6"/>
  <c r="DD179" i="6"/>
  <c r="DE172" i="6"/>
  <c r="DE170" i="6"/>
  <c r="DE173" i="6"/>
  <c r="DE171" i="6"/>
  <c r="DE169" i="6"/>
  <c r="BY173" i="6"/>
  <c r="BY171" i="6"/>
  <c r="BY169" i="6"/>
  <c r="BY172" i="6"/>
  <c r="BY170" i="6"/>
  <c r="AW172" i="6"/>
  <c r="AW169" i="6"/>
  <c r="AW173" i="6"/>
  <c r="AW171" i="6"/>
  <c r="AW170" i="6"/>
  <c r="BY179" i="6"/>
  <c r="BY177" i="6"/>
  <c r="BY178" i="6"/>
  <c r="BY176" i="6"/>
  <c r="BY175" i="6"/>
  <c r="DD181" i="6"/>
  <c r="DD183" i="6"/>
  <c r="DD185" i="6"/>
  <c r="DD182" i="6"/>
  <c r="DD184" i="6"/>
  <c r="DE176" i="6"/>
  <c r="DE178" i="6"/>
  <c r="DE175" i="6"/>
  <c r="DE177" i="6"/>
  <c r="DE179" i="6"/>
  <c r="BY184" i="6"/>
  <c r="BY182" i="6"/>
  <c r="BY183" i="6"/>
  <c r="BY181" i="6"/>
  <c r="BY185" i="6"/>
  <c r="AW183" i="6"/>
  <c r="AW182" i="6"/>
  <c r="AW184" i="6"/>
  <c r="AW181" i="6"/>
  <c r="AW185" i="6"/>
  <c r="CA186" i="6"/>
  <c r="CA174" i="6"/>
  <c r="CA180" i="6"/>
  <c r="DE181" i="6"/>
  <c r="DE183" i="6"/>
  <c r="DE185" i="6"/>
  <c r="DE182" i="6"/>
  <c r="DE184" i="6"/>
  <c r="BZ180" i="6"/>
  <c r="BZ186" i="6"/>
  <c r="BZ174" i="6"/>
  <c r="AV171" i="6"/>
  <c r="AV170" i="6"/>
  <c r="AV172" i="6"/>
  <c r="AV173" i="6"/>
  <c r="AV169" i="6"/>
  <c r="DD173" i="6"/>
  <c r="DD171" i="6"/>
  <c r="DD169" i="6"/>
  <c r="DD172" i="6"/>
  <c r="DD170" i="6"/>
  <c r="T182" i="3"/>
  <c r="T175" i="3"/>
  <c r="T189" i="3"/>
  <c r="AV179" i="6"/>
  <c r="AV175" i="6"/>
  <c r="AV177" i="6"/>
  <c r="AV178" i="6"/>
  <c r="AV176" i="6"/>
  <c r="DZ53" i="3"/>
  <c r="DZ10" i="3" s="1"/>
  <c r="DZ7" i="3" s="1"/>
  <c r="DY10" i="3"/>
  <c r="DY7" i="3" s="1"/>
  <c r="BZ187" i="6"/>
  <c r="R174" i="6"/>
  <c r="R180" i="6"/>
  <c r="R186" i="6"/>
  <c r="R187" i="6"/>
  <c r="BG189" i="3"/>
  <c r="BH182" i="3"/>
  <c r="BH175" i="3"/>
  <c r="P185" i="6"/>
  <c r="P184" i="6"/>
  <c r="P183" i="6"/>
  <c r="P181" i="6"/>
  <c r="P182" i="6"/>
  <c r="CA187" i="6"/>
  <c r="P170" i="6"/>
  <c r="P172" i="6"/>
  <c r="P169" i="6"/>
  <c r="P171" i="6"/>
  <c r="P173" i="6"/>
  <c r="V53" i="3"/>
  <c r="V10" i="3" s="1"/>
  <c r="V7" i="3" s="1"/>
  <c r="U10" i="3"/>
  <c r="U7" i="3" s="1"/>
  <c r="AW176" i="6"/>
  <c r="AW179" i="6"/>
  <c r="AW177" i="6"/>
  <c r="AW178" i="6"/>
  <c r="AW175" i="6"/>
  <c r="P175" i="6"/>
  <c r="P179" i="6"/>
  <c r="P176" i="6"/>
  <c r="P177" i="6"/>
  <c r="P178" i="6"/>
  <c r="Q174" i="6"/>
  <c r="Q186" i="6"/>
  <c r="Q180" i="6"/>
  <c r="Q187" i="6"/>
  <c r="CR53" i="3"/>
  <c r="CR10" i="3" s="1"/>
  <c r="CR7" i="3" s="1"/>
  <c r="CQ10" i="3"/>
  <c r="CQ7" i="3" s="1"/>
  <c r="BI175" i="3"/>
  <c r="BH189" i="3"/>
  <c r="BI182" i="3"/>
  <c r="S78" i="4"/>
  <c r="AS78" i="4"/>
  <c r="CA172" i="6" l="1"/>
  <c r="CA170" i="6"/>
  <c r="CA173" i="6"/>
  <c r="CA171" i="6"/>
  <c r="CA169" i="6"/>
  <c r="BZ179" i="6"/>
  <c r="BZ177" i="6"/>
  <c r="BZ175" i="6"/>
  <c r="BZ178" i="6"/>
  <c r="BZ176" i="6"/>
  <c r="CA185" i="6"/>
  <c r="CA184" i="6"/>
  <c r="CA182" i="6"/>
  <c r="CA183" i="6"/>
  <c r="CA181" i="6"/>
  <c r="BZ183" i="6"/>
  <c r="BZ181" i="6"/>
  <c r="BZ184" i="6"/>
  <c r="BZ182" i="6"/>
  <c r="BZ185" i="6"/>
  <c r="BZ170" i="6"/>
  <c r="BZ173" i="6"/>
  <c r="BZ171" i="6"/>
  <c r="BZ169" i="6"/>
  <c r="BZ172" i="6"/>
  <c r="CA176" i="6"/>
  <c r="CA179" i="6"/>
  <c r="CA177" i="6"/>
  <c r="CA175" i="6"/>
  <c r="CA178" i="6"/>
  <c r="R172" i="6"/>
  <c r="R171" i="6"/>
  <c r="R173" i="6"/>
  <c r="R170" i="6"/>
  <c r="R169" i="6"/>
  <c r="U175" i="3"/>
  <c r="U182" i="3"/>
  <c r="U189" i="3"/>
  <c r="Q176" i="6"/>
  <c r="Q178" i="6"/>
  <c r="Q175" i="6"/>
  <c r="Q177" i="6"/>
  <c r="Q179" i="6"/>
  <c r="V175" i="3"/>
  <c r="V182" i="3"/>
  <c r="V189" i="3"/>
  <c r="R182" i="6"/>
  <c r="R185" i="6"/>
  <c r="R181" i="6"/>
  <c r="R183" i="6"/>
  <c r="R184" i="6"/>
  <c r="Q171" i="6"/>
  <c r="Q172" i="6"/>
  <c r="Q169" i="6"/>
  <c r="Q173" i="6"/>
  <c r="Q170" i="6"/>
  <c r="Q181" i="6"/>
  <c r="Q185" i="6"/>
  <c r="Q183" i="6"/>
  <c r="Q182" i="6"/>
  <c r="Q184" i="6"/>
  <c r="R177" i="6"/>
  <c r="R178" i="6"/>
  <c r="R175" i="6"/>
  <c r="R179" i="6"/>
  <c r="R176" i="6"/>
  <c r="AT78" i="4"/>
  <c r="T78" i="4"/>
  <c r="U78" i="4" l="1"/>
  <c r="AU78" i="4"/>
  <c r="V78" i="4" s="1"/>
  <c r="Z82" i="3" l="1"/>
  <c r="Y82" i="3"/>
  <c r="X82" i="3"/>
  <c r="W82" i="3"/>
  <c r="V82" i="3"/>
  <c r="U82" i="3"/>
  <c r="T82" i="3"/>
  <c r="S82" i="3"/>
  <c r="R82" i="3"/>
  <c r="Q82" i="3"/>
  <c r="P82" i="3"/>
  <c r="Z81" i="3"/>
  <c r="Y81" i="3"/>
  <c r="X81" i="3"/>
  <c r="W81" i="3"/>
  <c r="V81" i="3"/>
  <c r="U81" i="3"/>
  <c r="T81" i="3"/>
  <c r="S81" i="3"/>
  <c r="R81" i="3"/>
  <c r="Q81" i="3"/>
  <c r="P81" i="3"/>
  <c r="Z80" i="3"/>
  <c r="Y80" i="3"/>
  <c r="X80" i="3"/>
  <c r="W80" i="3"/>
  <c r="V80" i="3"/>
  <c r="U80" i="3"/>
  <c r="T80" i="3"/>
  <c r="S80" i="3"/>
  <c r="R80" i="3"/>
  <c r="Q80" i="3"/>
  <c r="P80" i="3"/>
</calcChain>
</file>

<file path=xl/comments1.xml><?xml version="1.0" encoding="utf-8"?>
<comments xmlns="http://schemas.openxmlformats.org/spreadsheetml/2006/main">
  <authors>
    <author>Soliman, Sara</author>
  </authors>
  <commentList>
    <comment ref="H115" authorId="0" shapeId="0">
      <text>
        <r>
          <rPr>
            <b/>
            <sz val="9"/>
            <color indexed="81"/>
            <rFont val="Tahoma"/>
            <family val="2"/>
          </rPr>
          <t>Soliman, Sara:</t>
        </r>
        <r>
          <rPr>
            <sz val="9"/>
            <color indexed="81"/>
            <rFont val="Tahoma"/>
            <family val="2"/>
          </rPr>
          <t xml:space="preserve">
This also doesn't represent the RIN</t>
        </r>
      </text>
    </comment>
    <comment ref="H119" authorId="0" shapeId="0">
      <text>
        <r>
          <rPr>
            <b/>
            <sz val="9"/>
            <color indexed="81"/>
            <rFont val="Tahoma"/>
            <family val="2"/>
          </rPr>
          <t>Soliman, Sara:</t>
        </r>
        <r>
          <rPr>
            <sz val="9"/>
            <color indexed="81"/>
            <rFont val="Tahoma"/>
            <family val="2"/>
          </rPr>
          <t xml:space="preserve">
Where is this from? This doesn't represent the RIN?</t>
        </r>
      </text>
    </comment>
  </commentList>
</comments>
</file>

<file path=xl/comments2.xml><?xml version="1.0" encoding="utf-8"?>
<comments xmlns="http://schemas.openxmlformats.org/spreadsheetml/2006/main">
  <authors>
    <author>Soliman, Sara</author>
  </authors>
  <commentList>
    <comment ref="H115" authorId="0" shapeId="0">
      <text>
        <r>
          <rPr>
            <b/>
            <sz val="9"/>
            <color indexed="81"/>
            <rFont val="Tahoma"/>
            <family val="2"/>
          </rPr>
          <t>Soliman, Sara:</t>
        </r>
        <r>
          <rPr>
            <sz val="9"/>
            <color indexed="81"/>
            <rFont val="Tahoma"/>
            <family val="2"/>
          </rPr>
          <t xml:space="preserve">
This also doesn't represent the RIN</t>
        </r>
      </text>
    </comment>
    <comment ref="H119" authorId="0" shapeId="0">
      <text>
        <r>
          <rPr>
            <b/>
            <sz val="9"/>
            <color indexed="81"/>
            <rFont val="Tahoma"/>
            <family val="2"/>
          </rPr>
          <t>Soliman, Sara:</t>
        </r>
        <r>
          <rPr>
            <sz val="9"/>
            <color indexed="81"/>
            <rFont val="Tahoma"/>
            <family val="2"/>
          </rPr>
          <t xml:space="preserve">
Where is this from? This doesn't represent the RIN?</t>
        </r>
      </text>
    </comment>
  </commentList>
</comments>
</file>

<file path=xl/comments3.xml><?xml version="1.0" encoding="utf-8"?>
<comments xmlns="http://schemas.openxmlformats.org/spreadsheetml/2006/main">
  <authors>
    <author>Soliman, Sara</author>
  </authors>
  <commentList>
    <comment ref="L169" authorId="0" shapeId="0">
      <text>
        <r>
          <rPr>
            <b/>
            <sz val="9"/>
            <color indexed="81"/>
            <rFont val="Tahoma"/>
            <family val="2"/>
          </rPr>
          <t>Soliman, Sara:</t>
        </r>
        <r>
          <rPr>
            <sz val="9"/>
            <color indexed="81"/>
            <rFont val="Tahoma"/>
            <family val="2"/>
          </rPr>
          <t xml:space="preserve">
Ratios as derived from the NIEIR model
</t>
        </r>
      </text>
    </comment>
  </commentList>
</comments>
</file>

<file path=xl/sharedStrings.xml><?xml version="1.0" encoding="utf-8"?>
<sst xmlns="http://schemas.openxmlformats.org/spreadsheetml/2006/main" count="2853" uniqueCount="184">
  <si>
    <t>Multinet Total</t>
  </si>
  <si>
    <t>Average Growth</t>
  </si>
  <si>
    <t>Volume</t>
  </si>
  <si>
    <t>Multinet Melbourne</t>
  </si>
  <si>
    <t>Multinet Yarra Valley</t>
  </si>
  <si>
    <t>Multinet South Gippsland</t>
  </si>
  <si>
    <t>Volumes- weather normalised</t>
  </si>
  <si>
    <t>per cent</t>
  </si>
  <si>
    <t>growth</t>
  </si>
  <si>
    <t>Volumes</t>
  </si>
  <si>
    <t>Model results - weather normalised</t>
  </si>
  <si>
    <t>TJ's</t>
  </si>
  <si>
    <t>2016-2026</t>
  </si>
  <si>
    <t>System Total</t>
  </si>
  <si>
    <t>Tariff V</t>
  </si>
  <si>
    <t>Residential Tariff V</t>
  </si>
  <si>
    <t>Existing Customers</t>
  </si>
  <si>
    <t>New Customers- cumulative</t>
  </si>
  <si>
    <t>Business Tariff V</t>
  </si>
  <si>
    <t xml:space="preserve">   Tariff L </t>
  </si>
  <si>
    <t>TariffD</t>
  </si>
  <si>
    <t>Commercial Tariff D</t>
  </si>
  <si>
    <t>Electricity, Gas &amp; Water (ex GPG)</t>
  </si>
  <si>
    <t>Construction</t>
  </si>
  <si>
    <t>Wholesale Trade and Retail Trade</t>
  </si>
  <si>
    <t>Transport &amp; Storage and Communication Services</t>
  </si>
  <si>
    <t>Finance Insurance Property &amp; Business Services plus distributed cogeneartion assumption</t>
  </si>
  <si>
    <t>Government Administration, Defence, Education, Health &amp; Community Services</t>
  </si>
  <si>
    <t>Accommodation, Cafes, Restaurants, Cultural &amp; Recreational Services, Personal &amp; Other Services</t>
  </si>
  <si>
    <t>Industrial Tariff D</t>
  </si>
  <si>
    <t>Agriculture</t>
  </si>
  <si>
    <t>Mining</t>
  </si>
  <si>
    <t>Food, beverages, tobacco manufacturing</t>
  </si>
  <si>
    <t>Textiles, clothing and footwear manufacturing</t>
  </si>
  <si>
    <t xml:space="preserve">Wood and paper, wood products and paper product manufacturing </t>
  </si>
  <si>
    <t>Chemicals, petroleum, coal manufacturing</t>
  </si>
  <si>
    <t>Non-metalic minerals manufacturing</t>
  </si>
  <si>
    <t>Basic &amp; fabricated metal products manufacturing</t>
  </si>
  <si>
    <t>Transport and other machinery equipment manufacturing</t>
  </si>
  <si>
    <t>Miscellaneous manufacturing</t>
  </si>
  <si>
    <t>Customers</t>
  </si>
  <si>
    <t>numbers</t>
  </si>
  <si>
    <t>Net Customer growth</t>
  </si>
  <si>
    <t>New Customers</t>
  </si>
  <si>
    <t>New Customers- Cumulative</t>
  </si>
  <si>
    <t>Tariff L</t>
  </si>
  <si>
    <t>Abolishments plus net Dis/reconnect- residential</t>
  </si>
  <si>
    <t>Cumulative Abolishments plus net Dis/reconnect- residential</t>
  </si>
  <si>
    <t>Cumulative abolishment plus New</t>
  </si>
  <si>
    <t>MHQ</t>
  </si>
  <si>
    <t>Average usage</t>
  </si>
  <si>
    <t/>
  </si>
  <si>
    <t>New Customers  -- Inc gross connections!!!!</t>
  </si>
  <si>
    <t>Natural Gas Extension Program</t>
  </si>
  <si>
    <t>Gas-Fired Power Generation</t>
  </si>
  <si>
    <t>Band volumes- Billed linearised basis</t>
  </si>
  <si>
    <t>Billed linearised by block- tariff V</t>
  </si>
  <si>
    <t>Tariff Class</t>
  </si>
  <si>
    <t>Tariff Periods</t>
  </si>
  <si>
    <t>Tariff Block</t>
  </si>
  <si>
    <t>Residential</t>
  </si>
  <si>
    <t>Peak</t>
  </si>
  <si>
    <t>Peak Total</t>
  </si>
  <si>
    <t>Off-peak</t>
  </si>
  <si>
    <t>Off-peak Total</t>
  </si>
  <si>
    <t>Shoulder</t>
  </si>
  <si>
    <t>Shoulder Total</t>
  </si>
  <si>
    <t>Residential Total</t>
  </si>
  <si>
    <t>Non-Residential</t>
  </si>
  <si>
    <t>Non-Residential Total</t>
  </si>
  <si>
    <t>Grand Total</t>
  </si>
  <si>
    <t>Tariff L - Business</t>
  </si>
  <si>
    <t xml:space="preserve">Final </t>
  </si>
  <si>
    <t xml:space="preserve">business </t>
  </si>
  <si>
    <t>mhq</t>
  </si>
  <si>
    <t>Volumes- Energy</t>
  </si>
  <si>
    <t>total residential</t>
  </si>
  <si>
    <t>volumes</t>
  </si>
  <si>
    <t>customers</t>
  </si>
  <si>
    <t>v</t>
  </si>
  <si>
    <t>tariff D</t>
  </si>
  <si>
    <t>MHQ Peak Period( diversity fac tor 0.96)</t>
  </si>
  <si>
    <t>Energy</t>
  </si>
  <si>
    <t>Off-Peak</t>
  </si>
  <si>
    <t>Total</t>
  </si>
  <si>
    <t>2008-2015</t>
  </si>
  <si>
    <t>Bands</t>
  </si>
  <si>
    <t>2011-2015</t>
  </si>
  <si>
    <t xml:space="preserve"> &lt; 5 GJs per day </t>
  </si>
  <si>
    <t>&gt; 5 GJs per day</t>
  </si>
  <si>
    <t>Residential Abolishments</t>
  </si>
  <si>
    <t>Residential Gross Connections</t>
  </si>
  <si>
    <t>Residential Net Connections</t>
  </si>
  <si>
    <t>Grand total</t>
  </si>
  <si>
    <t>New Customers (NIEIR)</t>
  </si>
  <si>
    <t>Residential Tariff V - NIEIR</t>
  </si>
  <si>
    <t>Existing Customers (NIEIR)</t>
  </si>
  <si>
    <t>Ratio of Region relative to Net New Customer numbers</t>
  </si>
  <si>
    <t>Cumulative Net New Connections - ACIF</t>
  </si>
  <si>
    <t xml:space="preserve">Residential Tariff V - ACIF </t>
  </si>
  <si>
    <t>Residential Gross Connections ACIF</t>
  </si>
  <si>
    <t>Cumulative Gross Connections ACIF</t>
  </si>
  <si>
    <t>Residential Net Connections ACIF</t>
  </si>
  <si>
    <t>Residential Abolishments - NIEIR</t>
  </si>
  <si>
    <t>Residential Gross Connections - NIEIR</t>
  </si>
  <si>
    <t>Residential Net Connections - NIEIR</t>
  </si>
  <si>
    <t xml:space="preserve">Cumulative New Customers (ACIF) </t>
  </si>
  <si>
    <t>Residential Tariff V (TJ) - NIEIR</t>
  </si>
  <si>
    <t>Residential Tariff V (TJ) - ACIF</t>
  </si>
  <si>
    <t>Ratio</t>
  </si>
  <si>
    <t>New Customers- cumulative - NIEIR</t>
  </si>
  <si>
    <t>New Customers- cumulative - ACIF</t>
  </si>
  <si>
    <t>Cumulative Gross connections ACIF</t>
  </si>
  <si>
    <t>Cumumlative Gross Connections ACIF</t>
  </si>
  <si>
    <t>Ratio of Peak to total</t>
  </si>
  <si>
    <t>Metro</t>
  </si>
  <si>
    <t>Yarra Valley</t>
  </si>
  <si>
    <t>South Gippsland</t>
  </si>
  <si>
    <t xml:space="preserve">Off-peak </t>
  </si>
  <si>
    <t>Off Peak</t>
  </si>
  <si>
    <t>Total (Yarra Valley)</t>
  </si>
  <si>
    <t>Total (South Gippsland)</t>
  </si>
  <si>
    <t>Total (Metro)</t>
  </si>
  <si>
    <t>Classification of total net new customers across Regions</t>
  </si>
  <si>
    <t>Draft Decision</t>
  </si>
  <si>
    <t>Forecast Sales Quantities (Years 1-5, including final year of previous regulatory control period)</t>
  </si>
  <si>
    <t>Tariff Quantities</t>
  </si>
  <si>
    <t>Customer Numbers (Customer per year)</t>
  </si>
  <si>
    <t>Peak Energy (GJ)</t>
  </si>
  <si>
    <t>Shoulder Energy (GJ)</t>
  </si>
  <si>
    <t>Off Peak Energy (GJ)</t>
  </si>
  <si>
    <t>Rolling Demand</t>
  </si>
  <si>
    <t>Peak Demand</t>
  </si>
  <si>
    <t>Year</t>
  </si>
  <si>
    <t>2019</t>
  </si>
  <si>
    <t>2020</t>
  </si>
  <si>
    <t>2021</t>
  </si>
  <si>
    <t>2022</t>
  </si>
  <si>
    <t>Residential (Metro)</t>
  </si>
  <si>
    <t>0 - 0.05 GJ</t>
  </si>
  <si>
    <t>0.05 - 0.1 GJ</t>
  </si>
  <si>
    <t>0.1 - .15 GJ</t>
  </si>
  <si>
    <t>.15 - .25 GJ</t>
  </si>
  <si>
    <t>&gt; 0.25 GJ</t>
  </si>
  <si>
    <t>Non res (Metro)</t>
  </si>
  <si>
    <t>Residential (YV)</t>
  </si>
  <si>
    <t>Non res (YV)</t>
  </si>
  <si>
    <t>Residential (SG)</t>
  </si>
  <si>
    <t>Non res (SG)</t>
  </si>
  <si>
    <t>Tarif L</t>
  </si>
  <si>
    <t>&lt;5 GJ</t>
  </si>
  <si>
    <t>&gt;5 GJ</t>
  </si>
  <si>
    <t>Tariff D (Metro)</t>
  </si>
  <si>
    <t>0 - 50</t>
  </si>
  <si>
    <t>&gt; 50</t>
  </si>
  <si>
    <t>Tariff D (SG)</t>
  </si>
  <si>
    <t>Proposed</t>
  </si>
  <si>
    <t>Existing Customers (ACIF)</t>
  </si>
  <si>
    <t>Assumption:</t>
  </si>
  <si>
    <t>Derive the total new demand: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</si>
  <si>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Consumption per connection for existing and new customers remain constant</t>
    </r>
  </si>
  <si>
    <t>Comment</t>
  </si>
  <si>
    <t>Refer to "AER - Customer - Ratio Analysis"</t>
  </si>
  <si>
    <t>Refer to "Analysis of NIEIR - ratios"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</si>
  <si>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Forecast disconnections rate remain the same as forecast by NIEIR.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</si>
  <si>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The ratios NIEIR used to divide forecast demand across tariff classification and regions remain constant (as derived in "AER - Customer - Ratio Analysis" tab)</t>
    </r>
  </si>
  <si>
    <t>Peak Total (ratio of 0.58 - ratios derived as per NIEIR model)</t>
  </si>
  <si>
    <t>Off-peak Total (ratio of 0.23 - ratios derived as per NIEIR model)</t>
  </si>
  <si>
    <t>Shoulder Total (ratio of 0.19 -  ratios derived as per NIEIR model)</t>
  </si>
  <si>
    <t>Step 1: substitute the gross connections number with the ACIF forecast (table 3 in IR#24)</t>
  </si>
  <si>
    <t xml:space="preserve">Step 2: multiply ACIF based connection numbers by consumption per connection in every year of the forecast period. This will result in a new demand forecast for new customers only. Note that: demand for existing customers is kept constant. </t>
  </si>
  <si>
    <t>Step 3: add the new demand forecasts for new customers to demand forecasts for existing customers. This results in total demand.</t>
  </si>
  <si>
    <t>Step 4: divide the total demand into the three regions (Melbourne, Yarra Valley, South Gippsland), three peak classifications (peak, off-peak, shoulder) as well as tariff blocks. The ratios underpinning those classifications have been derived in "Analysis of NIEIR - ratios" tab.</t>
  </si>
  <si>
    <t>Opening</t>
  </si>
  <si>
    <t>Abolishments</t>
  </si>
  <si>
    <t>Closing</t>
  </si>
  <si>
    <t>Connections</t>
  </si>
  <si>
    <t>Average</t>
  </si>
  <si>
    <t>AER Output</t>
  </si>
  <si>
    <t>Difference</t>
  </si>
  <si>
    <t>Difference comes for AER using closing numbers rather than average numbers in PTRM</t>
  </si>
  <si>
    <t>AER uses closing customer numbers</t>
  </si>
  <si>
    <t>MG Version of AER build up</t>
  </si>
  <si>
    <t>This is the correct input using average customer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</si>
</sst>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_-* #,##0_-;\-* #,##0_-;_-* &quot;-&quot;??_-;_-@_-"/>
    <numFmt numFmtId="165" formatCode="0.0_ ;\-0.0\ "/>
    <numFmt numFmtId="166" formatCode="0.0"/>
    <numFmt numFmtId="167" formatCode="0_ ;\-0\ "/>
    <numFmt numFmtId="168" formatCode="0.00000"/>
    <numFmt numFmtId="169" formatCode="0.000000%"/>
    <numFmt numFmtId="170" formatCode="0.00000000%"/>
    <numFmt numFmtId="171" formatCode="_-* #,##0.0000_-;\-* #,##0.0000_-;_-* &quot;-&quot;??_-;_-@_-"/>
    <numFmt numFmtId="172" formatCode="0.000"/>
    <numFmt numFmtId="173" formatCode="0.0000"/>
    <numFmt numFmtId="174" formatCode="#,##0_ ;\-#,##0\ "/>
    <numFmt numFmtId="175" formatCode="0.0000000"/>
    <numFmt numFmtId="176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color rgb="FF0070C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 Narrow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rgb="FF1B2F6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8C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rgb="FF0098C3"/>
      </left>
      <right/>
      <top style="medium">
        <color rgb="FF0098C3"/>
      </top>
      <bottom/>
      <diagonal/>
    </border>
    <border>
      <left/>
      <right/>
      <top style="medium">
        <color rgb="FF0098C3"/>
      </top>
      <bottom/>
      <diagonal/>
    </border>
    <border>
      <left/>
      <right style="medium">
        <color rgb="FF0098C3"/>
      </right>
      <top style="medium">
        <color rgb="FF0098C3"/>
      </top>
      <bottom/>
      <diagonal/>
    </border>
    <border>
      <left style="medium">
        <color rgb="FF0098C3"/>
      </left>
      <right/>
      <top style="medium">
        <color rgb="FF0098C3"/>
      </top>
      <bottom style="medium">
        <color rgb="FF0098C3"/>
      </bottom>
      <diagonal/>
    </border>
    <border>
      <left/>
      <right/>
      <top style="medium">
        <color rgb="FF0098C3"/>
      </top>
      <bottom style="medium">
        <color rgb="FF0098C3"/>
      </bottom>
      <diagonal/>
    </border>
    <border>
      <left/>
      <right style="medium">
        <color rgb="FF0098C3"/>
      </right>
      <top style="medium">
        <color rgb="FF0098C3"/>
      </top>
      <bottom style="medium">
        <color rgb="FF0098C3"/>
      </bottom>
      <diagonal/>
    </border>
    <border>
      <left style="medium">
        <color rgb="FF0098C3"/>
      </left>
      <right/>
      <top/>
      <bottom/>
      <diagonal/>
    </border>
    <border>
      <left/>
      <right style="medium">
        <color rgb="FF0098C3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</cellStyleXfs>
  <cellXfs count="20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 applyFill="1" applyBorder="1"/>
    <xf numFmtId="1" fontId="4" fillId="0" borderId="0" xfId="1" applyNumberFormat="1" applyFont="1" applyFill="1" applyAlignment="1">
      <alignment horizontal="right" wrapText="1"/>
    </xf>
    <xf numFmtId="1" fontId="4" fillId="0" borderId="0" xfId="0" applyNumberFormat="1" applyFont="1" applyFill="1"/>
    <xf numFmtId="0" fontId="4" fillId="0" borderId="0" xfId="0" applyFont="1" applyFill="1"/>
    <xf numFmtId="0" fontId="6" fillId="0" borderId="0" xfId="0" applyFont="1" applyBorder="1" applyAlignment="1">
      <alignment horizontal="left" indent="1"/>
    </xf>
    <xf numFmtId="164" fontId="6" fillId="0" borderId="0" xfId="1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 indent="3"/>
    </xf>
    <xf numFmtId="165" fontId="6" fillId="0" borderId="0" xfId="1" applyNumberFormat="1" applyFont="1" applyFill="1" applyBorder="1" applyAlignment="1">
      <alignment horizontal="right"/>
    </xf>
    <xf numFmtId="165" fontId="0" fillId="0" borderId="0" xfId="0" applyNumberFormat="1"/>
    <xf numFmtId="0" fontId="6" fillId="0" borderId="0" xfId="0" applyFont="1" applyBorder="1" applyAlignment="1">
      <alignment horizontal="left" indent="5"/>
    </xf>
    <xf numFmtId="166" fontId="0" fillId="0" borderId="0" xfId="0" applyNumberFormat="1"/>
    <xf numFmtId="0" fontId="6" fillId="0" borderId="0" xfId="0" applyFont="1" applyBorder="1" applyAlignment="1">
      <alignment horizontal="left" indent="4"/>
    </xf>
    <xf numFmtId="0" fontId="6" fillId="0" borderId="0" xfId="0" applyFont="1" applyAlignment="1">
      <alignment horizontal="left" indent="4"/>
    </xf>
    <xf numFmtId="0" fontId="4" fillId="0" borderId="0" xfId="0" applyFont="1" applyAlignment="1">
      <alignment horizontal="center"/>
    </xf>
    <xf numFmtId="0" fontId="0" fillId="0" borderId="0" xfId="0" applyFill="1"/>
    <xf numFmtId="1" fontId="0" fillId="0" borderId="0" xfId="0" applyNumberFormat="1" applyFill="1"/>
    <xf numFmtId="164" fontId="0" fillId="0" borderId="0" xfId="0" applyNumberFormat="1" applyFill="1"/>
    <xf numFmtId="167" fontId="0" fillId="0" borderId="0" xfId="0" applyNumberFormat="1" applyFill="1"/>
    <xf numFmtId="0" fontId="6" fillId="0" borderId="0" xfId="0" applyFont="1" applyBorder="1" applyAlignment="1">
      <alignment horizontal="left"/>
    </xf>
    <xf numFmtId="167" fontId="6" fillId="0" borderId="0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4"/>
    </xf>
    <xf numFmtId="0" fontId="3" fillId="0" borderId="0" xfId="0" applyFont="1"/>
    <xf numFmtId="165" fontId="0" fillId="0" borderId="0" xfId="0" applyNumberFormat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5" fontId="0" fillId="0" borderId="0" xfId="0" applyNumberFormat="1" applyFill="1" applyAlignment="1">
      <alignment horizontal="right"/>
    </xf>
    <xf numFmtId="165" fontId="6" fillId="0" borderId="0" xfId="0" applyNumberFormat="1" applyFont="1" applyBorder="1" applyAlignment="1">
      <alignment horizontal="right" indent="1"/>
    </xf>
    <xf numFmtId="165" fontId="6" fillId="0" borderId="0" xfId="0" applyNumberFormat="1" applyFont="1" applyBorder="1" applyAlignment="1">
      <alignment horizontal="right" indent="3"/>
    </xf>
    <xf numFmtId="165" fontId="6" fillId="0" borderId="0" xfId="0" applyNumberFormat="1" applyFont="1" applyBorder="1" applyAlignment="1">
      <alignment horizontal="right" indent="5"/>
    </xf>
    <xf numFmtId="165" fontId="6" fillId="0" borderId="0" xfId="0" applyNumberFormat="1" applyFont="1" applyBorder="1" applyAlignment="1">
      <alignment horizontal="right" indent="4"/>
    </xf>
    <xf numFmtId="0" fontId="5" fillId="0" borderId="0" xfId="0" quotePrefix="1" applyFont="1" applyFill="1" applyBorder="1"/>
    <xf numFmtId="166" fontId="6" fillId="0" borderId="0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center"/>
    </xf>
    <xf numFmtId="166" fontId="4" fillId="0" borderId="0" xfId="0" applyNumberFormat="1" applyFont="1"/>
    <xf numFmtId="166" fontId="0" fillId="0" borderId="0" xfId="0" applyNumberFormat="1" applyFill="1"/>
    <xf numFmtId="17" fontId="4" fillId="0" borderId="0" xfId="0" applyNumberFormat="1" applyFont="1"/>
    <xf numFmtId="0" fontId="6" fillId="0" borderId="0" xfId="0" applyFont="1" applyFill="1"/>
    <xf numFmtId="2" fontId="0" fillId="0" borderId="0" xfId="0" applyNumberFormat="1" applyFill="1"/>
    <xf numFmtId="0" fontId="7" fillId="0" borderId="0" xfId="0" applyFont="1"/>
    <xf numFmtId="167" fontId="7" fillId="0" borderId="0" xfId="0" applyNumberFormat="1" applyFont="1" applyFill="1"/>
    <xf numFmtId="2" fontId="0" fillId="0" borderId="0" xfId="0" applyNumberFormat="1"/>
    <xf numFmtId="168" fontId="0" fillId="0" borderId="0" xfId="0" applyNumberFormat="1" applyFill="1"/>
    <xf numFmtId="0" fontId="0" fillId="2" borderId="0" xfId="0" applyFill="1"/>
    <xf numFmtId="0" fontId="6" fillId="2" borderId="0" xfId="0" applyFont="1" applyFill="1" applyBorder="1" applyAlignment="1">
      <alignment horizontal="left" indent="5"/>
    </xf>
    <xf numFmtId="167" fontId="6" fillId="2" borderId="0" xfId="1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right"/>
    </xf>
    <xf numFmtId="1" fontId="0" fillId="2" borderId="0" xfId="0" applyNumberFormat="1" applyFill="1"/>
    <xf numFmtId="164" fontId="6" fillId="0" borderId="0" xfId="1" applyNumberFormat="1" applyFont="1" applyFill="1" applyBorder="1" applyAlignment="1">
      <alignment horizontal="right"/>
    </xf>
    <xf numFmtId="169" fontId="0" fillId="0" borderId="0" xfId="2" applyNumberFormat="1" applyFont="1"/>
    <xf numFmtId="43" fontId="0" fillId="0" borderId="0" xfId="1" applyFont="1"/>
    <xf numFmtId="170" fontId="0" fillId="0" borderId="0" xfId="2" applyNumberFormat="1" applyFont="1"/>
    <xf numFmtId="164" fontId="0" fillId="0" borderId="0" xfId="1" applyNumberFormat="1" applyFont="1" applyFill="1"/>
    <xf numFmtId="0" fontId="6" fillId="0" borderId="0" xfId="0" applyFont="1" applyFill="1" applyBorder="1" applyAlignment="1">
      <alignment horizontal="left" indent="5"/>
    </xf>
    <xf numFmtId="171" fontId="0" fillId="0" borderId="0" xfId="1" applyNumberFormat="1" applyFont="1" applyFill="1"/>
    <xf numFmtId="171" fontId="0" fillId="0" borderId="0" xfId="0" applyNumberFormat="1" applyFill="1"/>
    <xf numFmtId="172" fontId="0" fillId="0" borderId="0" xfId="0" applyNumberFormat="1" applyFill="1"/>
    <xf numFmtId="173" fontId="0" fillId="0" borderId="0" xfId="0" applyNumberFormat="1" applyFill="1"/>
    <xf numFmtId="0" fontId="7" fillId="0" borderId="0" xfId="0" applyFont="1" applyFill="1"/>
    <xf numFmtId="164" fontId="7" fillId="0" borderId="0" xfId="0" applyNumberFormat="1" applyFont="1" applyFill="1"/>
    <xf numFmtId="0" fontId="6" fillId="2" borderId="0" xfId="0" applyFont="1" applyFill="1" applyBorder="1" applyAlignment="1">
      <alignment horizontal="left" indent="3"/>
    </xf>
    <xf numFmtId="0" fontId="4" fillId="2" borderId="0" xfId="0" applyFont="1" applyFill="1" applyBorder="1" applyAlignment="1">
      <alignment horizontal="center"/>
    </xf>
    <xf numFmtId="165" fontId="0" fillId="2" borderId="0" xfId="0" applyNumberFormat="1" applyFill="1"/>
    <xf numFmtId="164" fontId="6" fillId="2" borderId="0" xfId="1" applyNumberFormat="1" applyFont="1" applyFill="1" applyBorder="1" applyAlignment="1">
      <alignment horizontal="center"/>
    </xf>
    <xf numFmtId="0" fontId="4" fillId="2" borderId="0" xfId="0" applyFont="1" applyFill="1"/>
    <xf numFmtId="166" fontId="6" fillId="2" borderId="0" xfId="1" applyNumberFormat="1" applyFont="1" applyFill="1" applyBorder="1" applyAlignment="1">
      <alignment horizontal="right"/>
    </xf>
    <xf numFmtId="166" fontId="6" fillId="2" borderId="0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4" fillId="2" borderId="0" xfId="0" applyNumberFormat="1" applyFont="1" applyFill="1"/>
    <xf numFmtId="2" fontId="6" fillId="2" borderId="0" xfId="1" applyNumberFormat="1" applyFont="1" applyFill="1" applyBorder="1" applyAlignment="1">
      <alignment horizontal="right"/>
    </xf>
    <xf numFmtId="166" fontId="6" fillId="3" borderId="0" xfId="1" applyNumberFormat="1" applyFont="1" applyFill="1" applyBorder="1" applyAlignment="1">
      <alignment horizontal="right"/>
    </xf>
    <xf numFmtId="2" fontId="0" fillId="2" borderId="0" xfId="0" applyNumberFormat="1" applyFill="1"/>
    <xf numFmtId="172" fontId="4" fillId="2" borderId="0" xfId="0" applyNumberFormat="1" applyFont="1" applyFill="1"/>
    <xf numFmtId="0" fontId="8" fillId="0" borderId="0" xfId="0" applyFont="1"/>
    <xf numFmtId="2" fontId="8" fillId="0" borderId="0" xfId="0" applyNumberFormat="1" applyFont="1" applyFill="1"/>
    <xf numFmtId="2" fontId="9" fillId="0" borderId="0" xfId="0" applyNumberFormat="1" applyFont="1" applyFill="1"/>
    <xf numFmtId="1" fontId="4" fillId="4" borderId="0" xfId="1" applyNumberFormat="1" applyFont="1" applyFill="1" applyAlignment="1">
      <alignment horizontal="right" wrapText="1"/>
    </xf>
    <xf numFmtId="1" fontId="4" fillId="4" borderId="0" xfId="0" applyNumberFormat="1" applyFont="1" applyFill="1"/>
    <xf numFmtId="2" fontId="8" fillId="4" borderId="0" xfId="0" applyNumberFormat="1" applyFont="1" applyFill="1"/>
    <xf numFmtId="164" fontId="4" fillId="0" borderId="0" xfId="1" applyNumberFormat="1" applyFont="1" applyFill="1" applyBorder="1" applyAlignment="1">
      <alignment horizontal="center"/>
    </xf>
    <xf numFmtId="167" fontId="4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5" fontId="4" fillId="2" borderId="0" xfId="1" applyNumberFormat="1" applyFont="1" applyFill="1" applyBorder="1" applyAlignment="1">
      <alignment horizontal="right"/>
    </xf>
    <xf numFmtId="2" fontId="11" fillId="0" borderId="0" xfId="0" applyNumberFormat="1" applyFont="1" applyFill="1"/>
    <xf numFmtId="166" fontId="4" fillId="0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72" fontId="4" fillId="2" borderId="0" xfId="1" applyNumberFormat="1" applyFont="1" applyFill="1" applyBorder="1" applyAlignment="1">
      <alignment horizontal="right"/>
    </xf>
    <xf numFmtId="2" fontId="4" fillId="2" borderId="0" xfId="1" applyNumberFormat="1" applyFont="1" applyFill="1" applyBorder="1" applyAlignment="1">
      <alignment horizontal="right"/>
    </xf>
    <xf numFmtId="166" fontId="7" fillId="0" borderId="0" xfId="0" applyNumberFormat="1" applyFont="1"/>
    <xf numFmtId="166" fontId="7" fillId="0" borderId="0" xfId="0" applyNumberFormat="1" applyFont="1" applyFill="1"/>
    <xf numFmtId="2" fontId="11" fillId="4" borderId="0" xfId="0" applyNumberFormat="1" applyFont="1" applyFill="1"/>
    <xf numFmtId="2" fontId="10" fillId="4" borderId="0" xfId="0" applyNumberFormat="1" applyFont="1" applyFill="1"/>
    <xf numFmtId="0" fontId="12" fillId="0" borderId="0" xfId="0" applyFont="1" applyAlignment="1">
      <alignment vertical="center"/>
    </xf>
    <xf numFmtId="0" fontId="14" fillId="5" borderId="1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2" fontId="15" fillId="0" borderId="0" xfId="0" applyNumberFormat="1" applyFont="1"/>
    <xf numFmtId="10" fontId="12" fillId="0" borderId="5" xfId="0" applyNumberFormat="1" applyFont="1" applyBorder="1" applyAlignment="1">
      <alignment horizontal="center" vertical="center" wrapText="1"/>
    </xf>
    <xf numFmtId="10" fontId="12" fillId="0" borderId="5" xfId="2" applyNumberFormat="1" applyFont="1" applyBorder="1" applyAlignment="1">
      <alignment horizontal="center" vertical="center" wrapText="1"/>
    </xf>
    <xf numFmtId="10" fontId="12" fillId="0" borderId="6" xfId="2" applyNumberFormat="1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6" borderId="9" xfId="0" applyFont="1" applyFill="1" applyBorder="1" applyAlignment="1">
      <alignment vertical="center"/>
    </xf>
    <xf numFmtId="0" fontId="17" fillId="6" borderId="9" xfId="0" applyFont="1" applyFill="1" applyBorder="1" applyAlignment="1"/>
    <xf numFmtId="0" fontId="17" fillId="6" borderId="9" xfId="0" applyFont="1" applyFill="1" applyBorder="1" applyAlignment="1">
      <alignment wrapText="1"/>
    </xf>
    <xf numFmtId="0" fontId="19" fillId="6" borderId="9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horizontal="left"/>
    </xf>
    <xf numFmtId="0" fontId="19" fillId="0" borderId="0" xfId="0" applyFont="1"/>
    <xf numFmtId="0" fontId="18" fillId="7" borderId="0" xfId="0" applyFont="1" applyFill="1" applyBorder="1" applyAlignment="1">
      <alignment vertical="center"/>
    </xf>
    <xf numFmtId="0" fontId="18" fillId="7" borderId="13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7" fillId="7" borderId="0" xfId="0" applyFont="1" applyFill="1" applyBorder="1" applyAlignment="1"/>
    <xf numFmtId="174" fontId="17" fillId="8" borderId="14" xfId="1" applyNumberFormat="1" applyFont="1" applyFill="1" applyBorder="1" applyAlignment="1">
      <alignment vertical="center"/>
    </xf>
    <xf numFmtId="174" fontId="17" fillId="8" borderId="0" xfId="1" applyNumberFormat="1" applyFont="1" applyFill="1" applyBorder="1" applyAlignment="1">
      <alignment vertical="center"/>
    </xf>
    <xf numFmtId="174" fontId="17" fillId="8" borderId="15" xfId="1" applyNumberFormat="1" applyFont="1" applyFill="1" applyBorder="1" applyAlignment="1">
      <alignment vertical="center"/>
    </xf>
    <xf numFmtId="174" fontId="17" fillId="7" borderId="0" xfId="0" applyNumberFormat="1" applyFont="1" applyFill="1" applyBorder="1" applyAlignment="1">
      <alignment vertical="center" wrapText="1"/>
    </xf>
    <xf numFmtId="174" fontId="17" fillId="0" borderId="0" xfId="0" applyNumberFormat="1" applyFont="1" applyFill="1"/>
    <xf numFmtId="0" fontId="19" fillId="7" borderId="0" xfId="0" applyFont="1" applyFill="1" applyBorder="1" applyAlignment="1"/>
    <xf numFmtId="174" fontId="17" fillId="9" borderId="14" xfId="1" applyNumberFormat="1" applyFont="1" applyFill="1" applyBorder="1" applyAlignment="1">
      <alignment vertical="center"/>
    </xf>
    <xf numFmtId="174" fontId="17" fillId="9" borderId="0" xfId="1" applyNumberFormat="1" applyFont="1" applyFill="1" applyBorder="1" applyAlignment="1">
      <alignment vertical="center"/>
    </xf>
    <xf numFmtId="174" fontId="17" fillId="9" borderId="15" xfId="1" applyNumberFormat="1" applyFont="1" applyFill="1" applyBorder="1" applyAlignment="1">
      <alignment vertical="center"/>
    </xf>
    <xf numFmtId="174" fontId="17" fillId="2" borderId="14" xfId="1" applyNumberFormat="1" applyFont="1" applyFill="1" applyBorder="1" applyAlignment="1">
      <alignment vertical="center"/>
    </xf>
    <xf numFmtId="174" fontId="17" fillId="2" borderId="0" xfId="1" applyNumberFormat="1" applyFont="1" applyFill="1" applyBorder="1" applyAlignment="1">
      <alignment vertical="center"/>
    </xf>
    <xf numFmtId="174" fontId="17" fillId="2" borderId="15" xfId="1" applyNumberFormat="1" applyFont="1" applyFill="1" applyBorder="1" applyAlignment="1">
      <alignment vertical="center"/>
    </xf>
    <xf numFmtId="175" fontId="4" fillId="2" borderId="0" xfId="0" applyNumberFormat="1" applyFont="1" applyFill="1"/>
    <xf numFmtId="168" fontId="9" fillId="0" borderId="0" xfId="0" applyNumberFormat="1" applyFont="1" applyFill="1"/>
    <xf numFmtId="168" fontId="11" fillId="4" borderId="0" xfId="0" applyNumberFormat="1" applyFont="1" applyFill="1"/>
    <xf numFmtId="176" fontId="0" fillId="0" borderId="0" xfId="2" applyNumberFormat="1" applyFont="1"/>
    <xf numFmtId="10" fontId="0" fillId="0" borderId="0" xfId="2" applyNumberFormat="1" applyFont="1" applyAlignment="1">
      <alignment horizontal="left"/>
    </xf>
    <xf numFmtId="0" fontId="3" fillId="0" borderId="16" xfId="0" applyFont="1" applyFill="1" applyBorder="1"/>
    <xf numFmtId="0" fontId="4" fillId="0" borderId="16" xfId="0" applyFont="1" applyBorder="1" applyAlignment="1">
      <alignment horizontal="center"/>
    </xf>
    <xf numFmtId="164" fontId="0" fillId="0" borderId="16" xfId="0" applyNumberFormat="1" applyFill="1" applyBorder="1"/>
    <xf numFmtId="167" fontId="0" fillId="0" borderId="16" xfId="0" applyNumberFormat="1" applyFill="1" applyBorder="1"/>
    <xf numFmtId="0" fontId="0" fillId="0" borderId="16" xfId="0" applyFill="1" applyBorder="1"/>
    <xf numFmtId="1" fontId="4" fillId="0" borderId="16" xfId="1" applyNumberFormat="1" applyFont="1" applyFill="1" applyBorder="1" applyAlignment="1">
      <alignment horizontal="right" wrapText="1"/>
    </xf>
    <xf numFmtId="1" fontId="4" fillId="0" borderId="16" xfId="0" applyNumberFormat="1" applyFont="1" applyFill="1" applyBorder="1"/>
    <xf numFmtId="0" fontId="4" fillId="0" borderId="16" xfId="0" applyFont="1" applyFill="1" applyBorder="1"/>
    <xf numFmtId="0" fontId="5" fillId="0" borderId="16" xfId="0" applyFont="1" applyFill="1" applyBorder="1"/>
    <xf numFmtId="0" fontId="6" fillId="0" borderId="16" xfId="0" applyFont="1" applyBorder="1"/>
    <xf numFmtId="164" fontId="6" fillId="0" borderId="16" xfId="1" applyNumberFormat="1" applyFont="1" applyFill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0" fillId="0" borderId="16" xfId="0" applyBorder="1"/>
    <xf numFmtId="167" fontId="6" fillId="0" borderId="16" xfId="1" applyNumberFormat="1" applyFont="1" applyFill="1" applyBorder="1" applyAlignment="1">
      <alignment horizontal="right"/>
    </xf>
    <xf numFmtId="0" fontId="6" fillId="0" borderId="16" xfId="0" applyFont="1" applyBorder="1" applyAlignment="1">
      <alignment horizontal="left" indent="1"/>
    </xf>
    <xf numFmtId="0" fontId="6" fillId="0" borderId="16" xfId="0" applyFont="1" applyFill="1" applyBorder="1" applyAlignment="1">
      <alignment horizontal="left" indent="3"/>
    </xf>
    <xf numFmtId="0" fontId="6" fillId="0" borderId="16" xfId="0" applyFont="1" applyBorder="1" applyAlignment="1">
      <alignment horizontal="left" indent="5"/>
    </xf>
    <xf numFmtId="0" fontId="6" fillId="0" borderId="16" xfId="0" applyFont="1" applyFill="1" applyBorder="1" applyAlignment="1">
      <alignment horizontal="left" indent="5"/>
    </xf>
    <xf numFmtId="0" fontId="4" fillId="0" borderId="16" xfId="0" applyFont="1" applyFill="1" applyBorder="1" applyAlignment="1">
      <alignment horizontal="left" indent="5"/>
    </xf>
    <xf numFmtId="0" fontId="7" fillId="0" borderId="16" xfId="0" applyFont="1" applyFill="1" applyBorder="1"/>
    <xf numFmtId="164" fontId="7" fillId="0" borderId="16" xfId="1" applyNumberFormat="1" applyFont="1" applyFill="1" applyBorder="1" applyAlignment="1">
      <alignment horizontal="center"/>
    </xf>
    <xf numFmtId="164" fontId="7" fillId="0" borderId="16" xfId="0" applyNumberFormat="1" applyFont="1" applyFill="1" applyBorder="1"/>
    <xf numFmtId="0" fontId="6" fillId="0" borderId="16" xfId="0" applyFont="1" applyBorder="1" applyAlignment="1">
      <alignment horizontal="left" indent="3"/>
    </xf>
    <xf numFmtId="0" fontId="6" fillId="0" borderId="16" xfId="0" applyFont="1" applyBorder="1" applyAlignment="1">
      <alignment horizontal="left" indent="4"/>
    </xf>
    <xf numFmtId="0" fontId="6" fillId="0" borderId="16" xfId="0" applyFont="1" applyFill="1" applyBorder="1" applyAlignment="1">
      <alignment horizontal="left" indent="4"/>
    </xf>
    <xf numFmtId="0" fontId="7" fillId="0" borderId="16" xfId="0" applyFont="1" applyBorder="1"/>
    <xf numFmtId="167" fontId="7" fillId="0" borderId="16" xfId="0" applyNumberFormat="1" applyFont="1" applyFill="1" applyBorder="1"/>
    <xf numFmtId="164" fontId="7" fillId="2" borderId="16" xfId="1" applyNumberFormat="1" applyFont="1" applyFill="1" applyBorder="1" applyAlignment="1">
      <alignment horizontal="center"/>
    </xf>
    <xf numFmtId="1" fontId="0" fillId="0" borderId="16" xfId="0" applyNumberFormat="1" applyFill="1" applyBorder="1"/>
    <xf numFmtId="0" fontId="4" fillId="0" borderId="16" xfId="0" applyFont="1" applyBorder="1"/>
    <xf numFmtId="164" fontId="0" fillId="0" borderId="16" xfId="1" applyNumberFormat="1" applyFont="1" applyFill="1" applyBorder="1"/>
    <xf numFmtId="165" fontId="6" fillId="0" borderId="16" xfId="1" applyNumberFormat="1" applyFont="1" applyFill="1" applyBorder="1" applyAlignment="1">
      <alignment horizontal="right"/>
    </xf>
    <xf numFmtId="171" fontId="0" fillId="0" borderId="16" xfId="1" applyNumberFormat="1" applyFont="1" applyFill="1" applyBorder="1"/>
    <xf numFmtId="171" fontId="0" fillId="10" borderId="16" xfId="0" applyNumberFormat="1" applyFill="1" applyBorder="1"/>
    <xf numFmtId="171" fontId="0" fillId="0" borderId="16" xfId="0" applyNumberFormat="1" applyFill="1" applyBorder="1"/>
    <xf numFmtId="164" fontId="0" fillId="10" borderId="16" xfId="0" applyNumberFormat="1" applyFill="1" applyBorder="1"/>
    <xf numFmtId="172" fontId="0" fillId="0" borderId="16" xfId="0" applyNumberFormat="1" applyFill="1" applyBorder="1"/>
    <xf numFmtId="173" fontId="0" fillId="10" borderId="16" xfId="0" applyNumberFormat="1" applyFill="1" applyBorder="1"/>
    <xf numFmtId="173" fontId="0" fillId="0" borderId="16" xfId="0" applyNumberFormat="1" applyFill="1" applyBorder="1"/>
    <xf numFmtId="1" fontId="0" fillId="10" borderId="16" xfId="0" applyNumberFormat="1" applyFill="1" applyBorder="1"/>
    <xf numFmtId="172" fontId="0" fillId="10" borderId="16" xfId="0" applyNumberFormat="1" applyFill="1" applyBorder="1"/>
    <xf numFmtId="43" fontId="0" fillId="0" borderId="16" xfId="0" applyNumberFormat="1" applyFill="1" applyBorder="1"/>
    <xf numFmtId="2" fontId="4" fillId="0" borderId="0" xfId="0" applyNumberFormat="1" applyFont="1" applyFill="1"/>
    <xf numFmtId="173" fontId="15" fillId="0" borderId="0" xfId="0" applyNumberFormat="1" applyFont="1" applyFill="1"/>
    <xf numFmtId="2" fontId="15" fillId="0" borderId="0" xfId="0" applyNumberFormat="1" applyFont="1" applyFill="1"/>
    <xf numFmtId="172" fontId="15" fillId="0" borderId="0" xfId="0" applyNumberFormat="1" applyFont="1" applyFill="1" applyAlignment="1">
      <alignment horizontal="right"/>
    </xf>
    <xf numFmtId="172" fontId="15" fillId="0" borderId="0" xfId="0" applyNumberFormat="1" applyFont="1" applyFill="1"/>
    <xf numFmtId="175" fontId="15" fillId="0" borderId="0" xfId="0" applyNumberFormat="1" applyFont="1"/>
    <xf numFmtId="0" fontId="13" fillId="0" borderId="0" xfId="0" applyFont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43" fontId="0" fillId="0" borderId="0" xfId="0" applyNumberFormat="1"/>
    <xf numFmtId="0" fontId="7" fillId="2" borderId="0" xfId="0" applyFont="1" applyFill="1"/>
    <xf numFmtId="164" fontId="0" fillId="0" borderId="0" xfId="1" applyNumberFormat="1" applyFont="1"/>
    <xf numFmtId="164" fontId="7" fillId="0" borderId="0" xfId="1" applyNumberFormat="1" applyFont="1"/>
    <xf numFmtId="164" fontId="7" fillId="2" borderId="0" xfId="1" applyNumberFormat="1" applyFont="1" applyFill="1"/>
    <xf numFmtId="0" fontId="17" fillId="2" borderId="0" xfId="0" applyFont="1" applyFill="1" applyBorder="1" applyAlignment="1"/>
    <xf numFmtId="174" fontId="17" fillId="2" borderId="0" xfId="0" applyNumberFormat="1" applyFont="1" applyFill="1" applyBorder="1" applyAlignment="1">
      <alignment vertical="center" wrapText="1"/>
    </xf>
    <xf numFmtId="174" fontId="17" fillId="2" borderId="0" xfId="0" applyNumberFormat="1" applyFont="1" applyFill="1"/>
    <xf numFmtId="0" fontId="17" fillId="0" borderId="0" xfId="0" applyFont="1" applyFill="1" applyBorder="1" applyAlignment="1"/>
    <xf numFmtId="174" fontId="17" fillId="0" borderId="0" xfId="0" applyNumberFormat="1" applyFont="1" applyFill="1" applyBorder="1" applyAlignment="1">
      <alignment vertical="center" wrapText="1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H31"/>
  <sheetViews>
    <sheetView zoomScale="70" zoomScaleNormal="70" workbookViewId="0">
      <selection activeCell="H13" sqref="H13"/>
    </sheetView>
  </sheetViews>
  <sheetFormatPr defaultRowHeight="15" x14ac:dyDescent="0.25"/>
  <cols>
    <col min="2" max="2" width="25.140625" customWidth="1"/>
    <col min="3" max="3" width="15" customWidth="1"/>
    <col min="4" max="4" width="18.85546875" customWidth="1"/>
    <col min="5" max="5" width="18.140625" bestFit="1" customWidth="1"/>
    <col min="6" max="6" width="40.7109375" customWidth="1"/>
    <col min="8" max="8" width="123.5703125" customWidth="1"/>
  </cols>
  <sheetData>
    <row r="1" spans="2:8" ht="15.75" thickBot="1" x14ac:dyDescent="0.3"/>
    <row r="2" spans="2:8" ht="15.75" thickBot="1" x14ac:dyDescent="0.3">
      <c r="B2" s="98" t="s">
        <v>122</v>
      </c>
      <c r="C2" s="99" t="s">
        <v>61</v>
      </c>
      <c r="D2" s="99" t="s">
        <v>83</v>
      </c>
      <c r="E2" s="100" t="s">
        <v>65</v>
      </c>
      <c r="F2" s="191" t="s">
        <v>161</v>
      </c>
    </row>
    <row r="3" spans="2:8" ht="15.75" thickBot="1" x14ac:dyDescent="0.3">
      <c r="B3" s="101">
        <v>1</v>
      </c>
      <c r="C3" s="102">
        <v>0.16</v>
      </c>
      <c r="D3" s="102">
        <v>0.47</v>
      </c>
      <c r="E3" s="103">
        <v>0.24</v>
      </c>
      <c r="F3" s="110" t="s">
        <v>163</v>
      </c>
    </row>
    <row r="4" spans="2:8" ht="15.75" thickBot="1" x14ac:dyDescent="0.3">
      <c r="B4" s="104">
        <v>2</v>
      </c>
      <c r="C4" s="105">
        <v>0.14000000000000001</v>
      </c>
      <c r="D4" s="105">
        <v>0.22</v>
      </c>
      <c r="E4" s="106">
        <v>0.19</v>
      </c>
      <c r="F4" s="110" t="s">
        <v>163</v>
      </c>
      <c r="H4" s="190" t="s">
        <v>158</v>
      </c>
    </row>
    <row r="5" spans="2:8" ht="15.75" thickBot="1" x14ac:dyDescent="0.3">
      <c r="B5" s="101">
        <v>3</v>
      </c>
      <c r="C5" s="102">
        <v>0.12</v>
      </c>
      <c r="D5" s="102">
        <v>0.1</v>
      </c>
      <c r="E5" s="103">
        <v>0.14000000000000001</v>
      </c>
      <c r="F5" s="110" t="s">
        <v>163</v>
      </c>
      <c r="H5" s="192" t="s">
        <v>160</v>
      </c>
    </row>
    <row r="6" spans="2:8" ht="30" thickBot="1" x14ac:dyDescent="0.3">
      <c r="B6" s="104">
        <v>4</v>
      </c>
      <c r="C6" s="105">
        <v>0.21</v>
      </c>
      <c r="D6" s="105">
        <v>0.09</v>
      </c>
      <c r="E6" s="106">
        <v>0.19</v>
      </c>
      <c r="F6" s="110" t="s">
        <v>163</v>
      </c>
      <c r="H6" s="192" t="s">
        <v>165</v>
      </c>
    </row>
    <row r="7" spans="2:8" ht="15.75" thickBot="1" x14ac:dyDescent="0.3">
      <c r="B7" s="101">
        <v>5</v>
      </c>
      <c r="C7" s="102">
        <v>0.37</v>
      </c>
      <c r="D7" s="102">
        <v>0.12</v>
      </c>
      <c r="E7" s="103">
        <v>0.24</v>
      </c>
      <c r="F7" s="110" t="s">
        <v>163</v>
      </c>
      <c r="H7" s="192" t="s">
        <v>164</v>
      </c>
    </row>
    <row r="8" spans="2:8" x14ac:dyDescent="0.25">
      <c r="B8" s="97"/>
      <c r="H8" s="193" t="s">
        <v>159</v>
      </c>
    </row>
    <row r="9" spans="2:8" ht="15.75" thickBot="1" x14ac:dyDescent="0.3">
      <c r="H9" s="194" t="s">
        <v>169</v>
      </c>
    </row>
    <row r="10" spans="2:8" ht="29.25" thickBot="1" x14ac:dyDescent="0.3">
      <c r="B10" s="98" t="s">
        <v>120</v>
      </c>
      <c r="C10" s="99" t="s">
        <v>61</v>
      </c>
      <c r="D10" s="99" t="s">
        <v>83</v>
      </c>
      <c r="E10" s="100" t="s">
        <v>65</v>
      </c>
      <c r="F10" s="191" t="s">
        <v>161</v>
      </c>
      <c r="H10" s="194" t="s">
        <v>170</v>
      </c>
    </row>
    <row r="11" spans="2:8" ht="29.25" thickBot="1" x14ac:dyDescent="0.3">
      <c r="B11" s="101">
        <v>1</v>
      </c>
      <c r="C11" s="102">
        <v>0.17</v>
      </c>
      <c r="D11" s="102">
        <v>0.45</v>
      </c>
      <c r="E11" s="103">
        <v>0.25</v>
      </c>
      <c r="F11" s="110" t="s">
        <v>163</v>
      </c>
      <c r="H11" s="194" t="s">
        <v>171</v>
      </c>
    </row>
    <row r="12" spans="2:8" ht="43.5" thickBot="1" x14ac:dyDescent="0.3">
      <c r="B12" s="104">
        <v>2</v>
      </c>
      <c r="C12" s="105">
        <v>0.15</v>
      </c>
      <c r="D12" s="105">
        <v>0.2</v>
      </c>
      <c r="E12" s="106">
        <v>0.19</v>
      </c>
      <c r="F12" s="110" t="s">
        <v>163</v>
      </c>
      <c r="H12" s="194" t="s">
        <v>172</v>
      </c>
    </row>
    <row r="13" spans="2:8" ht="15.75" thickBot="1" x14ac:dyDescent="0.3">
      <c r="B13" s="101">
        <v>3</v>
      </c>
      <c r="C13" s="102">
        <v>0.13</v>
      </c>
      <c r="D13" s="102">
        <v>0.1</v>
      </c>
      <c r="E13" s="103">
        <v>0.14000000000000001</v>
      </c>
      <c r="F13" s="110" t="s">
        <v>163</v>
      </c>
      <c r="H13" s="97"/>
    </row>
    <row r="14" spans="2:8" ht="15.75" thickBot="1" x14ac:dyDescent="0.3">
      <c r="B14" s="104">
        <v>4</v>
      </c>
      <c r="C14" s="105">
        <v>0.2</v>
      </c>
      <c r="D14" s="105">
        <v>0.09</v>
      </c>
      <c r="E14" s="106">
        <v>0.17</v>
      </c>
      <c r="F14" s="110" t="s">
        <v>163</v>
      </c>
    </row>
    <row r="15" spans="2:8" ht="15.75" thickBot="1" x14ac:dyDescent="0.3">
      <c r="B15" s="101">
        <v>5</v>
      </c>
      <c r="C15" s="102">
        <v>0.36</v>
      </c>
      <c r="D15" s="102">
        <v>0.16</v>
      </c>
      <c r="E15" s="103">
        <v>0.25</v>
      </c>
      <c r="F15" s="110" t="s">
        <v>163</v>
      </c>
    </row>
    <row r="16" spans="2:8" ht="15.75" thickBot="1" x14ac:dyDescent="0.3"/>
    <row r="17" spans="2:6" ht="30.75" thickBot="1" x14ac:dyDescent="0.3">
      <c r="B17" s="98" t="s">
        <v>121</v>
      </c>
      <c r="C17" s="99" t="s">
        <v>61</v>
      </c>
      <c r="D17" s="99" t="s">
        <v>83</v>
      </c>
      <c r="E17" s="100" t="s">
        <v>65</v>
      </c>
      <c r="F17" s="191" t="s">
        <v>161</v>
      </c>
    </row>
    <row r="18" spans="2:6" ht="15.75" thickBot="1" x14ac:dyDescent="0.3">
      <c r="B18" s="101">
        <v>1</v>
      </c>
      <c r="C18" s="102">
        <v>0.26</v>
      </c>
      <c r="D18" s="102">
        <v>0.54</v>
      </c>
      <c r="E18" s="103">
        <v>0.41</v>
      </c>
      <c r="F18" s="110" t="s">
        <v>163</v>
      </c>
    </row>
    <row r="19" spans="2:6" ht="15.75" thickBot="1" x14ac:dyDescent="0.3">
      <c r="B19" s="104">
        <v>2</v>
      </c>
      <c r="C19" s="105">
        <v>0.19</v>
      </c>
      <c r="D19" s="105">
        <v>0.16</v>
      </c>
      <c r="E19" s="106">
        <v>0.23</v>
      </c>
      <c r="F19" s="110" t="s">
        <v>163</v>
      </c>
    </row>
    <row r="20" spans="2:6" ht="15.75" thickBot="1" x14ac:dyDescent="0.3">
      <c r="B20" s="101">
        <v>3</v>
      </c>
      <c r="C20" s="102">
        <v>0.15</v>
      </c>
      <c r="D20" s="102">
        <v>7.0000000000000007E-2</v>
      </c>
      <c r="E20" s="103">
        <v>0.13</v>
      </c>
      <c r="F20" s="110" t="s">
        <v>163</v>
      </c>
    </row>
    <row r="21" spans="2:6" ht="15.75" thickBot="1" x14ac:dyDescent="0.3">
      <c r="B21" s="104">
        <v>4</v>
      </c>
      <c r="C21" s="105">
        <v>0.19</v>
      </c>
      <c r="D21" s="105">
        <v>0.06</v>
      </c>
      <c r="E21" s="106">
        <v>0.11</v>
      </c>
      <c r="F21" s="110" t="s">
        <v>163</v>
      </c>
    </row>
    <row r="22" spans="2:6" ht="15.75" thickBot="1" x14ac:dyDescent="0.3">
      <c r="B22" s="101">
        <v>5</v>
      </c>
      <c r="C22" s="102">
        <v>0.21</v>
      </c>
      <c r="D22" s="102">
        <v>0.17</v>
      </c>
      <c r="E22" s="103">
        <v>0.12</v>
      </c>
      <c r="F22" s="110" t="s">
        <v>163</v>
      </c>
    </row>
    <row r="23" spans="2:6" x14ac:dyDescent="0.25">
      <c r="B23" s="97"/>
    </row>
    <row r="24" spans="2:6" ht="15.75" thickBot="1" x14ac:dyDescent="0.3"/>
    <row r="25" spans="2:6" ht="15.75" thickBot="1" x14ac:dyDescent="0.3">
      <c r="B25" s="98" t="s">
        <v>84</v>
      </c>
      <c r="C25" s="99" t="s">
        <v>115</v>
      </c>
      <c r="D25" s="99" t="s">
        <v>116</v>
      </c>
      <c r="E25" s="100" t="s">
        <v>117</v>
      </c>
      <c r="F25" s="191" t="s">
        <v>161</v>
      </c>
    </row>
    <row r="26" spans="2:6" ht="15.75" thickBot="1" x14ac:dyDescent="0.3">
      <c r="B26" s="101" t="s">
        <v>61</v>
      </c>
      <c r="C26" s="102">
        <v>0.57999999999999996</v>
      </c>
      <c r="D26" s="102">
        <v>0.56000000000000005</v>
      </c>
      <c r="E26" s="103">
        <v>0.63</v>
      </c>
      <c r="F26" s="110" t="s">
        <v>163</v>
      </c>
    </row>
    <row r="27" spans="2:6" ht="15.75" thickBot="1" x14ac:dyDescent="0.3">
      <c r="B27" s="104" t="s">
        <v>118</v>
      </c>
      <c r="C27" s="105">
        <v>0.23</v>
      </c>
      <c r="D27" s="105">
        <v>0.24</v>
      </c>
      <c r="E27" s="106">
        <v>0.2</v>
      </c>
      <c r="F27" s="110" t="s">
        <v>163</v>
      </c>
    </row>
    <row r="28" spans="2:6" ht="15.75" thickBot="1" x14ac:dyDescent="0.3">
      <c r="B28" s="101" t="s">
        <v>65</v>
      </c>
      <c r="C28" s="102">
        <v>0.19</v>
      </c>
      <c r="D28" s="102">
        <v>0.2</v>
      </c>
      <c r="E28" s="103">
        <v>0.17</v>
      </c>
      <c r="F28" s="110" t="s">
        <v>163</v>
      </c>
    </row>
    <row r="29" spans="2:6" ht="15.75" thickBot="1" x14ac:dyDescent="0.3"/>
    <row r="30" spans="2:6" ht="45.75" thickBot="1" x14ac:dyDescent="0.3">
      <c r="B30" s="98" t="s">
        <v>123</v>
      </c>
      <c r="C30" s="99" t="s">
        <v>115</v>
      </c>
      <c r="D30" s="99" t="s">
        <v>116</v>
      </c>
      <c r="E30" s="100" t="s">
        <v>117</v>
      </c>
      <c r="F30" s="100" t="s">
        <v>161</v>
      </c>
    </row>
    <row r="31" spans="2:6" ht="29.25" thickBot="1" x14ac:dyDescent="0.3">
      <c r="B31" s="101" t="s">
        <v>14</v>
      </c>
      <c r="C31" s="108">
        <f>AVERAGE('AER - Customer -Ratio Analysis'!AK47:AQ47)</f>
        <v>0.92931810841147822</v>
      </c>
      <c r="D31" s="109">
        <f>AVERAGE('AER - Customer -Ratio Analysis'!BO47:BU47)</f>
        <v>2.3565277270127083E-2</v>
      </c>
      <c r="E31" s="110">
        <f>AVERAGE('AER - Customer -Ratio Analysis'!CS47:CY47)</f>
        <v>4.7116614318394721E-2</v>
      </c>
      <c r="F31" s="110" t="s">
        <v>162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W122"/>
  <sheetViews>
    <sheetView topLeftCell="H1" workbookViewId="0">
      <selection activeCell="H7" sqref="H7:Y11"/>
    </sheetView>
  </sheetViews>
  <sheetFormatPr defaultRowHeight="12" x14ac:dyDescent="0.2"/>
  <cols>
    <col min="1" max="1" width="29.28515625" style="112" customWidth="1"/>
    <col min="2" max="39" width="12" style="112" customWidth="1"/>
    <col min="40" max="16384" width="9.140625" style="112"/>
  </cols>
  <sheetData>
    <row r="1" spans="1:49" x14ac:dyDescent="0.2">
      <c r="A1" s="111" t="s">
        <v>124</v>
      </c>
    </row>
    <row r="2" spans="1:49" ht="15.2" customHeight="1" x14ac:dyDescent="0.2">
      <c r="A2" s="113" t="s">
        <v>125</v>
      </c>
      <c r="B2" s="113"/>
      <c r="C2" s="113"/>
      <c r="D2" s="113"/>
      <c r="E2" s="113"/>
      <c r="F2" s="113"/>
      <c r="G2" s="114"/>
      <c r="H2" s="115"/>
      <c r="I2" s="115"/>
      <c r="J2" s="115"/>
      <c r="K2" s="115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</row>
    <row r="3" spans="1:49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</row>
    <row r="4" spans="1:49" s="119" customFormat="1" ht="15" x14ac:dyDescent="0.25">
      <c r="A4" s="118" t="s">
        <v>126</v>
      </c>
      <c r="B4" s="206" t="s">
        <v>127</v>
      </c>
      <c r="C4" s="207"/>
      <c r="D4" s="207"/>
      <c r="E4" s="207"/>
      <c r="F4" s="207"/>
      <c r="G4" s="208"/>
      <c r="H4" s="206" t="s">
        <v>128</v>
      </c>
      <c r="I4" s="207"/>
      <c r="J4" s="207"/>
      <c r="K4" s="207"/>
      <c r="L4" s="207"/>
      <c r="M4" s="208"/>
      <c r="N4" s="206" t="s">
        <v>129</v>
      </c>
      <c r="O4" s="207"/>
      <c r="P4" s="207"/>
      <c r="Q4" s="207"/>
      <c r="R4" s="207"/>
      <c r="S4" s="208"/>
      <c r="T4" s="206" t="s">
        <v>130</v>
      </c>
      <c r="U4" s="207"/>
      <c r="V4" s="207"/>
      <c r="W4" s="207"/>
      <c r="X4" s="207"/>
      <c r="Y4" s="208"/>
      <c r="Z4" s="206" t="s">
        <v>131</v>
      </c>
      <c r="AA4" s="207"/>
      <c r="AB4" s="207"/>
      <c r="AC4" s="207"/>
      <c r="AD4" s="207"/>
      <c r="AE4" s="208"/>
      <c r="AF4" s="206" t="s">
        <v>132</v>
      </c>
      <c r="AG4" s="207"/>
      <c r="AH4" s="207"/>
      <c r="AI4" s="207"/>
      <c r="AJ4" s="207"/>
      <c r="AK4" s="208"/>
      <c r="AL4" s="117"/>
      <c r="AM4" s="117"/>
      <c r="AN4"/>
      <c r="AO4"/>
      <c r="AP4"/>
      <c r="AQ4"/>
      <c r="AR4"/>
      <c r="AS4"/>
      <c r="AT4"/>
      <c r="AU4"/>
      <c r="AV4"/>
      <c r="AW4"/>
    </row>
    <row r="5" spans="1:49" s="119" customFormat="1" x14ac:dyDescent="0.2">
      <c r="A5" s="120" t="s">
        <v>133</v>
      </c>
      <c r="B5" s="121">
        <v>2017</v>
      </c>
      <c r="C5" s="122">
        <v>2018</v>
      </c>
      <c r="D5" s="122" t="s">
        <v>134</v>
      </c>
      <c r="E5" s="122" t="s">
        <v>135</v>
      </c>
      <c r="F5" s="122" t="s">
        <v>136</v>
      </c>
      <c r="G5" s="123" t="s">
        <v>137</v>
      </c>
      <c r="H5" s="121">
        <v>2017</v>
      </c>
      <c r="I5" s="122">
        <v>2018</v>
      </c>
      <c r="J5" s="122" t="s">
        <v>134</v>
      </c>
      <c r="K5" s="122" t="s">
        <v>135</v>
      </c>
      <c r="L5" s="122" t="s">
        <v>136</v>
      </c>
      <c r="M5" s="123" t="s">
        <v>137</v>
      </c>
      <c r="N5" s="121">
        <v>2017</v>
      </c>
      <c r="O5" s="122">
        <v>2018</v>
      </c>
      <c r="P5" s="122" t="s">
        <v>134</v>
      </c>
      <c r="Q5" s="122" t="s">
        <v>135</v>
      </c>
      <c r="R5" s="122" t="s">
        <v>136</v>
      </c>
      <c r="S5" s="123" t="s">
        <v>137</v>
      </c>
      <c r="T5" s="121">
        <v>2017</v>
      </c>
      <c r="U5" s="122">
        <v>2018</v>
      </c>
      <c r="V5" s="122" t="s">
        <v>134</v>
      </c>
      <c r="W5" s="122" t="s">
        <v>135</v>
      </c>
      <c r="X5" s="122" t="s">
        <v>136</v>
      </c>
      <c r="Y5" s="123" t="s">
        <v>137</v>
      </c>
      <c r="Z5" s="121">
        <v>2017</v>
      </c>
      <c r="AA5" s="122">
        <v>2018</v>
      </c>
      <c r="AB5" s="122" t="s">
        <v>134</v>
      </c>
      <c r="AC5" s="122" t="s">
        <v>135</v>
      </c>
      <c r="AD5" s="122" t="s">
        <v>136</v>
      </c>
      <c r="AE5" s="123" t="s">
        <v>137</v>
      </c>
      <c r="AF5" s="121">
        <v>2017</v>
      </c>
      <c r="AG5" s="122">
        <v>2018</v>
      </c>
      <c r="AH5" s="122" t="s">
        <v>134</v>
      </c>
      <c r="AI5" s="122" t="s">
        <v>135</v>
      </c>
      <c r="AJ5" s="122" t="s">
        <v>136</v>
      </c>
      <c r="AK5" s="123" t="s">
        <v>137</v>
      </c>
      <c r="AL5" s="117"/>
      <c r="AM5" s="117"/>
    </row>
    <row r="6" spans="1:49" s="129" customFormat="1" x14ac:dyDescent="0.2">
      <c r="A6" s="124" t="s">
        <v>138</v>
      </c>
      <c r="B6" s="134">
        <f>'MG alt metro cust calc'!$B$9</f>
        <v>672003.8853949483</v>
      </c>
      <c r="C6" s="135">
        <f>'MG alt metro cust calc'!$C$9</f>
        <v>677088.94878848491</v>
      </c>
      <c r="D6" s="135">
        <f>'MG alt metro cust calc'!$D$9</f>
        <v>681938.14489232795</v>
      </c>
      <c r="E6" s="135">
        <f>'MG alt metro cust calc'!$E$9</f>
        <v>686362.5258355207</v>
      </c>
      <c r="F6" s="135">
        <f>'MG alt metro cust calc'!$F$9</f>
        <v>690643.56401431188</v>
      </c>
      <c r="G6" s="136">
        <f>'MG alt metro cust calc'!$G$9</f>
        <v>695110.93436200893</v>
      </c>
      <c r="H6" s="134"/>
      <c r="I6" s="135"/>
      <c r="J6" s="135"/>
      <c r="K6" s="135"/>
      <c r="L6" s="135"/>
      <c r="M6" s="136"/>
      <c r="N6" s="134"/>
      <c r="O6" s="135"/>
      <c r="P6" s="135"/>
      <c r="Q6" s="135"/>
      <c r="R6" s="135"/>
      <c r="S6" s="136"/>
      <c r="T6" s="134"/>
      <c r="U6" s="135"/>
      <c r="V6" s="135"/>
      <c r="W6" s="135"/>
      <c r="X6" s="135"/>
      <c r="Y6" s="136"/>
      <c r="Z6" s="125"/>
      <c r="AA6" s="126"/>
      <c r="AB6" s="126"/>
      <c r="AC6" s="126"/>
      <c r="AD6" s="126"/>
      <c r="AE6" s="127"/>
      <c r="AF6" s="125"/>
      <c r="AG6" s="126"/>
      <c r="AH6" s="126"/>
      <c r="AI6" s="126"/>
      <c r="AJ6" s="126"/>
      <c r="AK6" s="127"/>
      <c r="AL6" s="128"/>
      <c r="AM6" s="128"/>
    </row>
    <row r="7" spans="1:49" s="129" customFormat="1" x14ac:dyDescent="0.2">
      <c r="A7" s="124" t="s">
        <v>139</v>
      </c>
      <c r="B7" s="134"/>
      <c r="C7" s="135"/>
      <c r="D7" s="135"/>
      <c r="E7" s="135"/>
      <c r="F7" s="135"/>
      <c r="G7" s="136"/>
      <c r="H7" s="134">
        <f>'PTRM Output'!H7/'PTRM Output'!B$6*B$6</f>
        <v>3483435.7431310159</v>
      </c>
      <c r="I7" s="135">
        <f>'PTRM Output'!I7/'PTRM Output'!C$6*C$6</f>
        <v>3456872.1624806323</v>
      </c>
      <c r="J7" s="135">
        <f>'PTRM Output'!J7/'PTRM Output'!D$6*D$6</f>
        <v>3417509.9745544698</v>
      </c>
      <c r="K7" s="135">
        <f>'PTRM Output'!K7/'PTRM Output'!E$6*E$6</f>
        <v>3379231.277961391</v>
      </c>
      <c r="L7" s="135">
        <f>'PTRM Output'!L7/'PTRM Output'!F$6*F$6</f>
        <v>3332742.1607846646</v>
      </c>
      <c r="M7" s="135">
        <f>'PTRM Output'!M7/'PTRM Output'!G$6*G$6</f>
        <v>3291356.8044360988</v>
      </c>
      <c r="N7" s="134">
        <f>'PTRM Output'!N7/'PTRM Output'!B$6*B$6</f>
        <v>1711688.2530902405</v>
      </c>
      <c r="O7" s="135">
        <f>'PTRM Output'!O7/'PTRM Output'!C$6*C$6</f>
        <v>1698635.4591499665</v>
      </c>
      <c r="P7" s="135">
        <f>'PTRM Output'!P7/'PTRM Output'!D$6*D$6</f>
        <v>1679293.6943931445</v>
      </c>
      <c r="Q7" s="135">
        <f>'PTRM Output'!Q7/'PTRM Output'!E$6*E$6</f>
        <v>1660484.3348603391</v>
      </c>
      <c r="R7" s="135">
        <f>'PTRM Output'!R7/'PTRM Output'!F$6*F$6</f>
        <v>1637640.5445234987</v>
      </c>
      <c r="S7" s="136">
        <f>'PTRM Output'!S7/'PTRM Output'!G$6*G$6</f>
        <v>1617304.6366625659</v>
      </c>
      <c r="T7" s="134">
        <f>'PTRM Output'!T7/'PTRM Output'!B$6*B$6</f>
        <v>4057752.1964705042</v>
      </c>
      <c r="U7" s="135">
        <f>'PTRM Output'!U7/'PTRM Output'!C$6*C$6</f>
        <v>4026809.0599585823</v>
      </c>
      <c r="V7" s="135">
        <f>'PTRM Output'!V7/'PTRM Output'!D$6*D$6</f>
        <v>3980957.2009626958</v>
      </c>
      <c r="W7" s="135">
        <f>'PTRM Output'!W7/'PTRM Output'!E$6*E$6</f>
        <v>3936367.469263216</v>
      </c>
      <c r="X7" s="135">
        <f>'PTRM Output'!X7/'PTRM Output'!F$6*F$6</f>
        <v>3882213.6592761017</v>
      </c>
      <c r="Y7" s="136">
        <f>'PTRM Output'!Y7/'PTRM Output'!G$6*G$6</f>
        <v>3834005.0706847226</v>
      </c>
      <c r="Z7" s="125"/>
      <c r="AA7" s="126"/>
      <c r="AB7" s="126"/>
      <c r="AC7" s="126"/>
      <c r="AD7" s="126"/>
      <c r="AE7" s="127"/>
      <c r="AF7" s="125"/>
      <c r="AG7" s="126"/>
      <c r="AH7" s="126"/>
      <c r="AI7" s="126"/>
      <c r="AJ7" s="126"/>
      <c r="AK7" s="127"/>
      <c r="AL7" s="128"/>
      <c r="AM7" s="128"/>
    </row>
    <row r="8" spans="1:49" s="129" customFormat="1" x14ac:dyDescent="0.2">
      <c r="A8" s="124" t="s">
        <v>140</v>
      </c>
      <c r="B8" s="134"/>
      <c r="C8" s="135"/>
      <c r="D8" s="135"/>
      <c r="E8" s="135"/>
      <c r="F8" s="135"/>
      <c r="G8" s="136"/>
      <c r="H8" s="134">
        <f>'PTRM Output'!H8/'PTRM Output'!$B$6*$B$6</f>
        <v>3048006.275239639</v>
      </c>
      <c r="I8" s="135">
        <f>'PTRM Output'!I8/'PTRM Output'!$B$6*$B$6</f>
        <v>3024528.7423736341</v>
      </c>
      <c r="J8" s="135">
        <f>'PTRM Output'!J8/'PTRM Output'!$B$6*$B$6</f>
        <v>2988986.8630527179</v>
      </c>
      <c r="K8" s="135">
        <f>'PTRM Output'!K8/'PTRM Output'!$B$6*$B$6</f>
        <v>2954502.2604663284</v>
      </c>
      <c r="L8" s="135">
        <f>'PTRM Output'!L8/'PTRM Output'!$B$6*$B$6</f>
        <v>2914004.1877475455</v>
      </c>
      <c r="M8" s="136">
        <f>'PTRM Output'!M8/'PTRM Output'!$B$6*$B$6</f>
        <v>2878211.8595881369</v>
      </c>
      <c r="N8" s="134">
        <f>'PTRM Output'!N8/'PTRM Output'!B$6*B$6</f>
        <v>1355086.5336964407</v>
      </c>
      <c r="O8" s="135">
        <f>'PTRM Output'!O8/'PTRM Output'!C$6*C$6</f>
        <v>1344753.0718270566</v>
      </c>
      <c r="P8" s="135">
        <f>'PTRM Output'!P8/'PTRM Output'!D$6*D$6</f>
        <v>1329440.8413945728</v>
      </c>
      <c r="Q8" s="135">
        <f>'PTRM Output'!Q8/'PTRM Output'!E$6*E$6</f>
        <v>1314550.0984311018</v>
      </c>
      <c r="R8" s="135">
        <f>'PTRM Output'!R8/'PTRM Output'!F$6*F$6</f>
        <v>1296465.4310811034</v>
      </c>
      <c r="S8" s="136">
        <f>'PTRM Output'!S8/'PTRM Output'!G$6*G$6</f>
        <v>1280366.1706911982</v>
      </c>
      <c r="T8" s="134">
        <f>'PTRM Output'!T8/'PTRM Output'!B$6*B$6</f>
        <v>1899373.3685606618</v>
      </c>
      <c r="U8" s="135">
        <f>'PTRM Output'!U8/'PTRM Output'!C$6*C$6</f>
        <v>1884889.3472146555</v>
      </c>
      <c r="V8" s="135">
        <f>'PTRM Output'!V8/'PTRM Output'!D$6*D$6</f>
        <v>1863426.7749187087</v>
      </c>
      <c r="W8" s="135">
        <f>'PTRM Output'!W8/'PTRM Output'!E$6*E$6</f>
        <v>1842554.9856125696</v>
      </c>
      <c r="X8" s="135">
        <f>'PTRM Output'!X8/'PTRM Output'!F$6*F$6</f>
        <v>1817206.3937037073</v>
      </c>
      <c r="Y8" s="136">
        <f>'PTRM Output'!Y8/'PTRM Output'!G$6*G$6</f>
        <v>1794640.6713843385</v>
      </c>
      <c r="Z8" s="125"/>
      <c r="AA8" s="126"/>
      <c r="AB8" s="126"/>
      <c r="AC8" s="126"/>
      <c r="AD8" s="126"/>
      <c r="AE8" s="127"/>
      <c r="AF8" s="125"/>
      <c r="AG8" s="126"/>
      <c r="AH8" s="126"/>
      <c r="AI8" s="126"/>
      <c r="AJ8" s="126"/>
      <c r="AK8" s="127"/>
      <c r="AL8" s="128"/>
      <c r="AM8" s="128"/>
    </row>
    <row r="9" spans="1:49" s="129" customFormat="1" x14ac:dyDescent="0.2">
      <c r="A9" s="124" t="s">
        <v>141</v>
      </c>
      <c r="B9" s="134"/>
      <c r="C9" s="135"/>
      <c r="D9" s="135"/>
      <c r="E9" s="135"/>
      <c r="F9" s="135"/>
      <c r="G9" s="136"/>
      <c r="H9" s="134">
        <f>'PTRM Output'!H9/'PTRM Output'!$B$6*$B$6</f>
        <v>2612576.8073482621</v>
      </c>
      <c r="I9" s="135">
        <f>'PTRM Output'!I9/'PTRM Output'!$B$6*$B$6</f>
        <v>2592453.2077488289</v>
      </c>
      <c r="J9" s="135">
        <f>'PTRM Output'!J9/'PTRM Output'!$B$6*$B$6</f>
        <v>2561988.7397594727</v>
      </c>
      <c r="K9" s="135">
        <f>'PTRM Output'!K9/'PTRM Output'!$B$6*$B$6</f>
        <v>2532430.5089711384</v>
      </c>
      <c r="L9" s="135">
        <f>'PTRM Output'!L9/'PTRM Output'!$B$6*$B$6</f>
        <v>2497717.8752121818</v>
      </c>
      <c r="M9" s="136">
        <f>'PTRM Output'!M9/'PTRM Output'!$B$6*$B$6</f>
        <v>2467038.736789831</v>
      </c>
      <c r="N9" s="134">
        <f>'PTRM Output'!N9/'PTRM Output'!B$6*B$6</f>
        <v>998484.8143026405</v>
      </c>
      <c r="O9" s="135">
        <f>'PTRM Output'!O9/'PTRM Output'!C$6*C$6</f>
        <v>990870.68450414715</v>
      </c>
      <c r="P9" s="135">
        <f>'PTRM Output'!P9/'PTRM Output'!D$6*D$6</f>
        <v>979587.98839600116</v>
      </c>
      <c r="Q9" s="135">
        <f>'PTRM Output'!Q9/'PTRM Output'!E$6*E$6</f>
        <v>968615.86200186459</v>
      </c>
      <c r="R9" s="135">
        <f>'PTRM Output'!R9/'PTRM Output'!F$6*F$6</f>
        <v>955290.31763870781</v>
      </c>
      <c r="S9" s="136">
        <f>'PTRM Output'!S9/'PTRM Output'!G$6*G$6</f>
        <v>943427.70471983019</v>
      </c>
      <c r="T9" s="134">
        <f>'PTRM Output'!T9/'PTRM Output'!B$6*B$6</f>
        <v>863351.53116393718</v>
      </c>
      <c r="U9" s="135">
        <f>'PTRM Output'!U9/'PTRM Output'!C$6*C$6</f>
        <v>856767.88509757072</v>
      </c>
      <c r="V9" s="135">
        <f>'PTRM Output'!V9/'PTRM Output'!D$6*D$6</f>
        <v>847012.17041759507</v>
      </c>
      <c r="W9" s="135">
        <f>'PTRM Output'!W9/'PTRM Output'!E$6*E$6</f>
        <v>837524.99346025882</v>
      </c>
      <c r="X9" s="135">
        <f>'PTRM Output'!X9/'PTRM Output'!F$6*F$6</f>
        <v>826002.90622895793</v>
      </c>
      <c r="Y9" s="136">
        <f>'PTRM Output'!Y9/'PTRM Output'!G$6*G$6</f>
        <v>815745.75972015399</v>
      </c>
      <c r="Z9" s="125"/>
      <c r="AA9" s="126"/>
      <c r="AB9" s="126"/>
      <c r="AC9" s="126"/>
      <c r="AD9" s="126"/>
      <c r="AE9" s="127"/>
      <c r="AF9" s="125"/>
      <c r="AG9" s="126"/>
      <c r="AH9" s="126"/>
      <c r="AI9" s="126"/>
      <c r="AJ9" s="126"/>
      <c r="AK9" s="127"/>
      <c r="AL9" s="128"/>
      <c r="AM9" s="128"/>
    </row>
    <row r="10" spans="1:49" s="129" customFormat="1" x14ac:dyDescent="0.2">
      <c r="A10" s="124" t="s">
        <v>142</v>
      </c>
      <c r="B10" s="134"/>
      <c r="C10" s="135"/>
      <c r="D10" s="135"/>
      <c r="E10" s="135"/>
      <c r="F10" s="135"/>
      <c r="G10" s="136"/>
      <c r="H10" s="134">
        <f>'PTRM Output'!H10/'PTRM Output'!$B$6*$B$6</f>
        <v>4572009.4128594575</v>
      </c>
      <c r="I10" s="135">
        <f>'PTRM Output'!I10/'PTRM Output'!$B$6*$B$6</f>
        <v>4536793.1135604521</v>
      </c>
      <c r="J10" s="135">
        <f>'PTRM Output'!J10/'PTRM Output'!$B$6*$B$6</f>
        <v>4483480.2945790766</v>
      </c>
      <c r="K10" s="135">
        <f>'PTRM Output'!K10/'PTRM Output'!$B$6*$B$6</f>
        <v>4431753.3906994928</v>
      </c>
      <c r="L10" s="135">
        <f>'PTRM Output'!L10/'PTRM Output'!$B$6*$B$6</f>
        <v>4371006.2816213192</v>
      </c>
      <c r="M10" s="136">
        <f>'PTRM Output'!M10/'PTRM Output'!$B$6*$B$6</f>
        <v>4317317.7893822053</v>
      </c>
      <c r="N10" s="134">
        <f>'PTRM Output'!N10/'PTRM Output'!B$6*B$6</f>
        <v>1355086.5336964407</v>
      </c>
      <c r="O10" s="135">
        <f>'PTRM Output'!O10/'PTRM Output'!C$6*C$6</f>
        <v>1344753.0718270566</v>
      </c>
      <c r="P10" s="135">
        <f>'PTRM Output'!P10/'PTRM Output'!D$6*D$6</f>
        <v>1329440.8413945728</v>
      </c>
      <c r="Q10" s="135">
        <f>'PTRM Output'!Q10/'PTRM Output'!E$6*E$6</f>
        <v>1314550.0984311018</v>
      </c>
      <c r="R10" s="135">
        <f>'PTRM Output'!R10/'PTRM Output'!F$6*F$6</f>
        <v>1296465.4310811034</v>
      </c>
      <c r="S10" s="136">
        <f>'PTRM Output'!S10/'PTRM Output'!G$6*G$6</f>
        <v>1280366.1706911982</v>
      </c>
      <c r="T10" s="134">
        <f>'PTRM Output'!T10/'PTRM Output'!B$6*B$6</f>
        <v>777016.37804754335</v>
      </c>
      <c r="U10" s="135">
        <f>'PTRM Output'!U10/'PTRM Output'!C$6*C$6</f>
        <v>771091.09658781369</v>
      </c>
      <c r="V10" s="135">
        <f>'PTRM Output'!V10/'PTRM Output'!D$6*D$6</f>
        <v>762310.95337583555</v>
      </c>
      <c r="W10" s="135">
        <f>'PTRM Output'!W10/'PTRM Output'!E$6*E$6</f>
        <v>753772.49411423283</v>
      </c>
      <c r="X10" s="135">
        <f>'PTRM Output'!X10/'PTRM Output'!F$6*F$6</f>
        <v>743402.61560606211</v>
      </c>
      <c r="Y10" s="136">
        <f>'PTRM Output'!Y10/'PTRM Output'!G$6*G$6</f>
        <v>734171.18374813849</v>
      </c>
      <c r="Z10" s="125"/>
      <c r="AA10" s="126"/>
      <c r="AB10" s="126"/>
      <c r="AC10" s="126"/>
      <c r="AD10" s="126"/>
      <c r="AE10" s="127"/>
      <c r="AF10" s="125"/>
      <c r="AG10" s="126"/>
      <c r="AH10" s="126"/>
      <c r="AI10" s="126"/>
      <c r="AJ10" s="126"/>
      <c r="AK10" s="127"/>
      <c r="AL10" s="128"/>
      <c r="AM10" s="128"/>
    </row>
    <row r="11" spans="1:49" s="129" customFormat="1" x14ac:dyDescent="0.2">
      <c r="A11" s="124" t="s">
        <v>143</v>
      </c>
      <c r="B11" s="134"/>
      <c r="C11" s="135"/>
      <c r="D11" s="135"/>
      <c r="E11" s="135"/>
      <c r="F11" s="135"/>
      <c r="G11" s="136"/>
      <c r="H11" s="134">
        <f>'PTRM Output'!H11/'PTRM Output'!$B$6*$B$6</f>
        <v>8055445.1559904739</v>
      </c>
      <c r="I11" s="135">
        <f>'PTRM Output'!I11/'PTRM Output'!$B$6*$B$6</f>
        <v>7993397.3905588901</v>
      </c>
      <c r="J11" s="135">
        <f>'PTRM Output'!J11/'PTRM Output'!$B$6*$B$6</f>
        <v>7899465.2809250401</v>
      </c>
      <c r="K11" s="135">
        <f>'PTRM Output'!K11/'PTRM Output'!$B$6*$B$6</f>
        <v>7808327.4026610106</v>
      </c>
      <c r="L11" s="135">
        <f>'PTRM Output'!L11/'PTRM Output'!$B$6*$B$6</f>
        <v>7701296.7819042271</v>
      </c>
      <c r="M11" s="136">
        <f>'PTRM Output'!M11/'PTRM Output'!$B$6*$B$6</f>
        <v>7606702.7717686472</v>
      </c>
      <c r="N11" s="134">
        <f>'PTRM Output'!N11/'PTRM Output'!B$6*B$6</f>
        <v>1711688.2530902405</v>
      </c>
      <c r="O11" s="135">
        <f>'PTRM Output'!O11/'PTRM Output'!C$6*C$6</f>
        <v>1698635.4591499665</v>
      </c>
      <c r="P11" s="135">
        <f>'PTRM Output'!P11/'PTRM Output'!D$6*D$6</f>
        <v>1679293.6943931445</v>
      </c>
      <c r="Q11" s="135">
        <f>'PTRM Output'!Q11/'PTRM Output'!E$6*E$6</f>
        <v>1660484.3348603391</v>
      </c>
      <c r="R11" s="135">
        <f>'PTRM Output'!R11/'PTRM Output'!F$6*F$6</f>
        <v>1637640.5445234987</v>
      </c>
      <c r="S11" s="136">
        <f>'PTRM Output'!S11/'PTRM Output'!G$6*G$6</f>
        <v>1617304.6366625659</v>
      </c>
      <c r="T11" s="134">
        <f>'PTRM Output'!T11/'PTRM Output'!B$6*B$6</f>
        <v>1036021.8373967245</v>
      </c>
      <c r="U11" s="135">
        <f>'PTRM Output'!U11/'PTRM Output'!C$6*C$6</f>
        <v>1028121.4621170848</v>
      </c>
      <c r="V11" s="135">
        <f>'PTRM Output'!V11/'PTRM Output'!D$6*D$6</f>
        <v>1016414.604501114</v>
      </c>
      <c r="W11" s="135">
        <f>'PTRM Output'!W11/'PTRM Output'!E$6*E$6</f>
        <v>1005029.9921523104</v>
      </c>
      <c r="X11" s="135">
        <f>'PTRM Output'!X11/'PTRM Output'!F$6*F$6</f>
        <v>991203.48747474945</v>
      </c>
      <c r="Y11" s="136">
        <f>'PTRM Output'!Y11/'PTRM Output'!G$6*G$6</f>
        <v>978894.91166418476</v>
      </c>
      <c r="Z11" s="125"/>
      <c r="AA11" s="126"/>
      <c r="AB11" s="126"/>
      <c r="AC11" s="126"/>
      <c r="AD11" s="126"/>
      <c r="AE11" s="127"/>
      <c r="AF11" s="125"/>
      <c r="AG11" s="126"/>
      <c r="AH11" s="126"/>
      <c r="AI11" s="126"/>
      <c r="AJ11" s="126"/>
      <c r="AK11" s="127"/>
      <c r="AL11" s="128"/>
      <c r="AM11" s="128"/>
    </row>
    <row r="12" spans="1:49" s="129" customFormat="1" x14ac:dyDescent="0.2">
      <c r="A12" s="204"/>
      <c r="B12" s="134"/>
      <c r="C12" s="135"/>
      <c r="D12" s="135"/>
      <c r="E12" s="135"/>
      <c r="F12" s="135"/>
      <c r="G12" s="136"/>
      <c r="H12" s="134">
        <f>SUM(H7:H11)</f>
        <v>21771473.394568849</v>
      </c>
      <c r="I12" s="135">
        <f t="shared" ref="I12:Y12" si="0">SUM(I7:I11)</f>
        <v>21604044.616722438</v>
      </c>
      <c r="J12" s="135">
        <f t="shared" si="0"/>
        <v>21351431.152870778</v>
      </c>
      <c r="K12" s="135">
        <f t="shared" si="0"/>
        <v>21106244.840759359</v>
      </c>
      <c r="L12" s="135">
        <f t="shared" si="0"/>
        <v>20816767.287269939</v>
      </c>
      <c r="M12" s="136">
        <f t="shared" si="0"/>
        <v>20560627.96196492</v>
      </c>
      <c r="N12" s="134">
        <f t="shared" si="0"/>
        <v>7132034.3878760021</v>
      </c>
      <c r="O12" s="135">
        <f t="shared" si="0"/>
        <v>7077647.7464581933</v>
      </c>
      <c r="P12" s="135">
        <f t="shared" si="0"/>
        <v>6997057.059971435</v>
      </c>
      <c r="Q12" s="135">
        <f t="shared" si="0"/>
        <v>6918684.7285847459</v>
      </c>
      <c r="R12" s="135">
        <f t="shared" si="0"/>
        <v>6823502.2688479125</v>
      </c>
      <c r="S12" s="136">
        <f t="shared" si="0"/>
        <v>6738769.3194273589</v>
      </c>
      <c r="T12" s="134">
        <f t="shared" si="0"/>
        <v>8633515.3116393723</v>
      </c>
      <c r="U12" s="135">
        <f t="shared" si="0"/>
        <v>8567678.8509757072</v>
      </c>
      <c r="V12" s="135">
        <f t="shared" si="0"/>
        <v>8470121.7041759491</v>
      </c>
      <c r="W12" s="135">
        <f t="shared" si="0"/>
        <v>8375249.9346025884</v>
      </c>
      <c r="X12" s="135">
        <f t="shared" si="0"/>
        <v>8260029.0622895788</v>
      </c>
      <c r="Y12" s="136">
        <f t="shared" si="0"/>
        <v>8157457.5972015383</v>
      </c>
      <c r="Z12" s="125"/>
      <c r="AA12" s="126"/>
      <c r="AB12" s="126"/>
      <c r="AC12" s="126"/>
      <c r="AD12" s="126"/>
      <c r="AE12" s="127"/>
      <c r="AF12" s="125"/>
      <c r="AG12" s="126"/>
      <c r="AH12" s="126"/>
      <c r="AI12" s="126"/>
      <c r="AJ12" s="126"/>
      <c r="AK12" s="127"/>
      <c r="AL12" s="205"/>
      <c r="AM12" s="205"/>
    </row>
    <row r="13" spans="1:49" s="129" customFormat="1" x14ac:dyDescent="0.2">
      <c r="A13" s="204"/>
      <c r="B13" s="134"/>
      <c r="C13" s="135"/>
      <c r="D13" s="135"/>
      <c r="E13" s="135"/>
      <c r="F13" s="135"/>
      <c r="G13" s="136"/>
      <c r="H13" s="134"/>
      <c r="I13" s="135"/>
      <c r="J13" s="135"/>
      <c r="K13" s="135"/>
      <c r="L13" s="135"/>
      <c r="M13" s="136"/>
      <c r="N13" s="134"/>
      <c r="O13" s="135"/>
      <c r="P13" s="135"/>
      <c r="Q13" s="135"/>
      <c r="R13" s="135"/>
      <c r="S13" s="136"/>
      <c r="T13" s="134"/>
      <c r="U13" s="135"/>
      <c r="V13" s="135"/>
      <c r="W13" s="135"/>
      <c r="X13" s="135"/>
      <c r="Y13" s="136"/>
      <c r="Z13" s="125"/>
      <c r="AA13" s="126"/>
      <c r="AB13" s="126"/>
      <c r="AC13" s="126"/>
      <c r="AD13" s="126"/>
      <c r="AE13" s="127"/>
      <c r="AF13" s="125"/>
      <c r="AG13" s="126"/>
      <c r="AH13" s="126"/>
      <c r="AI13" s="126"/>
      <c r="AJ13" s="126"/>
      <c r="AK13" s="127"/>
      <c r="AL13" s="205"/>
      <c r="AM13" s="205"/>
    </row>
    <row r="14" spans="1:49" s="129" customFormat="1" x14ac:dyDescent="0.2">
      <c r="A14" s="124" t="s">
        <v>144</v>
      </c>
      <c r="B14" s="125">
        <v>15466.287235457956</v>
      </c>
      <c r="C14" s="126">
        <v>15370.670942251376</v>
      </c>
      <c r="D14" s="126">
        <v>15232.600429176538</v>
      </c>
      <c r="E14" s="126">
        <v>15132.931353414238</v>
      </c>
      <c r="F14" s="126">
        <v>14815.931339429459</v>
      </c>
      <c r="G14" s="127">
        <v>14740.178770770712</v>
      </c>
      <c r="H14" s="125"/>
      <c r="I14" s="126"/>
      <c r="J14" s="126"/>
      <c r="K14" s="126"/>
      <c r="L14" s="126"/>
      <c r="M14" s="127"/>
      <c r="N14" s="125"/>
      <c r="O14" s="126"/>
      <c r="P14" s="126"/>
      <c r="Q14" s="126"/>
      <c r="R14" s="126"/>
      <c r="S14" s="127"/>
      <c r="T14" s="125"/>
      <c r="U14" s="126"/>
      <c r="V14" s="126"/>
      <c r="W14" s="126"/>
      <c r="X14" s="126"/>
      <c r="Y14" s="127"/>
      <c r="Z14" s="125"/>
      <c r="AA14" s="126"/>
      <c r="AB14" s="126"/>
      <c r="AC14" s="126"/>
      <c r="AD14" s="126"/>
      <c r="AE14" s="127"/>
      <c r="AF14" s="125"/>
      <c r="AG14" s="126"/>
      <c r="AH14" s="126"/>
      <c r="AI14" s="126"/>
      <c r="AJ14" s="126"/>
      <c r="AK14" s="127"/>
      <c r="AL14" s="128"/>
      <c r="AM14" s="128"/>
    </row>
    <row r="15" spans="1:49" s="129" customFormat="1" x14ac:dyDescent="0.2">
      <c r="A15" s="124" t="s">
        <v>139</v>
      </c>
      <c r="B15" s="125"/>
      <c r="C15" s="126"/>
      <c r="D15" s="126"/>
      <c r="E15" s="126"/>
      <c r="F15" s="126"/>
      <c r="G15" s="127"/>
      <c r="H15" s="125">
        <v>270874.54259194911</v>
      </c>
      <c r="I15" s="126">
        <v>265493.49656264205</v>
      </c>
      <c r="J15" s="126">
        <v>257809.30834898463</v>
      </c>
      <c r="K15" s="126">
        <v>250069.49782158554</v>
      </c>
      <c r="L15" s="126">
        <v>241451.73248135814</v>
      </c>
      <c r="M15" s="127">
        <v>234381.39500914956</v>
      </c>
      <c r="N15" s="125">
        <v>127723.51890328593</v>
      </c>
      <c r="O15" s="126">
        <v>125426.23704523846</v>
      </c>
      <c r="P15" s="126">
        <v>122062.89985188695</v>
      </c>
      <c r="Q15" s="126">
        <v>118656.26968791573</v>
      </c>
      <c r="R15" s="126">
        <v>114838.44101260464</v>
      </c>
      <c r="S15" s="127">
        <v>111731.20245063223</v>
      </c>
      <c r="T15" s="125">
        <v>300160.32414799847</v>
      </c>
      <c r="U15" s="126">
        <v>296017.09233839624</v>
      </c>
      <c r="V15" s="126">
        <v>289396.22662480059</v>
      </c>
      <c r="W15" s="126">
        <v>282597.8926089466</v>
      </c>
      <c r="X15" s="126">
        <v>274804.47231677297</v>
      </c>
      <c r="Y15" s="127">
        <v>268612.27262050612</v>
      </c>
      <c r="Z15" s="125"/>
      <c r="AA15" s="126"/>
      <c r="AB15" s="126"/>
      <c r="AC15" s="126"/>
      <c r="AD15" s="126"/>
      <c r="AE15" s="127"/>
      <c r="AF15" s="125"/>
      <c r="AG15" s="126"/>
      <c r="AH15" s="126"/>
      <c r="AI15" s="126"/>
      <c r="AJ15" s="126"/>
      <c r="AK15" s="127"/>
      <c r="AL15" s="128"/>
      <c r="AM15" s="128"/>
    </row>
    <row r="16" spans="1:49" s="129" customFormat="1" x14ac:dyDescent="0.2">
      <c r="A16" s="124" t="s">
        <v>140</v>
      </c>
      <c r="B16" s="125"/>
      <c r="C16" s="126"/>
      <c r="D16" s="126"/>
      <c r="E16" s="126"/>
      <c r="F16" s="126"/>
      <c r="G16" s="127"/>
      <c r="H16" s="125">
        <v>427688.72470303276</v>
      </c>
      <c r="I16" s="126">
        <v>419192.49359980371</v>
      </c>
      <c r="J16" s="126">
        <v>407059.78955892241</v>
      </c>
      <c r="K16" s="126">
        <v>394839.26243876026</v>
      </c>
      <c r="L16" s="126">
        <v>381232.51655232935</v>
      </c>
      <c r="M16" s="127">
        <v>370069.03257272107</v>
      </c>
      <c r="N16" s="125">
        <v>189546.02657328767</v>
      </c>
      <c r="O16" s="126">
        <v>186136.7825135345</v>
      </c>
      <c r="P16" s="126">
        <v>181145.47624120527</v>
      </c>
      <c r="Q16" s="126">
        <v>176089.92173464334</v>
      </c>
      <c r="R16" s="126">
        <v>170424.1347147075</v>
      </c>
      <c r="S16" s="127">
        <v>165812.88748244842</v>
      </c>
      <c r="T16" s="125">
        <v>427543.9831672259</v>
      </c>
      <c r="U16" s="126">
        <v>421642.42427169031</v>
      </c>
      <c r="V16" s="126">
        <v>412211.75981848192</v>
      </c>
      <c r="W16" s="126">
        <v>402528.31210669735</v>
      </c>
      <c r="X16" s="126">
        <v>391427.4780318737</v>
      </c>
      <c r="Y16" s="127">
        <v>382607.39919492707</v>
      </c>
      <c r="Z16" s="125"/>
      <c r="AA16" s="126"/>
      <c r="AB16" s="126"/>
      <c r="AC16" s="126"/>
      <c r="AD16" s="126"/>
      <c r="AE16" s="127"/>
      <c r="AF16" s="125"/>
      <c r="AG16" s="126"/>
      <c r="AH16" s="126"/>
      <c r="AI16" s="126"/>
      <c r="AJ16" s="126"/>
      <c r="AK16" s="127"/>
      <c r="AL16" s="128"/>
      <c r="AM16" s="128"/>
    </row>
    <row r="17" spans="1:39" s="129" customFormat="1" x14ac:dyDescent="0.2">
      <c r="A17" s="124" t="s">
        <v>141</v>
      </c>
      <c r="B17" s="125"/>
      <c r="C17" s="126"/>
      <c r="D17" s="126"/>
      <c r="E17" s="126"/>
      <c r="F17" s="126"/>
      <c r="G17" s="127"/>
      <c r="H17" s="125">
        <v>166567.96777526545</v>
      </c>
      <c r="I17" s="126">
        <v>163259.01931141128</v>
      </c>
      <c r="J17" s="126">
        <v>158533.80740148408</v>
      </c>
      <c r="K17" s="126">
        <v>153774.39184999547</v>
      </c>
      <c r="L17" s="126">
        <v>148475.09851016998</v>
      </c>
      <c r="M17" s="127">
        <v>144127.35976380436</v>
      </c>
      <c r="N17" s="125">
        <v>73005.237570978599</v>
      </c>
      <c r="O17" s="126">
        <v>71692.13870512876</v>
      </c>
      <c r="P17" s="126">
        <v>69769.695345125001</v>
      </c>
      <c r="Q17" s="126">
        <v>67822.506240309463</v>
      </c>
      <c r="R17" s="126">
        <v>65640.280978747178</v>
      </c>
      <c r="S17" s="127">
        <v>63864.220536987246</v>
      </c>
      <c r="T17" s="125">
        <v>161410.13115485883</v>
      </c>
      <c r="U17" s="126">
        <v>159182.12320047262</v>
      </c>
      <c r="V17" s="126">
        <v>155621.7765549804</v>
      </c>
      <c r="W17" s="126">
        <v>151965.99697035921</v>
      </c>
      <c r="X17" s="126">
        <v>147775.11333150615</v>
      </c>
      <c r="Y17" s="127">
        <v>144445.28028995232</v>
      </c>
      <c r="Z17" s="125"/>
      <c r="AA17" s="126"/>
      <c r="AB17" s="126"/>
      <c r="AC17" s="126"/>
      <c r="AD17" s="126"/>
      <c r="AE17" s="127"/>
      <c r="AF17" s="125"/>
      <c r="AG17" s="126"/>
      <c r="AH17" s="126"/>
      <c r="AI17" s="126"/>
      <c r="AJ17" s="126"/>
      <c r="AK17" s="127"/>
      <c r="AL17" s="128"/>
      <c r="AM17" s="128"/>
    </row>
    <row r="18" spans="1:39" s="129" customFormat="1" x14ac:dyDescent="0.2">
      <c r="A18" s="124" t="s">
        <v>142</v>
      </c>
      <c r="B18" s="125"/>
      <c r="C18" s="126"/>
      <c r="D18" s="126"/>
      <c r="E18" s="126"/>
      <c r="F18" s="126"/>
      <c r="G18" s="127"/>
      <c r="H18" s="125">
        <v>567908.74601711438</v>
      </c>
      <c r="I18" s="126">
        <v>556626.98039409809</v>
      </c>
      <c r="J18" s="126">
        <v>540516.5048550528</v>
      </c>
      <c r="K18" s="126">
        <v>524289.41297345515</v>
      </c>
      <c r="L18" s="126">
        <v>506221.62313611014</v>
      </c>
      <c r="M18" s="127">
        <v>491398.13160627475</v>
      </c>
      <c r="N18" s="125">
        <v>243863.41783034813</v>
      </c>
      <c r="O18" s="126">
        <v>239477.20133370342</v>
      </c>
      <c r="P18" s="126">
        <v>233055.55784682379</v>
      </c>
      <c r="Q18" s="126">
        <v>226551.25478499665</v>
      </c>
      <c r="R18" s="126">
        <v>219261.84749770557</v>
      </c>
      <c r="S18" s="127">
        <v>213329.1749387024</v>
      </c>
      <c r="T18" s="125">
        <v>493388.18979012157</v>
      </c>
      <c r="U18" s="126">
        <v>486577.75723804126</v>
      </c>
      <c r="V18" s="126">
        <v>475694.71678775252</v>
      </c>
      <c r="W18" s="126">
        <v>464519.96301844035</v>
      </c>
      <c r="X18" s="126">
        <v>451709.5373196287</v>
      </c>
      <c r="Y18" s="127">
        <v>441531.1161454377</v>
      </c>
      <c r="Z18" s="125"/>
      <c r="AA18" s="126"/>
      <c r="AB18" s="126"/>
      <c r="AC18" s="126"/>
      <c r="AD18" s="126"/>
      <c r="AE18" s="127"/>
      <c r="AF18" s="125"/>
      <c r="AG18" s="126"/>
      <c r="AH18" s="126"/>
      <c r="AI18" s="126"/>
      <c r="AJ18" s="126"/>
      <c r="AK18" s="127"/>
      <c r="AL18" s="128"/>
      <c r="AM18" s="128"/>
    </row>
    <row r="19" spans="1:39" s="129" customFormat="1" x14ac:dyDescent="0.2">
      <c r="A19" s="124" t="s">
        <v>143</v>
      </c>
      <c r="B19" s="125"/>
      <c r="C19" s="126"/>
      <c r="D19" s="126"/>
      <c r="E19" s="126"/>
      <c r="F19" s="126"/>
      <c r="G19" s="127"/>
      <c r="H19" s="125">
        <v>694727.52070367173</v>
      </c>
      <c r="I19" s="126">
        <v>680926.44242233469</v>
      </c>
      <c r="J19" s="126">
        <v>661218.36289883195</v>
      </c>
      <c r="K19" s="126">
        <v>641367.62562775414</v>
      </c>
      <c r="L19" s="126">
        <v>619265.14714626328</v>
      </c>
      <c r="M19" s="127">
        <v>601131.44592944137</v>
      </c>
      <c r="N19" s="125">
        <v>258970.3470252112</v>
      </c>
      <c r="O19" s="126">
        <v>254312.4117827304</v>
      </c>
      <c r="P19" s="126">
        <v>247492.95826622826</v>
      </c>
      <c r="Q19" s="126">
        <v>240585.72455292754</v>
      </c>
      <c r="R19" s="126">
        <v>232844.75072588498</v>
      </c>
      <c r="S19" s="127">
        <v>226544.55906507245</v>
      </c>
      <c r="T19" s="125">
        <v>422998.32517833187</v>
      </c>
      <c r="U19" s="126">
        <v>417159.51179997477</v>
      </c>
      <c r="V19" s="126">
        <v>407829.11439974833</v>
      </c>
      <c r="W19" s="126">
        <v>398248.62133867602</v>
      </c>
      <c r="X19" s="126">
        <v>387265.81160072127</v>
      </c>
      <c r="Y19" s="127">
        <v>378539.50805568928</v>
      </c>
      <c r="Z19" s="125"/>
      <c r="AA19" s="126"/>
      <c r="AB19" s="126"/>
      <c r="AC19" s="126"/>
      <c r="AD19" s="126"/>
      <c r="AE19" s="127"/>
      <c r="AF19" s="125"/>
      <c r="AG19" s="126"/>
      <c r="AH19" s="126"/>
      <c r="AI19" s="126"/>
      <c r="AJ19" s="126"/>
      <c r="AK19" s="127"/>
      <c r="AL19" s="128"/>
      <c r="AM19" s="128"/>
    </row>
    <row r="20" spans="1:39" s="129" customFormat="1" x14ac:dyDescent="0.2">
      <c r="A20" s="124"/>
      <c r="B20" s="125"/>
      <c r="C20" s="126"/>
      <c r="D20" s="126"/>
      <c r="E20" s="126"/>
      <c r="F20" s="126"/>
      <c r="G20" s="127"/>
      <c r="H20" s="125"/>
      <c r="I20" s="126"/>
      <c r="J20" s="126"/>
      <c r="K20" s="126"/>
      <c r="L20" s="126"/>
      <c r="M20" s="127"/>
      <c r="N20" s="125"/>
      <c r="O20" s="126"/>
      <c r="P20" s="126"/>
      <c r="Q20" s="126"/>
      <c r="R20" s="126"/>
      <c r="S20" s="127"/>
      <c r="T20" s="125"/>
      <c r="U20" s="126"/>
      <c r="V20" s="126"/>
      <c r="W20" s="126"/>
      <c r="X20" s="126"/>
      <c r="Y20" s="127"/>
      <c r="Z20" s="125"/>
      <c r="AA20" s="126"/>
      <c r="AB20" s="126"/>
      <c r="AC20" s="126"/>
      <c r="AD20" s="126"/>
      <c r="AE20" s="127"/>
      <c r="AF20" s="125"/>
      <c r="AG20" s="126"/>
      <c r="AH20" s="126"/>
      <c r="AI20" s="126"/>
      <c r="AJ20" s="126"/>
      <c r="AK20" s="127"/>
      <c r="AL20" s="128"/>
      <c r="AM20" s="128"/>
    </row>
    <row r="21" spans="1:39" s="129" customFormat="1" x14ac:dyDescent="0.2">
      <c r="A21" s="124" t="s">
        <v>145</v>
      </c>
      <c r="B21" s="125">
        <v>4972.699776780205</v>
      </c>
      <c r="C21" s="126">
        <v>5103.231260762348</v>
      </c>
      <c r="D21" s="126">
        <v>5220.3008386736874</v>
      </c>
      <c r="E21" s="126">
        <v>5324.8107590271284</v>
      </c>
      <c r="F21" s="126">
        <v>5431.1181896662301</v>
      </c>
      <c r="G21" s="127">
        <v>5541.7610503071892</v>
      </c>
      <c r="H21" s="125"/>
      <c r="I21" s="126"/>
      <c r="J21" s="126"/>
      <c r="K21" s="126"/>
      <c r="L21" s="126"/>
      <c r="M21" s="127"/>
      <c r="N21" s="125"/>
      <c r="O21" s="126"/>
      <c r="P21" s="126"/>
      <c r="Q21" s="126"/>
      <c r="R21" s="126"/>
      <c r="S21" s="127"/>
      <c r="T21" s="125"/>
      <c r="U21" s="126"/>
      <c r="V21" s="126"/>
      <c r="W21" s="126"/>
      <c r="X21" s="126"/>
      <c r="Y21" s="127"/>
      <c r="Z21" s="125"/>
      <c r="AA21" s="126"/>
      <c r="AB21" s="126"/>
      <c r="AC21" s="126"/>
      <c r="AD21" s="126"/>
      <c r="AE21" s="127"/>
      <c r="AF21" s="125"/>
      <c r="AG21" s="126"/>
      <c r="AH21" s="126"/>
      <c r="AI21" s="126"/>
      <c r="AJ21" s="126"/>
      <c r="AK21" s="127"/>
      <c r="AL21" s="128"/>
      <c r="AM21" s="128"/>
    </row>
    <row r="22" spans="1:39" s="129" customFormat="1" x14ac:dyDescent="0.2">
      <c r="A22" s="124" t="s">
        <v>139</v>
      </c>
      <c r="B22" s="125"/>
      <c r="C22" s="126"/>
      <c r="D22" s="126"/>
      <c r="E22" s="126"/>
      <c r="F22" s="126"/>
      <c r="G22" s="127"/>
      <c r="H22" s="125">
        <v>27813.955889537414</v>
      </c>
      <c r="I22" s="126">
        <v>28492.566823076155</v>
      </c>
      <c r="J22" s="126">
        <v>28982.321923446758</v>
      </c>
      <c r="K22" s="126">
        <v>29403.417067111677</v>
      </c>
      <c r="L22" s="126">
        <v>29682.946414234928</v>
      </c>
      <c r="M22" s="127">
        <v>29974.422716782225</v>
      </c>
      <c r="N22" s="125">
        <v>14608.170110051162</v>
      </c>
      <c r="O22" s="126">
        <v>14964.583415481173</v>
      </c>
      <c r="P22" s="126">
        <v>15221.807732902707</v>
      </c>
      <c r="Q22" s="126">
        <v>15442.971148693105</v>
      </c>
      <c r="R22" s="126">
        <v>15589.782780585569</v>
      </c>
      <c r="S22" s="127">
        <v>15742.869073940241</v>
      </c>
      <c r="T22" s="125">
        <v>31553.647437710508</v>
      </c>
      <c r="U22" s="126">
        <v>32323.500177439328</v>
      </c>
      <c r="V22" s="126">
        <v>32879.104703069839</v>
      </c>
      <c r="W22" s="126">
        <v>33356.817681177105</v>
      </c>
      <c r="X22" s="126">
        <v>33673.930806064825</v>
      </c>
      <c r="Y22" s="127">
        <v>34004.597199710923</v>
      </c>
      <c r="Z22" s="125"/>
      <c r="AA22" s="126"/>
      <c r="AB22" s="126"/>
      <c r="AC22" s="126"/>
      <c r="AD22" s="126"/>
      <c r="AE22" s="127"/>
      <c r="AF22" s="125"/>
      <c r="AG22" s="126"/>
      <c r="AH22" s="126"/>
      <c r="AI22" s="126"/>
      <c r="AJ22" s="126"/>
      <c r="AK22" s="127"/>
      <c r="AL22" s="128"/>
      <c r="AM22" s="128"/>
    </row>
    <row r="23" spans="1:39" s="129" customFormat="1" x14ac:dyDescent="0.2">
      <c r="A23" s="124" t="s">
        <v>140</v>
      </c>
      <c r="B23" s="125"/>
      <c r="C23" s="126"/>
      <c r="D23" s="126"/>
      <c r="E23" s="126"/>
      <c r="F23" s="126"/>
      <c r="G23" s="127"/>
      <c r="H23" s="125">
        <v>24541.725784885952</v>
      </c>
      <c r="I23" s="126">
        <v>25140.50013800837</v>
      </c>
      <c r="J23" s="126">
        <v>25572.636991276548</v>
      </c>
      <c r="K23" s="126">
        <v>25944.191529804419</v>
      </c>
      <c r="L23" s="126">
        <v>26190.835071383757</v>
      </c>
      <c r="M23" s="127">
        <v>26448.020044219607</v>
      </c>
      <c r="N23" s="125">
        <v>11102.209283638884</v>
      </c>
      <c r="O23" s="126">
        <v>11373.083395765692</v>
      </c>
      <c r="P23" s="126">
        <v>11568.573877006058</v>
      </c>
      <c r="Q23" s="126">
        <v>11736.65807300676</v>
      </c>
      <c r="R23" s="126">
        <v>11848.234913245033</v>
      </c>
      <c r="S23" s="127">
        <v>11964.580496194583</v>
      </c>
      <c r="T23" s="125">
        <v>14023.843305649116</v>
      </c>
      <c r="U23" s="126">
        <v>14366.000078861925</v>
      </c>
      <c r="V23" s="126">
        <v>14612.935423586599</v>
      </c>
      <c r="W23" s="126">
        <v>14825.252302745381</v>
      </c>
      <c r="X23" s="126">
        <v>14966.191469362144</v>
      </c>
      <c r="Y23" s="127">
        <v>15113.154310982631</v>
      </c>
      <c r="Z23" s="125"/>
      <c r="AA23" s="126"/>
      <c r="AB23" s="126"/>
      <c r="AC23" s="126"/>
      <c r="AD23" s="126"/>
      <c r="AE23" s="127"/>
      <c r="AF23" s="125"/>
      <c r="AG23" s="126"/>
      <c r="AH23" s="126"/>
      <c r="AI23" s="126"/>
      <c r="AJ23" s="126"/>
      <c r="AK23" s="127"/>
      <c r="AL23" s="128"/>
      <c r="AM23" s="128"/>
    </row>
    <row r="24" spans="1:39" s="129" customFormat="1" x14ac:dyDescent="0.2">
      <c r="A24" s="124" t="s">
        <v>141</v>
      </c>
      <c r="B24" s="125"/>
      <c r="C24" s="126"/>
      <c r="D24" s="126"/>
      <c r="E24" s="126"/>
      <c r="F24" s="126"/>
      <c r="G24" s="127"/>
      <c r="H24" s="125">
        <v>21269.495680234497</v>
      </c>
      <c r="I24" s="126">
        <v>21788.433452940586</v>
      </c>
      <c r="J24" s="126">
        <v>22162.952059106341</v>
      </c>
      <c r="K24" s="126">
        <v>22484.965992497164</v>
      </c>
      <c r="L24" s="126">
        <v>22698.72372853259</v>
      </c>
      <c r="M24" s="127">
        <v>22921.617371656994</v>
      </c>
      <c r="N24" s="125">
        <v>8180.5752616286518</v>
      </c>
      <c r="O24" s="126">
        <v>8380.1667126694574</v>
      </c>
      <c r="P24" s="126">
        <v>8524.2123304255165</v>
      </c>
      <c r="Q24" s="126">
        <v>8648.063843268139</v>
      </c>
      <c r="R24" s="126">
        <v>8730.2783571279197</v>
      </c>
      <c r="S24" s="127">
        <v>8816.0066814065358</v>
      </c>
      <c r="T24" s="125">
        <v>7011.9216528245579</v>
      </c>
      <c r="U24" s="126">
        <v>7183.0000394309627</v>
      </c>
      <c r="V24" s="126">
        <v>7306.4677117932997</v>
      </c>
      <c r="W24" s="126">
        <v>7412.6261513726904</v>
      </c>
      <c r="X24" s="126">
        <v>7483.0957346810719</v>
      </c>
      <c r="Y24" s="127">
        <v>7556.5771554913154</v>
      </c>
      <c r="Z24" s="125"/>
      <c r="AA24" s="126"/>
      <c r="AB24" s="126"/>
      <c r="AC24" s="126"/>
      <c r="AD24" s="126"/>
      <c r="AE24" s="127"/>
      <c r="AF24" s="125"/>
      <c r="AG24" s="126"/>
      <c r="AH24" s="126"/>
      <c r="AI24" s="126"/>
      <c r="AJ24" s="126"/>
      <c r="AK24" s="127"/>
      <c r="AL24" s="128"/>
      <c r="AM24" s="128"/>
    </row>
    <row r="25" spans="1:39" s="129" customFormat="1" x14ac:dyDescent="0.2">
      <c r="A25" s="124" t="s">
        <v>142</v>
      </c>
      <c r="B25" s="125"/>
      <c r="C25" s="126"/>
      <c r="D25" s="126"/>
      <c r="E25" s="126"/>
      <c r="F25" s="126"/>
      <c r="G25" s="127"/>
      <c r="H25" s="125">
        <v>32722.301046514607</v>
      </c>
      <c r="I25" s="126">
        <v>33520.66685067783</v>
      </c>
      <c r="J25" s="126">
        <v>34096.849321702066</v>
      </c>
      <c r="K25" s="126">
        <v>34592.255373072556</v>
      </c>
      <c r="L25" s="126">
        <v>34921.113428511679</v>
      </c>
      <c r="M25" s="127">
        <v>35264.026725626143</v>
      </c>
      <c r="N25" s="125">
        <v>9933.5556748347917</v>
      </c>
      <c r="O25" s="126">
        <v>10175.916722527198</v>
      </c>
      <c r="P25" s="126">
        <v>10350.829258373842</v>
      </c>
      <c r="Q25" s="126">
        <v>10501.220381111312</v>
      </c>
      <c r="R25" s="126">
        <v>10601.052290798189</v>
      </c>
      <c r="S25" s="127">
        <v>10705.150970279365</v>
      </c>
      <c r="T25" s="125">
        <v>6310.7294875421012</v>
      </c>
      <c r="U25" s="126">
        <v>6464.7000354878655</v>
      </c>
      <c r="V25" s="126">
        <v>6575.8209406139686</v>
      </c>
      <c r="W25" s="126">
        <v>6671.3635362354207</v>
      </c>
      <c r="X25" s="126">
        <v>6734.7861612129645</v>
      </c>
      <c r="Y25" s="127">
        <v>6800.9194399421831</v>
      </c>
      <c r="Z25" s="125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7"/>
      <c r="AL25" s="128"/>
      <c r="AM25" s="128"/>
    </row>
    <row r="26" spans="1:39" s="129" customFormat="1" x14ac:dyDescent="0.2">
      <c r="A26" s="124" t="s">
        <v>143</v>
      </c>
      <c r="B26" s="125"/>
      <c r="C26" s="126"/>
      <c r="D26" s="126"/>
      <c r="E26" s="126"/>
      <c r="F26" s="126"/>
      <c r="G26" s="127"/>
      <c r="H26" s="125">
        <v>58900.141883726283</v>
      </c>
      <c r="I26" s="126">
        <v>60337.20033122009</v>
      </c>
      <c r="J26" s="126">
        <v>61374.328779063711</v>
      </c>
      <c r="K26" s="126">
        <v>62266.059671530602</v>
      </c>
      <c r="L26" s="126">
        <v>62858.004171321016</v>
      </c>
      <c r="M26" s="127">
        <v>63475.248106127052</v>
      </c>
      <c r="N26" s="125">
        <v>14608.170110051162</v>
      </c>
      <c r="O26" s="126">
        <v>14964.583415481173</v>
      </c>
      <c r="P26" s="126">
        <v>15221.807732902707</v>
      </c>
      <c r="Q26" s="126">
        <v>15442.971148693105</v>
      </c>
      <c r="R26" s="126">
        <v>15589.782780585569</v>
      </c>
      <c r="S26" s="127">
        <v>15742.869073940241</v>
      </c>
      <c r="T26" s="125">
        <v>11219.074644519293</v>
      </c>
      <c r="U26" s="126">
        <v>11492.80006308954</v>
      </c>
      <c r="V26" s="126">
        <v>11690.348338869278</v>
      </c>
      <c r="W26" s="126">
        <v>11860.201842196304</v>
      </c>
      <c r="X26" s="126">
        <v>11972.953175489716</v>
      </c>
      <c r="Y26" s="127">
        <v>12090.523448786105</v>
      </c>
      <c r="Z26" s="125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7"/>
      <c r="AL26" s="128"/>
      <c r="AM26" s="128"/>
    </row>
    <row r="27" spans="1:39" s="129" customFormat="1" x14ac:dyDescent="0.2">
      <c r="A27" s="124"/>
      <c r="B27" s="125"/>
      <c r="C27" s="126"/>
      <c r="D27" s="126"/>
      <c r="E27" s="126"/>
      <c r="F27" s="126"/>
      <c r="G27" s="127"/>
      <c r="H27" s="125"/>
      <c r="I27" s="126"/>
      <c r="J27" s="126"/>
      <c r="K27" s="126"/>
      <c r="L27" s="126"/>
      <c r="M27" s="127"/>
      <c r="N27" s="125"/>
      <c r="O27" s="126"/>
      <c r="P27" s="126"/>
      <c r="Q27" s="126"/>
      <c r="R27" s="126"/>
      <c r="S27" s="127"/>
      <c r="T27" s="125"/>
      <c r="U27" s="126"/>
      <c r="V27" s="126"/>
      <c r="W27" s="126"/>
      <c r="X27" s="126"/>
      <c r="Y27" s="127"/>
      <c r="Z27" s="125"/>
      <c r="AA27" s="126"/>
      <c r="AB27" s="126"/>
      <c r="AC27" s="126"/>
      <c r="AD27" s="126"/>
      <c r="AE27" s="127"/>
      <c r="AF27" s="125"/>
      <c r="AG27" s="126"/>
      <c r="AH27" s="126"/>
      <c r="AI27" s="126"/>
      <c r="AJ27" s="126"/>
      <c r="AK27" s="127"/>
      <c r="AL27" s="128"/>
      <c r="AM27" s="128"/>
    </row>
    <row r="28" spans="1:39" s="129" customFormat="1" x14ac:dyDescent="0.2">
      <c r="A28" s="124" t="s">
        <v>146</v>
      </c>
      <c r="B28" s="125">
        <v>50.978915839033228</v>
      </c>
      <c r="C28" s="126">
        <v>51.094037127702947</v>
      </c>
      <c r="D28" s="126">
        <v>51.212765285228677</v>
      </c>
      <c r="E28" s="126">
        <v>51.712329845811503</v>
      </c>
      <c r="F28" s="126">
        <v>51.783622258866423</v>
      </c>
      <c r="G28" s="127">
        <v>52.244878047223636</v>
      </c>
      <c r="H28" s="125"/>
      <c r="I28" s="126"/>
      <c r="J28" s="126"/>
      <c r="K28" s="126"/>
      <c r="L28" s="126"/>
      <c r="M28" s="127"/>
      <c r="N28" s="125"/>
      <c r="O28" s="126"/>
      <c r="P28" s="126"/>
      <c r="Q28" s="126"/>
      <c r="R28" s="126"/>
      <c r="S28" s="127"/>
      <c r="T28" s="125"/>
      <c r="U28" s="126"/>
      <c r="V28" s="126"/>
      <c r="W28" s="126"/>
      <c r="X28" s="126"/>
      <c r="Y28" s="127"/>
      <c r="Z28" s="125"/>
      <c r="AA28" s="126"/>
      <c r="AB28" s="126"/>
      <c r="AC28" s="126"/>
      <c r="AD28" s="126"/>
      <c r="AE28" s="127"/>
      <c r="AF28" s="125"/>
      <c r="AG28" s="126"/>
      <c r="AH28" s="126"/>
      <c r="AI28" s="126"/>
      <c r="AJ28" s="126"/>
      <c r="AK28" s="127"/>
      <c r="AL28" s="128"/>
      <c r="AM28" s="128"/>
    </row>
    <row r="29" spans="1:39" s="129" customFormat="1" x14ac:dyDescent="0.2">
      <c r="A29" s="124" t="s">
        <v>139</v>
      </c>
      <c r="B29" s="125"/>
      <c r="C29" s="126"/>
      <c r="D29" s="126"/>
      <c r="E29" s="126"/>
      <c r="F29" s="126"/>
      <c r="G29" s="127"/>
      <c r="H29" s="125">
        <v>945.43218415420506</v>
      </c>
      <c r="I29" s="126">
        <v>965.8063618900469</v>
      </c>
      <c r="J29" s="126">
        <v>980.1798557154965</v>
      </c>
      <c r="K29" s="126">
        <v>997.97639121282725</v>
      </c>
      <c r="L29" s="126">
        <v>1002.3908049824057</v>
      </c>
      <c r="M29" s="127">
        <v>1017.8999658748826</v>
      </c>
      <c r="N29" s="125">
        <v>490.55215156799517</v>
      </c>
      <c r="O29" s="126">
        <v>499.80075107314525</v>
      </c>
      <c r="P29" s="126">
        <v>505.89997213934402</v>
      </c>
      <c r="Q29" s="126">
        <v>513.7255789011283</v>
      </c>
      <c r="R29" s="126">
        <v>514.63585088594948</v>
      </c>
      <c r="S29" s="127">
        <v>521.21883684712611</v>
      </c>
      <c r="T29" s="125">
        <v>1079.6489288209082</v>
      </c>
      <c r="U29" s="126">
        <v>1113.4784099571038</v>
      </c>
      <c r="V29" s="126">
        <v>1140.8724018615069</v>
      </c>
      <c r="W29" s="126">
        <v>1172.7113597552557</v>
      </c>
      <c r="X29" s="126">
        <v>1189.1797405072939</v>
      </c>
      <c r="Y29" s="127">
        <v>1219.1442376082996</v>
      </c>
      <c r="Z29" s="125"/>
      <c r="AA29" s="126"/>
      <c r="AB29" s="126"/>
      <c r="AC29" s="126"/>
      <c r="AD29" s="126"/>
      <c r="AE29" s="127"/>
      <c r="AF29" s="125"/>
      <c r="AG29" s="126"/>
      <c r="AH29" s="126"/>
      <c r="AI29" s="126"/>
      <c r="AJ29" s="126"/>
      <c r="AK29" s="127"/>
      <c r="AL29" s="128"/>
      <c r="AM29" s="128"/>
    </row>
    <row r="30" spans="1:39" s="129" customFormat="1" x14ac:dyDescent="0.2">
      <c r="A30" s="124" t="s">
        <v>140</v>
      </c>
      <c r="B30" s="125"/>
      <c r="C30" s="126"/>
      <c r="D30" s="126"/>
      <c r="E30" s="126"/>
      <c r="F30" s="126"/>
      <c r="G30" s="127"/>
      <c r="H30" s="125">
        <v>1611.0426901190885</v>
      </c>
      <c r="I30" s="126">
        <v>1645.7608546354356</v>
      </c>
      <c r="J30" s="126">
        <v>1670.253687169668</v>
      </c>
      <c r="K30" s="126">
        <v>1700.5794777477292</v>
      </c>
      <c r="L30" s="126">
        <v>1708.1017613697989</v>
      </c>
      <c r="M30" s="127">
        <v>1734.5298021161143</v>
      </c>
      <c r="N30" s="125">
        <v>746.95797793896395</v>
      </c>
      <c r="O30" s="126">
        <v>761.04071137118422</v>
      </c>
      <c r="P30" s="126">
        <v>770.32792338329796</v>
      </c>
      <c r="Q30" s="126">
        <v>782.24388254124619</v>
      </c>
      <c r="R30" s="126">
        <v>783.62994296108764</v>
      </c>
      <c r="S30" s="127">
        <v>793.65377807554773</v>
      </c>
      <c r="T30" s="125">
        <v>1567.8444406371782</v>
      </c>
      <c r="U30" s="126">
        <v>1616.9709321411794</v>
      </c>
      <c r="V30" s="126">
        <v>1656.7519357319334</v>
      </c>
      <c r="W30" s="126">
        <v>1702.9878294533412</v>
      </c>
      <c r="X30" s="126">
        <v>1726.9028804658749</v>
      </c>
      <c r="Y30" s="127">
        <v>1770.4167199577616</v>
      </c>
      <c r="Z30" s="125"/>
      <c r="AA30" s="126"/>
      <c r="AB30" s="126"/>
      <c r="AC30" s="126"/>
      <c r="AD30" s="126"/>
      <c r="AE30" s="127"/>
      <c r="AF30" s="125"/>
      <c r="AG30" s="126"/>
      <c r="AH30" s="126"/>
      <c r="AI30" s="126"/>
      <c r="AJ30" s="126"/>
      <c r="AK30" s="127"/>
      <c r="AL30" s="128"/>
      <c r="AM30" s="128"/>
    </row>
    <row r="31" spans="1:39" s="129" customFormat="1" x14ac:dyDescent="0.2">
      <c r="A31" s="124" t="s">
        <v>141</v>
      </c>
      <c r="B31" s="125"/>
      <c r="C31" s="126"/>
      <c r="D31" s="126"/>
      <c r="E31" s="126"/>
      <c r="F31" s="126"/>
      <c r="G31" s="127"/>
      <c r="H31" s="125">
        <v>574.03570393903249</v>
      </c>
      <c r="I31" s="126">
        <v>586.40624267760495</v>
      </c>
      <c r="J31" s="126">
        <v>595.13336111554634</v>
      </c>
      <c r="K31" s="126">
        <v>605.93883923772967</v>
      </c>
      <c r="L31" s="126">
        <v>608.61912784876858</v>
      </c>
      <c r="M31" s="127">
        <v>618.03578643055903</v>
      </c>
      <c r="N31" s="125">
        <v>243.13062275814076</v>
      </c>
      <c r="O31" s="126">
        <v>247.71447332355024</v>
      </c>
      <c r="P31" s="126">
        <v>250.73740862497439</v>
      </c>
      <c r="Q31" s="126">
        <v>254.61598634473637</v>
      </c>
      <c r="R31" s="126">
        <v>255.06714121958802</v>
      </c>
      <c r="S31" s="127">
        <v>258.32984319986286</v>
      </c>
      <c r="T31" s="125">
        <v>416.41444964093745</v>
      </c>
      <c r="U31" s="126">
        <v>429.46228805666385</v>
      </c>
      <c r="V31" s="126">
        <v>440.02799488767812</v>
      </c>
      <c r="W31" s="126">
        <v>452.30809981303173</v>
      </c>
      <c r="X31" s="126">
        <v>458.65986057921594</v>
      </c>
      <c r="Y31" s="127">
        <v>470.21699664075919</v>
      </c>
      <c r="Z31" s="125"/>
      <c r="AA31" s="126"/>
      <c r="AB31" s="126"/>
      <c r="AC31" s="126"/>
      <c r="AD31" s="126"/>
      <c r="AE31" s="127"/>
      <c r="AF31" s="125"/>
      <c r="AG31" s="126"/>
      <c r="AH31" s="126"/>
      <c r="AI31" s="126"/>
      <c r="AJ31" s="126"/>
      <c r="AK31" s="127"/>
      <c r="AL31" s="128"/>
      <c r="AM31" s="128"/>
    </row>
    <row r="32" spans="1:39" s="129" customFormat="1" x14ac:dyDescent="0.2">
      <c r="A32" s="124" t="s">
        <v>142</v>
      </c>
      <c r="B32" s="125"/>
      <c r="C32" s="126"/>
      <c r="D32" s="126"/>
      <c r="E32" s="126"/>
      <c r="F32" s="126"/>
      <c r="G32" s="127"/>
      <c r="H32" s="125">
        <v>1598.5713585057226</v>
      </c>
      <c r="I32" s="126">
        <v>1633.0207643198041</v>
      </c>
      <c r="J32" s="126">
        <v>1657.3239940343481</v>
      </c>
      <c r="K32" s="126">
        <v>1687.4150279588109</v>
      </c>
      <c r="L32" s="126">
        <v>1694.879080415365</v>
      </c>
      <c r="M32" s="127">
        <v>1721.1025375947395</v>
      </c>
      <c r="N32" s="125">
        <v>571.53858621861923</v>
      </c>
      <c r="O32" s="126">
        <v>582.3140592621678</v>
      </c>
      <c r="P32" s="126">
        <v>589.42021540492988</v>
      </c>
      <c r="Q32" s="126">
        <v>598.53777041031879</v>
      </c>
      <c r="R32" s="126">
        <v>599.59832138663421</v>
      </c>
      <c r="S32" s="127">
        <v>607.26810833450872</v>
      </c>
      <c r="T32" s="125">
        <v>940.01649642253267</v>
      </c>
      <c r="U32" s="126">
        <v>969.47076575447932</v>
      </c>
      <c r="V32" s="126">
        <v>993.32185623916757</v>
      </c>
      <c r="W32" s="126">
        <v>1021.0430393479323</v>
      </c>
      <c r="X32" s="126">
        <v>1035.381542506723</v>
      </c>
      <c r="Y32" s="127">
        <v>1061.4706913309724</v>
      </c>
      <c r="Z32" s="125"/>
      <c r="AA32" s="126"/>
      <c r="AB32" s="126"/>
      <c r="AC32" s="126"/>
      <c r="AD32" s="126"/>
      <c r="AE32" s="127"/>
      <c r="AF32" s="125"/>
      <c r="AG32" s="126"/>
      <c r="AH32" s="126"/>
      <c r="AI32" s="126"/>
      <c r="AJ32" s="126"/>
      <c r="AK32" s="127"/>
      <c r="AL32" s="128"/>
      <c r="AM32" s="128"/>
    </row>
    <row r="33" spans="1:39" s="129" customFormat="1" x14ac:dyDescent="0.2">
      <c r="A33" s="124" t="s">
        <v>143</v>
      </c>
      <c r="B33" s="125"/>
      <c r="C33" s="126"/>
      <c r="D33" s="126"/>
      <c r="E33" s="126"/>
      <c r="F33" s="126"/>
      <c r="G33" s="127"/>
      <c r="H33" s="125">
        <v>1189.4694538208819</v>
      </c>
      <c r="I33" s="126">
        <v>1215.1026641871883</v>
      </c>
      <c r="J33" s="126">
        <v>1233.1862794232725</v>
      </c>
      <c r="K33" s="126">
        <v>1255.5765002267365</v>
      </c>
      <c r="L33" s="126">
        <v>1261.130373284419</v>
      </c>
      <c r="M33" s="127">
        <v>1280.6427967508341</v>
      </c>
      <c r="N33" s="125">
        <v>408.14859242800094</v>
      </c>
      <c r="O33" s="126">
        <v>415.84360071181254</v>
      </c>
      <c r="P33" s="126">
        <v>420.91826705486937</v>
      </c>
      <c r="Q33" s="126">
        <v>427.42931868211843</v>
      </c>
      <c r="R33" s="126">
        <v>428.1866820493849</v>
      </c>
      <c r="S33" s="127">
        <v>433.66384986006403</v>
      </c>
      <c r="T33" s="125">
        <v>521.30374766002456</v>
      </c>
      <c r="U33" s="126">
        <v>537.6381641790615</v>
      </c>
      <c r="V33" s="126">
        <v>550.86523296217933</v>
      </c>
      <c r="W33" s="126">
        <v>566.23853406824117</v>
      </c>
      <c r="X33" s="126">
        <v>574.1902194492526</v>
      </c>
      <c r="Y33" s="127">
        <v>588.6584453868835</v>
      </c>
      <c r="Z33" s="125"/>
      <c r="AA33" s="126"/>
      <c r="AB33" s="126"/>
      <c r="AC33" s="126"/>
      <c r="AD33" s="126"/>
      <c r="AE33" s="127"/>
      <c r="AF33" s="125"/>
      <c r="AG33" s="126"/>
      <c r="AH33" s="126"/>
      <c r="AI33" s="126"/>
      <c r="AJ33" s="126"/>
      <c r="AK33" s="127"/>
      <c r="AL33" s="128"/>
      <c r="AM33" s="128"/>
    </row>
    <row r="34" spans="1:39" s="129" customFormat="1" x14ac:dyDescent="0.2">
      <c r="A34" s="124"/>
      <c r="B34" s="125"/>
      <c r="C34" s="126"/>
      <c r="D34" s="126"/>
      <c r="E34" s="126"/>
      <c r="F34" s="126"/>
      <c r="G34" s="127"/>
      <c r="H34" s="125"/>
      <c r="I34" s="126"/>
      <c r="J34" s="126"/>
      <c r="K34" s="126"/>
      <c r="L34" s="126"/>
      <c r="M34" s="127"/>
      <c r="N34" s="125"/>
      <c r="O34" s="126"/>
      <c r="P34" s="126"/>
      <c r="Q34" s="126"/>
      <c r="R34" s="126"/>
      <c r="S34" s="127"/>
      <c r="T34" s="125"/>
      <c r="U34" s="126"/>
      <c r="V34" s="126"/>
      <c r="W34" s="126"/>
      <c r="X34" s="126"/>
      <c r="Y34" s="127"/>
      <c r="Z34" s="125"/>
      <c r="AA34" s="126"/>
      <c r="AB34" s="126"/>
      <c r="AC34" s="126"/>
      <c r="AD34" s="126"/>
      <c r="AE34" s="127"/>
      <c r="AF34" s="125"/>
      <c r="AG34" s="126"/>
      <c r="AH34" s="126"/>
      <c r="AI34" s="126"/>
      <c r="AJ34" s="126"/>
      <c r="AK34" s="127"/>
      <c r="AL34" s="128"/>
      <c r="AM34" s="128"/>
    </row>
    <row r="35" spans="1:39" s="129" customFormat="1" x14ac:dyDescent="0.2">
      <c r="A35" s="124" t="s">
        <v>147</v>
      </c>
      <c r="B35" s="125">
        <v>4149.0867601021728</v>
      </c>
      <c r="C35" s="126">
        <v>4401.5935115936654</v>
      </c>
      <c r="D35" s="126">
        <v>4631.3861589342532</v>
      </c>
      <c r="E35" s="126">
        <v>4838.5648618666191</v>
      </c>
      <c r="F35" s="126">
        <v>5051.9811180487595</v>
      </c>
      <c r="G35" s="127">
        <v>5280.4647784692952</v>
      </c>
      <c r="H35" s="125"/>
      <c r="I35" s="126"/>
      <c r="J35" s="126"/>
      <c r="K35" s="126"/>
      <c r="L35" s="126"/>
      <c r="M35" s="127"/>
      <c r="N35" s="125"/>
      <c r="O35" s="126"/>
      <c r="P35" s="126"/>
      <c r="Q35" s="126"/>
      <c r="R35" s="126"/>
      <c r="S35" s="127"/>
      <c r="T35" s="125"/>
      <c r="U35" s="126"/>
      <c r="V35" s="126"/>
      <c r="W35" s="126"/>
      <c r="X35" s="126"/>
      <c r="Y35" s="127"/>
      <c r="Z35" s="125"/>
      <c r="AA35" s="126"/>
      <c r="AB35" s="126"/>
      <c r="AC35" s="126"/>
      <c r="AD35" s="126"/>
      <c r="AE35" s="127"/>
      <c r="AF35" s="125"/>
      <c r="AG35" s="126"/>
      <c r="AH35" s="126"/>
      <c r="AI35" s="126"/>
      <c r="AJ35" s="126"/>
      <c r="AK35" s="127"/>
      <c r="AL35" s="128"/>
      <c r="AM35" s="128"/>
    </row>
    <row r="36" spans="1:39" s="129" customFormat="1" x14ac:dyDescent="0.2">
      <c r="A36" s="124" t="s">
        <v>139</v>
      </c>
      <c r="B36" s="125"/>
      <c r="C36" s="126"/>
      <c r="D36" s="126"/>
      <c r="E36" s="126"/>
      <c r="F36" s="126"/>
      <c r="G36" s="127"/>
      <c r="H36" s="125">
        <v>25314.438759126882</v>
      </c>
      <c r="I36" s="126">
        <v>27069.610120642625</v>
      </c>
      <c r="J36" s="126">
        <v>28591.396393374365</v>
      </c>
      <c r="K36" s="126">
        <v>29976.289739694446</v>
      </c>
      <c r="L36" s="126">
        <v>31349.058956645851</v>
      </c>
      <c r="M36" s="127">
        <v>32778.131163518439</v>
      </c>
      <c r="N36" s="125">
        <v>10771.772780898313</v>
      </c>
      <c r="O36" s="126">
        <v>11518.631412752082</v>
      </c>
      <c r="P36" s="126">
        <v>12166.180272394342</v>
      </c>
      <c r="Q36" s="126">
        <v>12755.478601078772</v>
      </c>
      <c r="R36" s="126">
        <v>13339.617883261391</v>
      </c>
      <c r="S36" s="127">
        <v>13947.715153218775</v>
      </c>
      <c r="T36" s="125">
        <v>16690.838742281463</v>
      </c>
      <c r="U36" s="126">
        <v>17848.094585039093</v>
      </c>
      <c r="V36" s="126">
        <v>18851.470149477602</v>
      </c>
      <c r="W36" s="126">
        <v>19764.586641556783</v>
      </c>
      <c r="X36" s="126">
        <v>20669.70920218408</v>
      </c>
      <c r="Y36" s="127">
        <v>21611.954613308859</v>
      </c>
      <c r="Z36" s="125"/>
      <c r="AA36" s="126"/>
      <c r="AB36" s="126"/>
      <c r="AC36" s="126"/>
      <c r="AD36" s="126"/>
      <c r="AE36" s="127"/>
      <c r="AF36" s="125"/>
      <c r="AG36" s="126"/>
      <c r="AH36" s="126"/>
      <c r="AI36" s="126"/>
      <c r="AJ36" s="126"/>
      <c r="AK36" s="127"/>
      <c r="AL36" s="128"/>
      <c r="AM36" s="128"/>
    </row>
    <row r="37" spans="1:39" s="129" customFormat="1" x14ac:dyDescent="0.2">
      <c r="A37" s="124" t="s">
        <v>140</v>
      </c>
      <c r="B37" s="125"/>
      <c r="C37" s="126"/>
      <c r="D37" s="126"/>
      <c r="E37" s="126"/>
      <c r="F37" s="126"/>
      <c r="G37" s="127"/>
      <c r="H37" s="125">
        <v>18499.012939361954</v>
      </c>
      <c r="I37" s="126">
        <v>19781.638165084994</v>
      </c>
      <c r="J37" s="126">
        <v>20893.712749004342</v>
      </c>
      <c r="K37" s="126">
        <v>21905.750194392094</v>
      </c>
      <c r="L37" s="126">
        <v>22908.927699087355</v>
      </c>
      <c r="M37" s="127">
        <v>23953.249696417319</v>
      </c>
      <c r="N37" s="125">
        <v>6042.7018039185668</v>
      </c>
      <c r="O37" s="126">
        <v>6461.671280324339</v>
      </c>
      <c r="P37" s="126">
        <v>6824.9303967090218</v>
      </c>
      <c r="Q37" s="126">
        <v>7155.5123859710193</v>
      </c>
      <c r="R37" s="126">
        <v>7483.2002759759034</v>
      </c>
      <c r="S37" s="127">
        <v>7824.3280127812641</v>
      </c>
      <c r="T37" s="125">
        <v>4945.4337014167304</v>
      </c>
      <c r="U37" s="126">
        <v>5288.3243214930644</v>
      </c>
      <c r="V37" s="126">
        <v>5585.6207850304008</v>
      </c>
      <c r="W37" s="126">
        <v>5856.1738197205268</v>
      </c>
      <c r="X37" s="126">
        <v>6124.3582821286154</v>
      </c>
      <c r="Y37" s="127">
        <v>6403.5421076470702</v>
      </c>
      <c r="Z37" s="125"/>
      <c r="AA37" s="126"/>
      <c r="AB37" s="126"/>
      <c r="AC37" s="126"/>
      <c r="AD37" s="126"/>
      <c r="AE37" s="127"/>
      <c r="AF37" s="125"/>
      <c r="AG37" s="126"/>
      <c r="AH37" s="126"/>
      <c r="AI37" s="126"/>
      <c r="AJ37" s="126"/>
      <c r="AK37" s="127"/>
      <c r="AL37" s="128"/>
      <c r="AM37" s="128"/>
    </row>
    <row r="38" spans="1:39" s="129" customFormat="1" x14ac:dyDescent="0.2">
      <c r="A38" s="124" t="s">
        <v>141</v>
      </c>
      <c r="B38" s="125"/>
      <c r="C38" s="126"/>
      <c r="D38" s="126"/>
      <c r="E38" s="126"/>
      <c r="F38" s="126"/>
      <c r="G38" s="127"/>
      <c r="H38" s="125">
        <v>14604.483899496279</v>
      </c>
      <c r="I38" s="126">
        <v>15617.082761909205</v>
      </c>
      <c r="J38" s="126">
        <v>16495.036380792899</v>
      </c>
      <c r="K38" s="126">
        <v>17294.013311362178</v>
      </c>
      <c r="L38" s="126">
        <v>18085.99555191107</v>
      </c>
      <c r="M38" s="127">
        <v>18910.460286645251</v>
      </c>
      <c r="N38" s="125">
        <v>3415.440150040929</v>
      </c>
      <c r="O38" s="126">
        <v>3652.2489845311484</v>
      </c>
      <c r="P38" s="126">
        <v>3857.5693546616208</v>
      </c>
      <c r="Q38" s="126">
        <v>4044.4200442444894</v>
      </c>
      <c r="R38" s="126">
        <v>4229.6349385950753</v>
      </c>
      <c r="S38" s="127">
        <v>4422.4462680937577</v>
      </c>
      <c r="T38" s="125">
        <v>2163.6272443698194</v>
      </c>
      <c r="U38" s="126">
        <v>2313.6418906532158</v>
      </c>
      <c r="V38" s="126">
        <v>2443.7090934508005</v>
      </c>
      <c r="W38" s="126">
        <v>2562.0760461277309</v>
      </c>
      <c r="X38" s="126">
        <v>2679.4067484312695</v>
      </c>
      <c r="Y38" s="127">
        <v>2801.5496720955935</v>
      </c>
      <c r="Z38" s="125"/>
      <c r="AA38" s="126"/>
      <c r="AB38" s="126"/>
      <c r="AC38" s="126"/>
      <c r="AD38" s="126"/>
      <c r="AE38" s="127"/>
      <c r="AF38" s="125"/>
      <c r="AG38" s="126"/>
      <c r="AH38" s="126"/>
      <c r="AI38" s="126"/>
      <c r="AJ38" s="126"/>
      <c r="AK38" s="127"/>
      <c r="AL38" s="128"/>
      <c r="AM38" s="128"/>
    </row>
    <row r="39" spans="1:39" s="129" customFormat="1" x14ac:dyDescent="0.2">
      <c r="A39" s="124" t="s">
        <v>142</v>
      </c>
      <c r="B39" s="125"/>
      <c r="C39" s="126"/>
      <c r="D39" s="126"/>
      <c r="E39" s="126"/>
      <c r="F39" s="126"/>
      <c r="G39" s="127"/>
      <c r="H39" s="125">
        <v>18499.012939361954</v>
      </c>
      <c r="I39" s="126">
        <v>19781.638165084994</v>
      </c>
      <c r="J39" s="126">
        <v>20893.712749004342</v>
      </c>
      <c r="K39" s="126">
        <v>21905.750194392094</v>
      </c>
      <c r="L39" s="126">
        <v>22908.927699087355</v>
      </c>
      <c r="M39" s="127">
        <v>23953.249696417319</v>
      </c>
      <c r="N39" s="125">
        <v>2889.9878192654014</v>
      </c>
      <c r="O39" s="126">
        <v>3090.3645253725099</v>
      </c>
      <c r="P39" s="126">
        <v>3264.0971462521406</v>
      </c>
      <c r="Q39" s="126">
        <v>3422.2015758991834</v>
      </c>
      <c r="R39" s="126">
        <v>3578.9218711189101</v>
      </c>
      <c r="S39" s="127">
        <v>3742.0699191562567</v>
      </c>
      <c r="T39" s="125">
        <v>1854.5376380312737</v>
      </c>
      <c r="U39" s="126">
        <v>1983.1216205598992</v>
      </c>
      <c r="V39" s="126">
        <v>2094.6077943864002</v>
      </c>
      <c r="W39" s="126">
        <v>2196.0651823951976</v>
      </c>
      <c r="X39" s="126">
        <v>2296.6343557982309</v>
      </c>
      <c r="Y39" s="127">
        <v>2401.3282903676513</v>
      </c>
      <c r="Z39" s="125"/>
      <c r="AA39" s="126"/>
      <c r="AB39" s="126"/>
      <c r="AC39" s="126"/>
      <c r="AD39" s="126"/>
      <c r="AE39" s="127"/>
      <c r="AF39" s="125"/>
      <c r="AG39" s="126"/>
      <c r="AH39" s="126"/>
      <c r="AI39" s="126"/>
      <c r="AJ39" s="126"/>
      <c r="AK39" s="127"/>
      <c r="AL39" s="128"/>
      <c r="AM39" s="128"/>
    </row>
    <row r="40" spans="1:39" s="129" customFormat="1" x14ac:dyDescent="0.2">
      <c r="A40" s="124" t="s">
        <v>143</v>
      </c>
      <c r="B40" s="125"/>
      <c r="C40" s="126"/>
      <c r="D40" s="126"/>
      <c r="E40" s="126"/>
      <c r="F40" s="126"/>
      <c r="G40" s="127"/>
      <c r="H40" s="125">
        <v>20446.27745929479</v>
      </c>
      <c r="I40" s="126">
        <v>21863.915866672887</v>
      </c>
      <c r="J40" s="126">
        <v>23093.050933110062</v>
      </c>
      <c r="K40" s="126">
        <v>24211.618635907053</v>
      </c>
      <c r="L40" s="126">
        <v>25320.393772675496</v>
      </c>
      <c r="M40" s="127">
        <v>26474.644401303351</v>
      </c>
      <c r="N40" s="125">
        <v>3152.713984653165</v>
      </c>
      <c r="O40" s="126">
        <v>3371.3067549518287</v>
      </c>
      <c r="P40" s="126">
        <v>3560.8332504568807</v>
      </c>
      <c r="Q40" s="126">
        <v>3733.3108100718364</v>
      </c>
      <c r="R40" s="126">
        <v>3904.2784048569924</v>
      </c>
      <c r="S40" s="127">
        <v>4082.2580936250079</v>
      </c>
      <c r="T40" s="125">
        <v>5254.5233077552766</v>
      </c>
      <c r="U40" s="126">
        <v>5618.8445915863813</v>
      </c>
      <c r="V40" s="126">
        <v>5934.7220840948012</v>
      </c>
      <c r="W40" s="126">
        <v>6222.1846834530606</v>
      </c>
      <c r="X40" s="126">
        <v>6507.1306747616545</v>
      </c>
      <c r="Y40" s="127">
        <v>6803.7634893750128</v>
      </c>
      <c r="Z40" s="125"/>
      <c r="AA40" s="126"/>
      <c r="AB40" s="126"/>
      <c r="AC40" s="126"/>
      <c r="AD40" s="126"/>
      <c r="AE40" s="127"/>
      <c r="AF40" s="125"/>
      <c r="AG40" s="126"/>
      <c r="AH40" s="126"/>
      <c r="AI40" s="126"/>
      <c r="AJ40" s="126"/>
      <c r="AK40" s="127"/>
      <c r="AL40" s="128"/>
      <c r="AM40" s="128"/>
    </row>
    <row r="41" spans="1:39" s="129" customFormat="1" x14ac:dyDescent="0.2">
      <c r="A41" s="124"/>
      <c r="B41" s="125"/>
      <c r="C41" s="126"/>
      <c r="D41" s="126"/>
      <c r="E41" s="126"/>
      <c r="F41" s="126"/>
      <c r="G41" s="127"/>
      <c r="H41" s="125"/>
      <c r="I41" s="126"/>
      <c r="J41" s="126"/>
      <c r="K41" s="126"/>
      <c r="L41" s="126"/>
      <c r="M41" s="127"/>
      <c r="N41" s="125"/>
      <c r="O41" s="126"/>
      <c r="P41" s="126"/>
      <c r="Q41" s="126"/>
      <c r="R41" s="126"/>
      <c r="S41" s="127"/>
      <c r="T41" s="125"/>
      <c r="U41" s="126"/>
      <c r="V41" s="126"/>
      <c r="W41" s="126"/>
      <c r="X41" s="126"/>
      <c r="Y41" s="127"/>
      <c r="Z41" s="125"/>
      <c r="AA41" s="126"/>
      <c r="AB41" s="126"/>
      <c r="AC41" s="126"/>
      <c r="AD41" s="126"/>
      <c r="AE41" s="127"/>
      <c r="AF41" s="125"/>
      <c r="AG41" s="126"/>
      <c r="AH41" s="126"/>
      <c r="AI41" s="126"/>
      <c r="AJ41" s="126"/>
      <c r="AK41" s="127"/>
      <c r="AL41" s="128"/>
      <c r="AM41" s="128"/>
    </row>
    <row r="42" spans="1:39" s="129" customFormat="1" x14ac:dyDescent="0.2">
      <c r="A42" s="124" t="s">
        <v>148</v>
      </c>
      <c r="B42" s="125">
        <v>100.71701494758302</v>
      </c>
      <c r="C42" s="126">
        <v>102.33140379892158</v>
      </c>
      <c r="D42" s="126">
        <v>104.19781592756863</v>
      </c>
      <c r="E42" s="126">
        <v>104.98516069489777</v>
      </c>
      <c r="F42" s="126">
        <v>105.81614435501105</v>
      </c>
      <c r="G42" s="127">
        <v>105.75689637965759</v>
      </c>
      <c r="H42" s="125"/>
      <c r="I42" s="126"/>
      <c r="J42" s="126"/>
      <c r="K42" s="126"/>
      <c r="L42" s="126"/>
      <c r="M42" s="127"/>
      <c r="N42" s="125"/>
      <c r="O42" s="126"/>
      <c r="P42" s="126"/>
      <c r="Q42" s="126"/>
      <c r="R42" s="126"/>
      <c r="S42" s="127"/>
      <c r="T42" s="125"/>
      <c r="U42" s="126"/>
      <c r="V42" s="126"/>
      <c r="W42" s="126"/>
      <c r="X42" s="126"/>
      <c r="Y42" s="127"/>
      <c r="Z42" s="125"/>
      <c r="AA42" s="126"/>
      <c r="AB42" s="126"/>
      <c r="AC42" s="126"/>
      <c r="AD42" s="126"/>
      <c r="AE42" s="127"/>
      <c r="AF42" s="125"/>
      <c r="AG42" s="126"/>
      <c r="AH42" s="126"/>
      <c r="AI42" s="126"/>
      <c r="AJ42" s="126"/>
      <c r="AK42" s="127"/>
      <c r="AL42" s="128"/>
      <c r="AM42" s="128"/>
    </row>
    <row r="43" spans="1:39" s="129" customFormat="1" x14ac:dyDescent="0.2">
      <c r="A43" s="124" t="s">
        <v>139</v>
      </c>
      <c r="B43" s="125"/>
      <c r="C43" s="126"/>
      <c r="D43" s="126"/>
      <c r="E43" s="126"/>
      <c r="F43" s="126"/>
      <c r="G43" s="127"/>
      <c r="H43" s="125">
        <v>2909.4269415176027</v>
      </c>
      <c r="I43" s="126">
        <v>3012.6706325122791</v>
      </c>
      <c r="J43" s="126">
        <v>3083.1156927263464</v>
      </c>
      <c r="K43" s="126">
        <v>3178.5703371964992</v>
      </c>
      <c r="L43" s="126">
        <v>3219.3938688598805</v>
      </c>
      <c r="M43" s="127">
        <v>3233.4748599379836</v>
      </c>
      <c r="N43" s="125">
        <v>1201.661875714663</v>
      </c>
      <c r="O43" s="126">
        <v>1251.7086143459355</v>
      </c>
      <c r="P43" s="126">
        <v>1298.5185633248511</v>
      </c>
      <c r="Q43" s="126">
        <v>1322.4559256391565</v>
      </c>
      <c r="R43" s="126">
        <v>1337.5753332014212</v>
      </c>
      <c r="S43" s="127">
        <v>1345.5297854453224</v>
      </c>
      <c r="T43" s="125">
        <v>2658.4086214111139</v>
      </c>
      <c r="U43" s="126">
        <v>2765.8330938536747</v>
      </c>
      <c r="V43" s="126">
        <v>2883.1238119539553</v>
      </c>
      <c r="W43" s="126">
        <v>2925.0600169095674</v>
      </c>
      <c r="X43" s="126">
        <v>2954.6450504112586</v>
      </c>
      <c r="Y43" s="127">
        <v>2976.9558488010111</v>
      </c>
      <c r="Z43" s="125"/>
      <c r="AA43" s="126"/>
      <c r="AB43" s="126"/>
      <c r="AC43" s="126"/>
      <c r="AD43" s="126"/>
      <c r="AE43" s="127"/>
      <c r="AF43" s="125"/>
      <c r="AG43" s="126"/>
      <c r="AH43" s="126"/>
      <c r="AI43" s="126"/>
      <c r="AJ43" s="126"/>
      <c r="AK43" s="127"/>
      <c r="AL43" s="128"/>
      <c r="AM43" s="128"/>
    </row>
    <row r="44" spans="1:39" s="129" customFormat="1" x14ac:dyDescent="0.2">
      <c r="A44" s="124" t="s">
        <v>140</v>
      </c>
      <c r="B44" s="125"/>
      <c r="C44" s="126"/>
      <c r="D44" s="126"/>
      <c r="E44" s="126"/>
      <c r="F44" s="126"/>
      <c r="G44" s="127"/>
      <c r="H44" s="125">
        <v>5554.8990933695804</v>
      </c>
      <c r="I44" s="126">
        <v>5772.2734418869659</v>
      </c>
      <c r="J44" s="126">
        <v>5954.4231732219887</v>
      </c>
      <c r="K44" s="126">
        <v>6116.3060324259759</v>
      </c>
      <c r="L44" s="126">
        <v>6181.3097335595885</v>
      </c>
      <c r="M44" s="127">
        <v>6208.6593782977388</v>
      </c>
      <c r="N44" s="125">
        <v>2232.8430940389403</v>
      </c>
      <c r="O44" s="126">
        <v>2330.602524405816</v>
      </c>
      <c r="P44" s="126">
        <v>2423.9627953044037</v>
      </c>
      <c r="Q44" s="126">
        <v>2471.2176696571082</v>
      </c>
      <c r="R44" s="126">
        <v>2496.0733524206735</v>
      </c>
      <c r="S44" s="127">
        <v>2508.4827807366996</v>
      </c>
      <c r="T44" s="125">
        <v>4986.3109914964825</v>
      </c>
      <c r="U44" s="126">
        <v>5157.753751567825</v>
      </c>
      <c r="V44" s="126">
        <v>5377.8313418219186</v>
      </c>
      <c r="W44" s="126">
        <v>5473.9316872878799</v>
      </c>
      <c r="X44" s="126">
        <v>5542.5339601426394</v>
      </c>
      <c r="Y44" s="127">
        <v>5568.6915897401786</v>
      </c>
      <c r="Z44" s="125"/>
      <c r="AA44" s="126"/>
      <c r="AB44" s="126"/>
      <c r="AC44" s="126"/>
      <c r="AD44" s="126"/>
      <c r="AE44" s="127"/>
      <c r="AF44" s="125"/>
      <c r="AG44" s="126"/>
      <c r="AH44" s="126"/>
      <c r="AI44" s="126"/>
      <c r="AJ44" s="126"/>
      <c r="AK44" s="127"/>
      <c r="AL44" s="128"/>
      <c r="AM44" s="128"/>
    </row>
    <row r="45" spans="1:39" s="129" customFormat="1" x14ac:dyDescent="0.2">
      <c r="A45" s="124" t="s">
        <v>141</v>
      </c>
      <c r="B45" s="125"/>
      <c r="C45" s="126"/>
      <c r="D45" s="126"/>
      <c r="E45" s="126"/>
      <c r="F45" s="126"/>
      <c r="G45" s="127"/>
      <c r="H45" s="125">
        <v>2512.9486224678949</v>
      </c>
      <c r="I45" s="126">
        <v>2639.3058934054607</v>
      </c>
      <c r="J45" s="126">
        <v>2717.1239901474214</v>
      </c>
      <c r="K45" s="126">
        <v>2774.4564409331642</v>
      </c>
      <c r="L45" s="126">
        <v>2806.7726141566773</v>
      </c>
      <c r="M45" s="127">
        <v>2823.2203261415048</v>
      </c>
      <c r="N45" s="125">
        <v>957.61479759081965</v>
      </c>
      <c r="O45" s="126">
        <v>1000.8648370904638</v>
      </c>
      <c r="P45" s="126">
        <v>1042.987626879788</v>
      </c>
      <c r="Q45" s="126">
        <v>1061.8303256373622</v>
      </c>
      <c r="R45" s="126">
        <v>1072.5353923412695</v>
      </c>
      <c r="S45" s="127">
        <v>1077.6315761119133</v>
      </c>
      <c r="T45" s="125">
        <v>2078.6109593346014</v>
      </c>
      <c r="U45" s="126">
        <v>2149.5069562931117</v>
      </c>
      <c r="V45" s="126">
        <v>2230.7019837047992</v>
      </c>
      <c r="W45" s="126">
        <v>2268.127784154226</v>
      </c>
      <c r="X45" s="126">
        <v>2305.4228957211558</v>
      </c>
      <c r="Y45" s="127">
        <v>2315.1421165941297</v>
      </c>
      <c r="Z45" s="125"/>
      <c r="AA45" s="126"/>
      <c r="AB45" s="126"/>
      <c r="AC45" s="126"/>
      <c r="AD45" s="126"/>
      <c r="AE45" s="127"/>
      <c r="AF45" s="125"/>
      <c r="AG45" s="126"/>
      <c r="AH45" s="126"/>
      <c r="AI45" s="126"/>
      <c r="AJ45" s="126"/>
      <c r="AK45" s="127"/>
      <c r="AL45" s="128"/>
      <c r="AM45" s="128"/>
    </row>
    <row r="46" spans="1:39" s="129" customFormat="1" x14ac:dyDescent="0.2">
      <c r="A46" s="124" t="s">
        <v>142</v>
      </c>
      <c r="B46" s="125"/>
      <c r="C46" s="126"/>
      <c r="D46" s="126"/>
      <c r="E46" s="126"/>
      <c r="F46" s="126"/>
      <c r="G46" s="127"/>
      <c r="H46" s="125">
        <v>9799.4880530813916</v>
      </c>
      <c r="I46" s="126">
        <v>10210.861120621932</v>
      </c>
      <c r="J46" s="126">
        <v>10539.151937538458</v>
      </c>
      <c r="K46" s="126">
        <v>10693.023596978863</v>
      </c>
      <c r="L46" s="126">
        <v>10882.984460695307</v>
      </c>
      <c r="M46" s="127">
        <v>10942.002564663488</v>
      </c>
      <c r="N46" s="125">
        <v>3644.9923138844088</v>
      </c>
      <c r="O46" s="126">
        <v>3794.3349929970523</v>
      </c>
      <c r="P46" s="126">
        <v>3948.1671429651369</v>
      </c>
      <c r="Q46" s="126">
        <v>4005.0089254031127</v>
      </c>
      <c r="R46" s="126">
        <v>4072.6933472464734</v>
      </c>
      <c r="S46" s="127">
        <v>4084.6026270653047</v>
      </c>
      <c r="T46" s="125">
        <v>6981.7292843159375</v>
      </c>
      <c r="U46" s="126">
        <v>7237.4926252166797</v>
      </c>
      <c r="V46" s="126">
        <v>7543.8437734764284</v>
      </c>
      <c r="W46" s="126">
        <v>7707.2167734119093</v>
      </c>
      <c r="X46" s="126">
        <v>7802.2750861409613</v>
      </c>
      <c r="Y46" s="127">
        <v>7820.5008643185565</v>
      </c>
      <c r="Z46" s="125"/>
      <c r="AA46" s="126"/>
      <c r="AB46" s="126"/>
      <c r="AC46" s="126"/>
      <c r="AD46" s="126"/>
      <c r="AE46" s="127"/>
      <c r="AF46" s="125"/>
      <c r="AG46" s="126"/>
      <c r="AH46" s="126"/>
      <c r="AI46" s="126"/>
      <c r="AJ46" s="126"/>
      <c r="AK46" s="127"/>
      <c r="AL46" s="128"/>
      <c r="AM46" s="128"/>
    </row>
    <row r="47" spans="1:39" s="129" customFormat="1" x14ac:dyDescent="0.2">
      <c r="A47" s="124" t="s">
        <v>143</v>
      </c>
      <c r="B47" s="125"/>
      <c r="C47" s="126"/>
      <c r="D47" s="126"/>
      <c r="E47" s="126"/>
      <c r="F47" s="126"/>
      <c r="G47" s="127"/>
      <c r="H47" s="125">
        <v>15896.3385477879</v>
      </c>
      <c r="I47" s="126">
        <v>16614.32500916368</v>
      </c>
      <c r="J47" s="126">
        <v>17355.471879963083</v>
      </c>
      <c r="K47" s="126">
        <v>17689.871783660466</v>
      </c>
      <c r="L47" s="126">
        <v>17879.611731018478</v>
      </c>
      <c r="M47" s="127">
        <v>17929.679311000964</v>
      </c>
      <c r="N47" s="125">
        <v>4690.2870242861027</v>
      </c>
      <c r="O47" s="126">
        <v>4895.9038784917693</v>
      </c>
      <c r="P47" s="126">
        <v>5044.4687406237481</v>
      </c>
      <c r="Q47" s="126">
        <v>5175.0971282045966</v>
      </c>
      <c r="R47" s="126">
        <v>5235.2819415375616</v>
      </c>
      <c r="S47" s="127">
        <v>5254.7088700916711</v>
      </c>
      <c r="T47" s="125">
        <v>6659.5332296438173</v>
      </c>
      <c r="U47" s="126">
        <v>7055.884191575009</v>
      </c>
      <c r="V47" s="126">
        <v>7220.2320227217024</v>
      </c>
      <c r="W47" s="126">
        <v>7390.3022466988623</v>
      </c>
      <c r="X47" s="126">
        <v>7487.0012642102774</v>
      </c>
      <c r="Y47" s="127">
        <v>7514.3258693579355</v>
      </c>
      <c r="Z47" s="125"/>
      <c r="AA47" s="126"/>
      <c r="AB47" s="126"/>
      <c r="AC47" s="126"/>
      <c r="AD47" s="126"/>
      <c r="AE47" s="127"/>
      <c r="AF47" s="125"/>
      <c r="AG47" s="126"/>
      <c r="AH47" s="126"/>
      <c r="AI47" s="126"/>
      <c r="AJ47" s="126"/>
      <c r="AK47" s="127"/>
      <c r="AL47" s="128"/>
      <c r="AM47" s="128"/>
    </row>
    <row r="48" spans="1:39" s="129" customFormat="1" x14ac:dyDescent="0.2">
      <c r="A48" s="124"/>
      <c r="B48" s="125"/>
      <c r="C48" s="126"/>
      <c r="D48" s="126"/>
      <c r="E48" s="126"/>
      <c r="F48" s="126"/>
      <c r="G48" s="127"/>
      <c r="H48" s="125"/>
      <c r="I48" s="126"/>
      <c r="J48" s="126"/>
      <c r="K48" s="126"/>
      <c r="L48" s="126"/>
      <c r="M48" s="127"/>
      <c r="N48" s="125"/>
      <c r="O48" s="126"/>
      <c r="P48" s="126"/>
      <c r="Q48" s="126"/>
      <c r="R48" s="126"/>
      <c r="S48" s="127"/>
      <c r="T48" s="125"/>
      <c r="U48" s="126"/>
      <c r="V48" s="126"/>
      <c r="W48" s="126"/>
      <c r="X48" s="126"/>
      <c r="Y48" s="127"/>
      <c r="Z48" s="125"/>
      <c r="AA48" s="126"/>
      <c r="AB48" s="126"/>
      <c r="AC48" s="126"/>
      <c r="AD48" s="126"/>
      <c r="AE48" s="127"/>
      <c r="AF48" s="125"/>
      <c r="AG48" s="126"/>
      <c r="AH48" s="126"/>
      <c r="AI48" s="126"/>
      <c r="AJ48" s="126"/>
      <c r="AK48" s="127"/>
      <c r="AL48" s="128"/>
      <c r="AM48" s="128"/>
    </row>
    <row r="49" spans="1:39" s="129" customFormat="1" x14ac:dyDescent="0.2">
      <c r="A49" s="124" t="s">
        <v>149</v>
      </c>
      <c r="B49" s="125">
        <v>14</v>
      </c>
      <c r="C49" s="126">
        <v>14</v>
      </c>
      <c r="D49" s="126">
        <v>14</v>
      </c>
      <c r="E49" s="126">
        <v>14</v>
      </c>
      <c r="F49" s="126">
        <v>14</v>
      </c>
      <c r="G49" s="127">
        <v>14</v>
      </c>
      <c r="H49" s="125"/>
      <c r="I49" s="126"/>
      <c r="J49" s="126"/>
      <c r="K49" s="126"/>
      <c r="L49" s="126"/>
      <c r="M49" s="127"/>
      <c r="N49" s="125"/>
      <c r="O49" s="126"/>
      <c r="P49" s="126"/>
      <c r="Q49" s="126"/>
      <c r="R49" s="126"/>
      <c r="S49" s="127"/>
      <c r="T49" s="125"/>
      <c r="U49" s="126"/>
      <c r="V49" s="126"/>
      <c r="W49" s="126"/>
      <c r="X49" s="126"/>
      <c r="Y49" s="127"/>
      <c r="Z49" s="125"/>
      <c r="AA49" s="126"/>
      <c r="AB49" s="126"/>
      <c r="AC49" s="126"/>
      <c r="AD49" s="126"/>
      <c r="AE49" s="127"/>
      <c r="AF49" s="125"/>
      <c r="AG49" s="126"/>
      <c r="AH49" s="126"/>
      <c r="AI49" s="126"/>
      <c r="AJ49" s="126"/>
      <c r="AK49" s="127"/>
      <c r="AL49" s="128"/>
      <c r="AM49" s="128"/>
    </row>
    <row r="50" spans="1:39" s="129" customFormat="1" x14ac:dyDescent="0.2">
      <c r="A50" s="124" t="s">
        <v>150</v>
      </c>
      <c r="B50" s="125"/>
      <c r="C50" s="126"/>
      <c r="D50" s="126"/>
      <c r="E50" s="126"/>
      <c r="F50" s="126"/>
      <c r="G50" s="127"/>
      <c r="H50" s="125">
        <v>6921.7631147734901</v>
      </c>
      <c r="I50" s="126">
        <v>6826.2596766181769</v>
      </c>
      <c r="J50" s="126">
        <v>6748.7510044355458</v>
      </c>
      <c r="K50" s="126">
        <v>6695.6127733035555</v>
      </c>
      <c r="L50" s="126">
        <v>6621.7369950900438</v>
      </c>
      <c r="M50" s="127">
        <v>6554.9262524575197</v>
      </c>
      <c r="N50" s="125">
        <v>3388.7323787782352</v>
      </c>
      <c r="O50" s="126">
        <v>3365.3760175463299</v>
      </c>
      <c r="P50" s="126">
        <v>3337.1232410170242</v>
      </c>
      <c r="Q50" s="126">
        <v>3296.469001531585</v>
      </c>
      <c r="R50" s="126">
        <v>3266.3296316310134</v>
      </c>
      <c r="S50" s="127">
        <v>3233.9744788986745</v>
      </c>
      <c r="T50" s="125">
        <v>9440.3612985926502</v>
      </c>
      <c r="U50" s="126">
        <v>9427.388517290763</v>
      </c>
      <c r="V50" s="126">
        <v>9240.4207119610146</v>
      </c>
      <c r="W50" s="126">
        <v>9182.0023724291805</v>
      </c>
      <c r="X50" s="126">
        <v>9097.6051232157806</v>
      </c>
      <c r="Y50" s="127">
        <v>8989.8758811512835</v>
      </c>
      <c r="Z50" s="125">
        <v>51.062048231818764</v>
      </c>
      <c r="AA50" s="126">
        <v>51.075270979134245</v>
      </c>
      <c r="AB50" s="126">
        <v>50.036054426841702</v>
      </c>
      <c r="AC50" s="126">
        <v>49.911805845550383</v>
      </c>
      <c r="AD50" s="126">
        <v>49.53462680332138</v>
      </c>
      <c r="AE50" s="127">
        <v>49.028760659808512</v>
      </c>
      <c r="AF50" s="125">
        <v>45.615983837854778</v>
      </c>
      <c r="AG50" s="126">
        <v>46.681654791473143</v>
      </c>
      <c r="AH50" s="126">
        <v>45.340033480704399</v>
      </c>
      <c r="AI50" s="126">
        <v>44.88873423810621</v>
      </c>
      <c r="AJ50" s="126">
        <v>44.740427988444253</v>
      </c>
      <c r="AK50" s="127">
        <v>44.406739281146059</v>
      </c>
      <c r="AL50" s="128"/>
      <c r="AM50" s="128"/>
    </row>
    <row r="51" spans="1:39" s="129" customFormat="1" x14ac:dyDescent="0.2">
      <c r="A51" s="124" t="s">
        <v>151</v>
      </c>
      <c r="B51" s="125"/>
      <c r="C51" s="126"/>
      <c r="D51" s="126"/>
      <c r="E51" s="126"/>
      <c r="F51" s="126"/>
      <c r="G51" s="127"/>
      <c r="H51" s="125">
        <v>24910.792016635638</v>
      </c>
      <c r="I51" s="126">
        <v>25014.426575089237</v>
      </c>
      <c r="J51" s="126">
        <v>24085.181422368889</v>
      </c>
      <c r="K51" s="126">
        <v>24176.730671270634</v>
      </c>
      <c r="L51" s="126">
        <v>23936.937298451394</v>
      </c>
      <c r="M51" s="127">
        <v>23584.95746808303</v>
      </c>
      <c r="N51" s="125">
        <v>8554.9675640894111</v>
      </c>
      <c r="O51" s="126">
        <v>8647.5810863730221</v>
      </c>
      <c r="P51" s="126">
        <v>8497.469841116188</v>
      </c>
      <c r="Q51" s="126">
        <v>8395.33937391568</v>
      </c>
      <c r="R51" s="126">
        <v>8343.1941651255984</v>
      </c>
      <c r="S51" s="127">
        <v>8243.7611041847704</v>
      </c>
      <c r="T51" s="125">
        <v>15139.765803537228</v>
      </c>
      <c r="U51" s="126">
        <v>15097.477510867831</v>
      </c>
      <c r="V51" s="126">
        <v>14734.907147487736</v>
      </c>
      <c r="W51" s="126">
        <v>14690.902484218315</v>
      </c>
      <c r="X51" s="126">
        <v>14544.273799907463</v>
      </c>
      <c r="Y51" s="127">
        <v>14363.560587660411</v>
      </c>
      <c r="Z51" s="125"/>
      <c r="AA51" s="126"/>
      <c r="AB51" s="126"/>
      <c r="AC51" s="126"/>
      <c r="AD51" s="126"/>
      <c r="AE51" s="127"/>
      <c r="AF51" s="125"/>
      <c r="AG51" s="126"/>
      <c r="AH51" s="126"/>
      <c r="AI51" s="126"/>
      <c r="AJ51" s="126"/>
      <c r="AK51" s="127"/>
      <c r="AL51" s="128"/>
      <c r="AM51" s="128"/>
    </row>
    <row r="52" spans="1:39" s="129" customFormat="1" x14ac:dyDescent="0.2">
      <c r="A52" s="124"/>
      <c r="B52" s="125"/>
      <c r="C52" s="126"/>
      <c r="D52" s="126"/>
      <c r="E52" s="126"/>
      <c r="F52" s="126"/>
      <c r="G52" s="127"/>
      <c r="H52" s="125"/>
      <c r="I52" s="126"/>
      <c r="J52" s="126"/>
      <c r="K52" s="126"/>
      <c r="L52" s="126"/>
      <c r="M52" s="127"/>
      <c r="N52" s="125"/>
      <c r="O52" s="126"/>
      <c r="P52" s="126"/>
      <c r="Q52" s="126"/>
      <c r="R52" s="126"/>
      <c r="S52" s="127"/>
      <c r="T52" s="125"/>
      <c r="U52" s="126"/>
      <c r="V52" s="126"/>
      <c r="W52" s="126"/>
      <c r="X52" s="126"/>
      <c r="Y52" s="127"/>
      <c r="Z52" s="125"/>
      <c r="AA52" s="126"/>
      <c r="AB52" s="126"/>
      <c r="AC52" s="126"/>
      <c r="AD52" s="126"/>
      <c r="AE52" s="127"/>
      <c r="AF52" s="125"/>
      <c r="AG52" s="126"/>
      <c r="AH52" s="126"/>
      <c r="AI52" s="126"/>
      <c r="AJ52" s="126"/>
      <c r="AK52" s="127"/>
      <c r="AL52" s="128"/>
      <c r="AM52" s="128"/>
    </row>
    <row r="53" spans="1:39" s="129" customFormat="1" x14ac:dyDescent="0.2">
      <c r="A53" s="124" t="s">
        <v>152</v>
      </c>
      <c r="B53" s="125">
        <v>262.50212271463033</v>
      </c>
      <c r="C53" s="126">
        <v>260.59763271167799</v>
      </c>
      <c r="D53" s="126">
        <v>257.34999380692375</v>
      </c>
      <c r="E53" s="126">
        <v>253.97107814913289</v>
      </c>
      <c r="F53" s="126">
        <v>249.62788807440262</v>
      </c>
      <c r="G53" s="127">
        <v>247.41696426956651</v>
      </c>
      <c r="H53" s="125"/>
      <c r="I53" s="126"/>
      <c r="J53" s="126"/>
      <c r="K53" s="126"/>
      <c r="L53" s="126"/>
      <c r="M53" s="127"/>
      <c r="N53" s="125"/>
      <c r="O53" s="126"/>
      <c r="P53" s="126"/>
      <c r="Q53" s="126"/>
      <c r="R53" s="126"/>
      <c r="S53" s="127"/>
      <c r="T53" s="125"/>
      <c r="U53" s="126"/>
      <c r="V53" s="126"/>
      <c r="W53" s="126"/>
      <c r="X53" s="126"/>
      <c r="Y53" s="127"/>
      <c r="Z53" s="125"/>
      <c r="AA53" s="126"/>
      <c r="AB53" s="126"/>
      <c r="AC53" s="126"/>
      <c r="AD53" s="126"/>
      <c r="AE53" s="127"/>
      <c r="AF53" s="125"/>
      <c r="AG53" s="126"/>
      <c r="AH53" s="126"/>
      <c r="AI53" s="126"/>
      <c r="AJ53" s="126"/>
      <c r="AK53" s="127"/>
      <c r="AL53" s="128"/>
      <c r="AM53" s="128"/>
    </row>
    <row r="54" spans="1:39" s="129" customFormat="1" x14ac:dyDescent="0.2">
      <c r="A54" s="124" t="s">
        <v>153</v>
      </c>
      <c r="B54" s="125"/>
      <c r="C54" s="126"/>
      <c r="D54" s="126"/>
      <c r="E54" s="126"/>
      <c r="F54" s="126"/>
      <c r="G54" s="127"/>
      <c r="H54" s="125">
        <v>3023.936274174383</v>
      </c>
      <c r="I54" s="126">
        <v>3008.4514099515172</v>
      </c>
      <c r="J54" s="126">
        <v>2979.5783429059861</v>
      </c>
      <c r="K54" s="126">
        <v>2945.9458930723699</v>
      </c>
      <c r="L54" s="126">
        <v>2928.3564825786088</v>
      </c>
      <c r="M54" s="127">
        <v>2900.1438889521442</v>
      </c>
      <c r="N54" s="125"/>
      <c r="O54" s="126"/>
      <c r="P54" s="126"/>
      <c r="Q54" s="126"/>
      <c r="R54" s="126"/>
      <c r="S54" s="127"/>
      <c r="T54" s="125"/>
      <c r="U54" s="126"/>
      <c r="V54" s="126"/>
      <c r="W54" s="126"/>
      <c r="X54" s="126"/>
      <c r="Y54" s="127"/>
      <c r="Z54" s="125"/>
      <c r="AA54" s="126"/>
      <c r="AB54" s="126"/>
      <c r="AC54" s="126"/>
      <c r="AD54" s="126"/>
      <c r="AE54" s="127"/>
      <c r="AF54" s="125"/>
      <c r="AG54" s="126"/>
      <c r="AH54" s="126"/>
      <c r="AI54" s="126"/>
      <c r="AJ54" s="126"/>
      <c r="AK54" s="127"/>
      <c r="AL54" s="128"/>
      <c r="AM54" s="128"/>
    </row>
    <row r="55" spans="1:39" s="129" customFormat="1" x14ac:dyDescent="0.2">
      <c r="A55" s="124" t="s">
        <v>154</v>
      </c>
      <c r="B55" s="125"/>
      <c r="C55" s="126"/>
      <c r="D55" s="126"/>
      <c r="E55" s="126"/>
      <c r="F55" s="126"/>
      <c r="G55" s="127"/>
      <c r="H55" s="125">
        <v>412.35494647832502</v>
      </c>
      <c r="I55" s="126">
        <v>410.24337408429756</v>
      </c>
      <c r="J55" s="126">
        <v>406.30613766899796</v>
      </c>
      <c r="K55" s="126">
        <v>401.71989450986848</v>
      </c>
      <c r="L55" s="126">
        <v>399.32133853344658</v>
      </c>
      <c r="M55" s="127">
        <v>395.47416667529251</v>
      </c>
      <c r="N55" s="125"/>
      <c r="O55" s="126"/>
      <c r="P55" s="126"/>
      <c r="Q55" s="126"/>
      <c r="R55" s="126"/>
      <c r="S55" s="127"/>
      <c r="T55" s="125"/>
      <c r="U55" s="126"/>
      <c r="V55" s="126"/>
      <c r="W55" s="126"/>
      <c r="X55" s="126"/>
      <c r="Y55" s="127"/>
      <c r="Z55" s="125"/>
      <c r="AA55" s="126"/>
      <c r="AB55" s="126"/>
      <c r="AC55" s="126"/>
      <c r="AD55" s="126"/>
      <c r="AE55" s="127"/>
      <c r="AF55" s="125"/>
      <c r="AG55" s="126"/>
      <c r="AH55" s="126"/>
      <c r="AI55" s="126"/>
      <c r="AJ55" s="126"/>
      <c r="AK55" s="127"/>
      <c r="AL55" s="128"/>
      <c r="AM55" s="128"/>
    </row>
    <row r="56" spans="1:39" s="129" customFormat="1" x14ac:dyDescent="0.2">
      <c r="A56" s="124"/>
      <c r="B56" s="125"/>
      <c r="C56" s="126"/>
      <c r="D56" s="126"/>
      <c r="E56" s="126"/>
      <c r="F56" s="126"/>
      <c r="G56" s="127"/>
      <c r="H56" s="125"/>
      <c r="I56" s="126"/>
      <c r="J56" s="126"/>
      <c r="K56" s="126"/>
      <c r="L56" s="126"/>
      <c r="M56" s="127"/>
      <c r="N56" s="125"/>
      <c r="O56" s="126"/>
      <c r="P56" s="126"/>
      <c r="Q56" s="126"/>
      <c r="R56" s="126"/>
      <c r="S56" s="127"/>
      <c r="T56" s="125"/>
      <c r="U56" s="126"/>
      <c r="V56" s="126"/>
      <c r="W56" s="126"/>
      <c r="X56" s="126"/>
      <c r="Y56" s="127"/>
      <c r="Z56" s="125"/>
      <c r="AA56" s="126"/>
      <c r="AB56" s="126"/>
      <c r="AC56" s="126"/>
      <c r="AD56" s="126"/>
      <c r="AE56" s="127"/>
      <c r="AF56" s="125"/>
      <c r="AG56" s="126"/>
      <c r="AH56" s="126"/>
      <c r="AI56" s="126"/>
      <c r="AJ56" s="126"/>
      <c r="AK56" s="127"/>
      <c r="AL56" s="128"/>
      <c r="AM56" s="128"/>
    </row>
    <row r="57" spans="1:39" s="129" customFormat="1" x14ac:dyDescent="0.2">
      <c r="A57" s="124" t="s">
        <v>155</v>
      </c>
      <c r="B57" s="125">
        <v>2.0256749257095499</v>
      </c>
      <c r="C57" s="126">
        <v>2.0228405828382123</v>
      </c>
      <c r="D57" s="126">
        <v>2.0077428557483148</v>
      </c>
      <c r="E57" s="126">
        <v>2.009269445690725</v>
      </c>
      <c r="F57" s="126">
        <v>1.9883003030510504</v>
      </c>
      <c r="G57" s="127">
        <v>1.9854907360761109</v>
      </c>
      <c r="H57" s="125"/>
      <c r="I57" s="126"/>
      <c r="J57" s="126"/>
      <c r="K57" s="126"/>
      <c r="L57" s="126"/>
      <c r="M57" s="127"/>
      <c r="N57" s="125"/>
      <c r="O57" s="126"/>
      <c r="P57" s="126"/>
      <c r="Q57" s="126"/>
      <c r="R57" s="126"/>
      <c r="S57" s="127"/>
      <c r="T57" s="125"/>
      <c r="U57" s="126"/>
      <c r="V57" s="126"/>
      <c r="W57" s="126"/>
      <c r="X57" s="126"/>
      <c r="Y57" s="127"/>
      <c r="Z57" s="125"/>
      <c r="AA57" s="126"/>
      <c r="AB57" s="126"/>
      <c r="AC57" s="126"/>
      <c r="AD57" s="126"/>
      <c r="AE57" s="127"/>
      <c r="AF57" s="125"/>
      <c r="AG57" s="126"/>
      <c r="AH57" s="126"/>
      <c r="AI57" s="126"/>
      <c r="AJ57" s="126"/>
      <c r="AK57" s="127"/>
      <c r="AL57" s="128"/>
      <c r="AM57" s="128"/>
    </row>
    <row r="58" spans="1:39" s="129" customFormat="1" x14ac:dyDescent="0.2">
      <c r="A58" s="124" t="s">
        <v>153</v>
      </c>
      <c r="B58" s="125"/>
      <c r="C58" s="126"/>
      <c r="D58" s="126"/>
      <c r="E58" s="126"/>
      <c r="F58" s="126"/>
      <c r="G58" s="127"/>
      <c r="H58" s="125">
        <v>101.20812250229233</v>
      </c>
      <c r="I58" s="126">
        <v>101.24236068162161</v>
      </c>
      <c r="J58" s="126">
        <v>101.00781663876528</v>
      </c>
      <c r="K58" s="126">
        <v>100.60156147166617</v>
      </c>
      <c r="L58" s="126">
        <v>100.44506046682157</v>
      </c>
      <c r="M58" s="127">
        <v>100.01470488605729</v>
      </c>
      <c r="N58" s="125"/>
      <c r="O58" s="126"/>
      <c r="P58" s="126"/>
      <c r="Q58" s="126"/>
      <c r="R58" s="126"/>
      <c r="S58" s="127"/>
      <c r="T58" s="125"/>
      <c r="U58" s="126"/>
      <c r="V58" s="126"/>
      <c r="W58" s="126"/>
      <c r="X58" s="126"/>
      <c r="Y58" s="127"/>
      <c r="Z58" s="125"/>
      <c r="AA58" s="126"/>
      <c r="AB58" s="126"/>
      <c r="AC58" s="126"/>
      <c r="AD58" s="126"/>
      <c r="AE58" s="127"/>
      <c r="AF58" s="125"/>
      <c r="AG58" s="126"/>
      <c r="AH58" s="126"/>
      <c r="AI58" s="126"/>
      <c r="AJ58" s="126"/>
      <c r="AK58" s="127"/>
      <c r="AL58" s="128"/>
      <c r="AM58" s="128"/>
    </row>
    <row r="59" spans="1:39" s="129" customFormat="1" x14ac:dyDescent="0.2">
      <c r="A59" s="124" t="s">
        <v>154</v>
      </c>
      <c r="B59" s="125"/>
      <c r="C59" s="126"/>
      <c r="D59" s="126"/>
      <c r="E59" s="126"/>
      <c r="F59" s="126"/>
      <c r="G59" s="127"/>
      <c r="H59" s="125">
        <v>101.20812250229233</v>
      </c>
      <c r="I59" s="126">
        <v>101.24236068162161</v>
      </c>
      <c r="J59" s="126">
        <v>101.00781663876528</v>
      </c>
      <c r="K59" s="126">
        <v>100.60156147166617</v>
      </c>
      <c r="L59" s="126">
        <v>100.44506046682157</v>
      </c>
      <c r="M59" s="127">
        <v>100.01470488605729</v>
      </c>
      <c r="N59" s="125"/>
      <c r="O59" s="126"/>
      <c r="P59" s="126"/>
      <c r="Q59" s="126"/>
      <c r="R59" s="126"/>
      <c r="S59" s="127"/>
      <c r="T59" s="125"/>
      <c r="U59" s="126"/>
      <c r="V59" s="126"/>
      <c r="W59" s="126"/>
      <c r="X59" s="126"/>
      <c r="Y59" s="127"/>
      <c r="Z59" s="125"/>
      <c r="AA59" s="126"/>
      <c r="AB59" s="126"/>
      <c r="AC59" s="126"/>
      <c r="AD59" s="126"/>
      <c r="AE59" s="127"/>
      <c r="AF59" s="125"/>
      <c r="AG59" s="126"/>
      <c r="AH59" s="126"/>
      <c r="AI59" s="126"/>
      <c r="AJ59" s="126"/>
      <c r="AK59" s="127"/>
      <c r="AL59" s="128"/>
      <c r="AM59" s="128"/>
    </row>
    <row r="60" spans="1:39" s="129" customFormat="1" x14ac:dyDescent="0.2">
      <c r="A60" s="124"/>
      <c r="B60" s="125"/>
      <c r="C60" s="126"/>
      <c r="D60" s="126"/>
      <c r="E60" s="126"/>
      <c r="F60" s="126"/>
      <c r="G60" s="127"/>
      <c r="H60" s="125"/>
      <c r="I60" s="126"/>
      <c r="J60" s="126"/>
      <c r="K60" s="126"/>
      <c r="L60" s="126"/>
      <c r="M60" s="127"/>
      <c r="N60" s="125"/>
      <c r="O60" s="126"/>
      <c r="P60" s="126"/>
      <c r="Q60" s="126"/>
      <c r="R60" s="126"/>
      <c r="S60" s="127"/>
      <c r="T60" s="125"/>
      <c r="U60" s="126"/>
      <c r="V60" s="126"/>
      <c r="W60" s="126"/>
      <c r="X60" s="126"/>
      <c r="Y60" s="127"/>
      <c r="Z60" s="125"/>
      <c r="AA60" s="126"/>
      <c r="AB60" s="126"/>
      <c r="AC60" s="126"/>
      <c r="AD60" s="126"/>
      <c r="AE60" s="127"/>
      <c r="AF60" s="125"/>
      <c r="AG60" s="126"/>
      <c r="AH60" s="126"/>
      <c r="AI60" s="126"/>
      <c r="AJ60" s="126"/>
      <c r="AK60" s="127"/>
      <c r="AL60" s="128"/>
      <c r="AM60" s="128"/>
    </row>
    <row r="61" spans="1:39" s="129" customFormat="1" x14ac:dyDescent="0.2">
      <c r="A61" s="130" t="s">
        <v>84</v>
      </c>
      <c r="B61" s="131">
        <f>SUM(B6:B60)</f>
        <v>697022.18289571546</v>
      </c>
      <c r="C61" s="132">
        <f t="shared" ref="C61:AK61" si="1">SUM(C6:C60)</f>
        <v>702394.4904173133</v>
      </c>
      <c r="D61" s="132">
        <f t="shared" si="1"/>
        <v>707451.20063698792</v>
      </c>
      <c r="E61" s="132">
        <f t="shared" si="1"/>
        <v>712085.5106479642</v>
      </c>
      <c r="F61" s="132">
        <f t="shared" si="1"/>
        <v>716365.81061644747</v>
      </c>
      <c r="G61" s="133">
        <f t="shared" si="1"/>
        <v>721094.74319098867</v>
      </c>
      <c r="H61" s="131">
        <f t="shared" si="1"/>
        <v>46011388.052456088</v>
      </c>
      <c r="I61" s="132">
        <f t="shared" si="1"/>
        <v>45646738.317152895</v>
      </c>
      <c r="J61" s="132">
        <f t="shared" si="1"/>
        <v>45090363.273476422</v>
      </c>
      <c r="K61" s="132">
        <f t="shared" si="1"/>
        <v>44547935.110722728</v>
      </c>
      <c r="L61" s="132">
        <f t="shared" si="1"/>
        <v>43908438.054651298</v>
      </c>
      <c r="M61" s="133">
        <f t="shared" si="1"/>
        <v>43347661.137534678</v>
      </c>
      <c r="N61" s="131">
        <f t="shared" si="1"/>
        <v>15269014.04761339</v>
      </c>
      <c r="O61" s="132">
        <f t="shared" si="1"/>
        <v>15148085.906463569</v>
      </c>
      <c r="P61" s="132">
        <f t="shared" si="1"/>
        <v>14966331.550584061</v>
      </c>
      <c r="Q61" s="132">
        <f t="shared" si="1"/>
        <v>14788261.913069196</v>
      </c>
      <c r="R61" s="132">
        <f t="shared" si="1"/>
        <v>14573313.578223635</v>
      </c>
      <c r="S61" s="133">
        <f t="shared" si="1"/>
        <v>14384173.802710049</v>
      </c>
      <c r="T61" s="131">
        <f t="shared" si="1"/>
        <v>19226029.702130903</v>
      </c>
      <c r="U61" s="132">
        <f t="shared" si="1"/>
        <v>19074376.99541039</v>
      </c>
      <c r="V61" s="132">
        <f t="shared" si="1"/>
        <v>18842984.709776845</v>
      </c>
      <c r="W61" s="132">
        <f t="shared" si="1"/>
        <v>18615640.835362829</v>
      </c>
      <c r="X61" s="132">
        <f t="shared" si="1"/>
        <v>18340866.805213042</v>
      </c>
      <c r="Y61" s="133">
        <f t="shared" si="1"/>
        <v>18100897.640285853</v>
      </c>
      <c r="Z61" s="131">
        <f t="shared" si="1"/>
        <v>51.062048231818764</v>
      </c>
      <c r="AA61" s="132">
        <f t="shared" si="1"/>
        <v>51.075270979134245</v>
      </c>
      <c r="AB61" s="132">
        <f t="shared" si="1"/>
        <v>50.036054426841702</v>
      </c>
      <c r="AC61" s="132">
        <f t="shared" si="1"/>
        <v>49.911805845550383</v>
      </c>
      <c r="AD61" s="132">
        <f t="shared" si="1"/>
        <v>49.53462680332138</v>
      </c>
      <c r="AE61" s="133">
        <f t="shared" si="1"/>
        <v>49.028760659808512</v>
      </c>
      <c r="AF61" s="131">
        <f t="shared" si="1"/>
        <v>45.615983837854778</v>
      </c>
      <c r="AG61" s="132">
        <f t="shared" si="1"/>
        <v>46.681654791473143</v>
      </c>
      <c r="AH61" s="132">
        <f t="shared" si="1"/>
        <v>45.340033480704399</v>
      </c>
      <c r="AI61" s="132">
        <f t="shared" si="1"/>
        <v>44.88873423810621</v>
      </c>
      <c r="AJ61" s="132">
        <f t="shared" si="1"/>
        <v>44.740427988444253</v>
      </c>
      <c r="AK61" s="133">
        <f t="shared" si="1"/>
        <v>44.406739281146059</v>
      </c>
      <c r="AL61" s="128"/>
      <c r="AM61" s="128"/>
    </row>
    <row r="63" spans="1:39" x14ac:dyDescent="0.2">
      <c r="A63" s="111" t="s">
        <v>156</v>
      </c>
    </row>
    <row r="64" spans="1:39" ht="15.2" customHeight="1" x14ac:dyDescent="0.2">
      <c r="A64" s="113" t="s">
        <v>125</v>
      </c>
      <c r="B64" s="113"/>
      <c r="C64" s="113"/>
      <c r="D64" s="113"/>
      <c r="E64" s="113"/>
      <c r="F64" s="113"/>
      <c r="G64" s="114"/>
      <c r="H64" s="115"/>
      <c r="I64" s="115"/>
      <c r="J64" s="115"/>
      <c r="K64" s="115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</row>
    <row r="65" spans="1:39" x14ac:dyDescent="0.2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</row>
    <row r="66" spans="1:39" s="119" customFormat="1" x14ac:dyDescent="0.2">
      <c r="A66" s="118" t="s">
        <v>126</v>
      </c>
      <c r="B66" s="206" t="s">
        <v>127</v>
      </c>
      <c r="C66" s="207"/>
      <c r="D66" s="207"/>
      <c r="E66" s="207"/>
      <c r="F66" s="207"/>
      <c r="G66" s="208"/>
      <c r="H66" s="206" t="s">
        <v>128</v>
      </c>
      <c r="I66" s="207"/>
      <c r="J66" s="207"/>
      <c r="K66" s="207"/>
      <c r="L66" s="207"/>
      <c r="M66" s="208"/>
      <c r="N66" s="206" t="s">
        <v>129</v>
      </c>
      <c r="O66" s="207"/>
      <c r="P66" s="207"/>
      <c r="Q66" s="207"/>
      <c r="R66" s="207"/>
      <c r="S66" s="208"/>
      <c r="T66" s="206" t="s">
        <v>130</v>
      </c>
      <c r="U66" s="207"/>
      <c r="V66" s="207"/>
      <c r="W66" s="207"/>
      <c r="X66" s="207"/>
      <c r="Y66" s="208"/>
      <c r="Z66" s="206" t="s">
        <v>131</v>
      </c>
      <c r="AA66" s="207"/>
      <c r="AB66" s="207"/>
      <c r="AC66" s="207"/>
      <c r="AD66" s="207"/>
      <c r="AE66" s="208"/>
      <c r="AF66" s="206" t="s">
        <v>132</v>
      </c>
      <c r="AG66" s="207"/>
      <c r="AH66" s="207"/>
      <c r="AI66" s="207"/>
      <c r="AJ66" s="207"/>
      <c r="AK66" s="208"/>
      <c r="AL66" s="117"/>
      <c r="AM66" s="117"/>
    </row>
    <row r="67" spans="1:39" s="119" customFormat="1" x14ac:dyDescent="0.2">
      <c r="A67" s="120" t="s">
        <v>133</v>
      </c>
      <c r="B67" s="121">
        <v>2017</v>
      </c>
      <c r="C67" s="122">
        <v>2018</v>
      </c>
      <c r="D67" s="122" t="s">
        <v>134</v>
      </c>
      <c r="E67" s="122" t="s">
        <v>135</v>
      </c>
      <c r="F67" s="122" t="s">
        <v>136</v>
      </c>
      <c r="G67" s="123" t="s">
        <v>137</v>
      </c>
      <c r="H67" s="121">
        <v>2017</v>
      </c>
      <c r="I67" s="122">
        <v>2018</v>
      </c>
      <c r="J67" s="122" t="s">
        <v>134</v>
      </c>
      <c r="K67" s="122" t="s">
        <v>135</v>
      </c>
      <c r="L67" s="122" t="s">
        <v>136</v>
      </c>
      <c r="M67" s="123" t="s">
        <v>137</v>
      </c>
      <c r="N67" s="121">
        <v>2017</v>
      </c>
      <c r="O67" s="122">
        <v>2018</v>
      </c>
      <c r="P67" s="122" t="s">
        <v>134</v>
      </c>
      <c r="Q67" s="122" t="s">
        <v>135</v>
      </c>
      <c r="R67" s="122" t="s">
        <v>136</v>
      </c>
      <c r="S67" s="123" t="s">
        <v>137</v>
      </c>
      <c r="T67" s="121">
        <v>2017</v>
      </c>
      <c r="U67" s="122">
        <v>2018</v>
      </c>
      <c r="V67" s="122" t="s">
        <v>134</v>
      </c>
      <c r="W67" s="122" t="s">
        <v>135</v>
      </c>
      <c r="X67" s="122" t="s">
        <v>136</v>
      </c>
      <c r="Y67" s="123" t="s">
        <v>137</v>
      </c>
      <c r="Z67" s="121">
        <v>2017</v>
      </c>
      <c r="AA67" s="122">
        <v>2018</v>
      </c>
      <c r="AB67" s="122" t="s">
        <v>134</v>
      </c>
      <c r="AC67" s="122" t="s">
        <v>135</v>
      </c>
      <c r="AD67" s="122" t="s">
        <v>136</v>
      </c>
      <c r="AE67" s="123" t="s">
        <v>137</v>
      </c>
      <c r="AF67" s="121">
        <v>2017</v>
      </c>
      <c r="AG67" s="122">
        <v>2018</v>
      </c>
      <c r="AH67" s="122" t="s">
        <v>134</v>
      </c>
      <c r="AI67" s="122" t="s">
        <v>135</v>
      </c>
      <c r="AJ67" s="122" t="s">
        <v>136</v>
      </c>
      <c r="AK67" s="123" t="s">
        <v>137</v>
      </c>
      <c r="AL67" s="117"/>
      <c r="AM67" s="117"/>
    </row>
    <row r="68" spans="1:39" s="129" customFormat="1" x14ac:dyDescent="0.2">
      <c r="A68" s="124" t="s">
        <v>138</v>
      </c>
      <c r="B68" s="125">
        <v>672272.95469718054</v>
      </c>
      <c r="C68" s="126">
        <v>675488.83333923609</v>
      </c>
      <c r="D68" s="126">
        <v>678811.53486849694</v>
      </c>
      <c r="E68" s="126">
        <v>682130.82501872699</v>
      </c>
      <c r="F68" s="126">
        <v>685420.19084993168</v>
      </c>
      <c r="G68" s="127">
        <v>688542.43293575023</v>
      </c>
      <c r="H68" s="125"/>
      <c r="I68" s="126"/>
      <c r="J68" s="126"/>
      <c r="K68" s="126"/>
      <c r="L68" s="126"/>
      <c r="M68" s="127"/>
      <c r="N68" s="125"/>
      <c r="O68" s="126"/>
      <c r="P68" s="126"/>
      <c r="Q68" s="126"/>
      <c r="R68" s="126"/>
      <c r="S68" s="127"/>
      <c r="T68" s="125"/>
      <c r="U68" s="126"/>
      <c r="V68" s="126"/>
      <c r="W68" s="126"/>
      <c r="X68" s="126"/>
      <c r="Y68" s="127"/>
      <c r="Z68" s="125"/>
      <c r="AA68" s="126"/>
      <c r="AB68" s="126"/>
      <c r="AC68" s="126"/>
      <c r="AD68" s="126"/>
      <c r="AE68" s="127"/>
      <c r="AF68" s="125"/>
      <c r="AG68" s="126"/>
      <c r="AH68" s="126"/>
      <c r="AI68" s="126"/>
      <c r="AJ68" s="126"/>
      <c r="AK68" s="127"/>
      <c r="AL68" s="128"/>
      <c r="AM68" s="128"/>
    </row>
    <row r="69" spans="1:39" s="129" customFormat="1" x14ac:dyDescent="0.2">
      <c r="A69" s="124" t="s">
        <v>139</v>
      </c>
      <c r="B69" s="125"/>
      <c r="C69" s="126"/>
      <c r="D69" s="126"/>
      <c r="E69" s="126"/>
      <c r="F69" s="126"/>
      <c r="G69" s="127"/>
      <c r="H69" s="125">
        <v>3533857.1089612679</v>
      </c>
      <c r="I69" s="126">
        <v>3496038.5709682787</v>
      </c>
      <c r="J69" s="126">
        <v>3446446.9244342539</v>
      </c>
      <c r="K69" s="126">
        <v>3399842.3109444343</v>
      </c>
      <c r="L69" s="126">
        <v>3345846.9165954473</v>
      </c>
      <c r="M69" s="126">
        <v>3295992.2279378446</v>
      </c>
      <c r="N69" s="125">
        <v>1694940.027960103</v>
      </c>
      <c r="O69" s="126">
        <v>1678887.3805360412</v>
      </c>
      <c r="P69" s="126">
        <v>1657164.1682873429</v>
      </c>
      <c r="Q69" s="126">
        <v>1636818.8050783714</v>
      </c>
      <c r="R69" s="126">
        <v>1612878.6424198807</v>
      </c>
      <c r="S69" s="127">
        <v>1590863.3185538249</v>
      </c>
      <c r="T69" s="125">
        <v>4091282.841429499</v>
      </c>
      <c r="U69" s="126">
        <v>4068403.2861992917</v>
      </c>
      <c r="V69" s="126">
        <v>4031675.1475406419</v>
      </c>
      <c r="W69" s="126">
        <v>3997931.3624610384</v>
      </c>
      <c r="X69" s="126">
        <v>3955164.687257627</v>
      </c>
      <c r="Y69" s="127">
        <v>3916661.2961718785</v>
      </c>
      <c r="Z69" s="125"/>
      <c r="AA69" s="126"/>
      <c r="AB69" s="126"/>
      <c r="AC69" s="126"/>
      <c r="AD69" s="126"/>
      <c r="AE69" s="127"/>
      <c r="AF69" s="125"/>
      <c r="AG69" s="126"/>
      <c r="AH69" s="126"/>
      <c r="AI69" s="126"/>
      <c r="AJ69" s="126"/>
      <c r="AK69" s="127"/>
      <c r="AL69" s="128"/>
      <c r="AM69" s="128"/>
    </row>
    <row r="70" spans="1:39" s="129" customFormat="1" x14ac:dyDescent="0.2">
      <c r="A70" s="124" t="s">
        <v>140</v>
      </c>
      <c r="B70" s="125"/>
      <c r="C70" s="126"/>
      <c r="D70" s="126"/>
      <c r="E70" s="126"/>
      <c r="F70" s="126"/>
      <c r="G70" s="127"/>
      <c r="H70" s="125">
        <v>3085270.4906216273</v>
      </c>
      <c r="I70" s="126">
        <v>3052467.2620682572</v>
      </c>
      <c r="J70" s="126">
        <v>3009385.3993639951</v>
      </c>
      <c r="K70" s="126">
        <v>2968911.3967462163</v>
      </c>
      <c r="L70" s="126">
        <v>2921984.7964754049</v>
      </c>
      <c r="M70" s="127">
        <v>2878673.2821251811</v>
      </c>
      <c r="N70" s="125">
        <v>1331106.3370865993</v>
      </c>
      <c r="O70" s="126">
        <v>1318683.9846581572</v>
      </c>
      <c r="P70" s="126">
        <v>1301808.3037057444</v>
      </c>
      <c r="Q70" s="126">
        <v>1286014.7044542029</v>
      </c>
      <c r="R70" s="126">
        <v>1267397.9608737321</v>
      </c>
      <c r="S70" s="127">
        <v>1250292.8726156999</v>
      </c>
      <c r="T70" s="125">
        <v>1913727.0550416545</v>
      </c>
      <c r="U70" s="126">
        <v>1922462.2739821463</v>
      </c>
      <c r="V70" s="126">
        <v>1924719.7181492492</v>
      </c>
      <c r="W70" s="126">
        <v>1928373.1152258401</v>
      </c>
      <c r="X70" s="126">
        <v>1927805.9903747495</v>
      </c>
      <c r="Y70" s="127">
        <v>1929233.0474161163</v>
      </c>
      <c r="Z70" s="125"/>
      <c r="AA70" s="126"/>
      <c r="AB70" s="126"/>
      <c r="AC70" s="126"/>
      <c r="AD70" s="126"/>
      <c r="AE70" s="127"/>
      <c r="AF70" s="125"/>
      <c r="AG70" s="126"/>
      <c r="AH70" s="126"/>
      <c r="AI70" s="126"/>
      <c r="AJ70" s="126"/>
      <c r="AK70" s="127"/>
      <c r="AL70" s="128"/>
      <c r="AM70" s="128"/>
    </row>
    <row r="71" spans="1:39" s="129" customFormat="1" x14ac:dyDescent="0.2">
      <c r="A71" s="124" t="s">
        <v>141</v>
      </c>
      <c r="B71" s="125"/>
      <c r="C71" s="126"/>
      <c r="D71" s="126"/>
      <c r="E71" s="126"/>
      <c r="F71" s="126"/>
      <c r="G71" s="127"/>
      <c r="H71" s="125">
        <v>2710243.044835167</v>
      </c>
      <c r="I71" s="126">
        <v>2681632.7159628677</v>
      </c>
      <c r="J71" s="126">
        <v>2643993.1636229544</v>
      </c>
      <c r="K71" s="126">
        <v>2608644.4751417465</v>
      </c>
      <c r="L71" s="126">
        <v>2567627.5290593291</v>
      </c>
      <c r="M71" s="127">
        <v>2529786.2401851001</v>
      </c>
      <c r="N71" s="125">
        <v>1010541.5422319375</v>
      </c>
      <c r="O71" s="126">
        <v>1000877.6103028111</v>
      </c>
      <c r="P71" s="126">
        <v>987832.82640919916</v>
      </c>
      <c r="Q71" s="126">
        <v>975609.53098750918</v>
      </c>
      <c r="R71" s="126">
        <v>961242.97732670372</v>
      </c>
      <c r="S71" s="127">
        <v>948024.03333336033</v>
      </c>
      <c r="T71" s="125">
        <v>896039.5968240482</v>
      </c>
      <c r="U71" s="126">
        <v>890479.29549417784</v>
      </c>
      <c r="V71" s="126">
        <v>881885.98970268737</v>
      </c>
      <c r="W71" s="126">
        <v>873946.2928356817</v>
      </c>
      <c r="X71" s="126">
        <v>864030.4757291131</v>
      </c>
      <c r="Y71" s="127">
        <v>855048.36854434549</v>
      </c>
      <c r="Z71" s="125"/>
      <c r="AA71" s="126"/>
      <c r="AB71" s="126"/>
      <c r="AC71" s="126"/>
      <c r="AD71" s="126"/>
      <c r="AE71" s="127"/>
      <c r="AF71" s="125"/>
      <c r="AG71" s="126"/>
      <c r="AH71" s="126"/>
      <c r="AI71" s="126"/>
      <c r="AJ71" s="126"/>
      <c r="AK71" s="127"/>
      <c r="AL71" s="128"/>
      <c r="AM71" s="128"/>
    </row>
    <row r="72" spans="1:39" s="129" customFormat="1" x14ac:dyDescent="0.2">
      <c r="A72" s="124" t="s">
        <v>142</v>
      </c>
      <c r="B72" s="125"/>
      <c r="C72" s="126"/>
      <c r="D72" s="126"/>
      <c r="E72" s="126"/>
      <c r="F72" s="126"/>
      <c r="G72" s="127"/>
      <c r="H72" s="125">
        <v>4357221.6513911597</v>
      </c>
      <c r="I72" s="126">
        <v>4309852.7603846919</v>
      </c>
      <c r="J72" s="126">
        <v>4247967.7070497898</v>
      </c>
      <c r="K72" s="126">
        <v>4189765.6450335304</v>
      </c>
      <c r="L72" s="126">
        <v>4122450.8007549131</v>
      </c>
      <c r="M72" s="127">
        <v>4060241.4182802793</v>
      </c>
      <c r="N72" s="125">
        <v>1316646.1235949488</v>
      </c>
      <c r="O72" s="126">
        <v>1318968.1697661662</v>
      </c>
      <c r="P72" s="126">
        <v>1316885.2652773079</v>
      </c>
      <c r="Q72" s="126">
        <v>1315872.687506286</v>
      </c>
      <c r="R72" s="126">
        <v>1312067.6340828908</v>
      </c>
      <c r="S72" s="127">
        <v>1309757.8144098339</v>
      </c>
      <c r="T72" s="125">
        <v>811218.97630130569</v>
      </c>
      <c r="U72" s="126">
        <v>806185.02247969806</v>
      </c>
      <c r="V72" s="126">
        <v>798405.17351774883</v>
      </c>
      <c r="W72" s="126">
        <v>791217.06175636663</v>
      </c>
      <c r="X72" s="126">
        <v>782239.89263248804</v>
      </c>
      <c r="Y72" s="127">
        <v>774108.04687334737</v>
      </c>
      <c r="Z72" s="125"/>
      <c r="AA72" s="126"/>
      <c r="AB72" s="126"/>
      <c r="AC72" s="126"/>
      <c r="AD72" s="126"/>
      <c r="AE72" s="127"/>
      <c r="AF72" s="125"/>
      <c r="AG72" s="126"/>
      <c r="AH72" s="126"/>
      <c r="AI72" s="126"/>
      <c r="AJ72" s="126"/>
      <c r="AK72" s="127"/>
      <c r="AL72" s="128"/>
      <c r="AM72" s="128"/>
    </row>
    <row r="73" spans="1:39" s="129" customFormat="1" x14ac:dyDescent="0.2">
      <c r="A73" s="124" t="s">
        <v>143</v>
      </c>
      <c r="B73" s="125"/>
      <c r="C73" s="126"/>
      <c r="D73" s="126"/>
      <c r="E73" s="126"/>
      <c r="F73" s="126"/>
      <c r="G73" s="127"/>
      <c r="H73" s="125">
        <v>8119971.1957607996</v>
      </c>
      <c r="I73" s="126">
        <v>8075604.6466282737</v>
      </c>
      <c r="J73" s="126">
        <v>8004186.2673593955</v>
      </c>
      <c r="K73" s="126">
        <v>7939631.3863961548</v>
      </c>
      <c r="L73" s="126">
        <v>7858094.2320018718</v>
      </c>
      <c r="M73" s="127">
        <v>7786071.4438956007</v>
      </c>
      <c r="N73" s="125">
        <v>1714852.9993858298</v>
      </c>
      <c r="O73" s="126">
        <v>1697742.3732452223</v>
      </c>
      <c r="P73" s="126">
        <v>1674894.5617544979</v>
      </c>
      <c r="Q73" s="126">
        <v>1653440.7869373427</v>
      </c>
      <c r="R73" s="126">
        <v>1628349.9792361283</v>
      </c>
      <c r="S73" s="127">
        <v>1605206.6242601376</v>
      </c>
      <c r="T73" s="125">
        <v>1049285.1546530016</v>
      </c>
      <c r="U73" s="126">
        <v>1042773.9003942504</v>
      </c>
      <c r="V73" s="126">
        <v>1032710.9207799966</v>
      </c>
      <c r="W73" s="126">
        <v>1023413.3338379433</v>
      </c>
      <c r="X73" s="126">
        <v>1011801.6598415542</v>
      </c>
      <c r="Y73" s="127">
        <v>1001283.383908343</v>
      </c>
      <c r="Z73" s="125"/>
      <c r="AA73" s="126"/>
      <c r="AB73" s="126"/>
      <c r="AC73" s="126"/>
      <c r="AD73" s="126"/>
      <c r="AE73" s="127"/>
      <c r="AF73" s="125"/>
      <c r="AG73" s="126"/>
      <c r="AH73" s="126"/>
      <c r="AI73" s="126"/>
      <c r="AJ73" s="126"/>
      <c r="AK73" s="127"/>
      <c r="AL73" s="128"/>
      <c r="AM73" s="128"/>
    </row>
    <row r="74" spans="1:39" s="129" customFormat="1" x14ac:dyDescent="0.2">
      <c r="A74" s="124"/>
      <c r="B74" s="125"/>
      <c r="C74" s="126"/>
      <c r="D74" s="126"/>
      <c r="E74" s="126"/>
      <c r="F74" s="126"/>
      <c r="G74" s="127"/>
      <c r="H74" s="125"/>
      <c r="I74" s="126"/>
      <c r="J74" s="126"/>
      <c r="K74" s="126"/>
      <c r="L74" s="126"/>
      <c r="M74" s="127"/>
      <c r="N74" s="125"/>
      <c r="O74" s="126"/>
      <c r="P74" s="126"/>
      <c r="Q74" s="126"/>
      <c r="R74" s="126"/>
      <c r="S74" s="127"/>
      <c r="T74" s="125"/>
      <c r="U74" s="126"/>
      <c r="V74" s="126"/>
      <c r="W74" s="126"/>
      <c r="X74" s="126"/>
      <c r="Y74" s="127"/>
      <c r="Z74" s="125"/>
      <c r="AA74" s="126"/>
      <c r="AB74" s="126"/>
      <c r="AC74" s="126"/>
      <c r="AD74" s="126"/>
      <c r="AE74" s="127"/>
      <c r="AF74" s="125"/>
      <c r="AG74" s="126"/>
      <c r="AH74" s="126"/>
      <c r="AI74" s="126"/>
      <c r="AJ74" s="126"/>
      <c r="AK74" s="127"/>
      <c r="AL74" s="128"/>
      <c r="AM74" s="128"/>
    </row>
    <row r="75" spans="1:39" s="129" customFormat="1" x14ac:dyDescent="0.2">
      <c r="A75" s="124" t="s">
        <v>144</v>
      </c>
      <c r="B75" s="125">
        <v>15466.287235457956</v>
      </c>
      <c r="C75" s="126">
        <v>15370.670942251376</v>
      </c>
      <c r="D75" s="126">
        <v>15232.600429176538</v>
      </c>
      <c r="E75" s="126">
        <v>15132.931353414238</v>
      </c>
      <c r="F75" s="126">
        <v>14815.931339429459</v>
      </c>
      <c r="G75" s="127">
        <v>14740.178770770712</v>
      </c>
      <c r="H75" s="125"/>
      <c r="I75" s="126"/>
      <c r="J75" s="126"/>
      <c r="K75" s="126"/>
      <c r="L75" s="126"/>
      <c r="M75" s="127"/>
      <c r="N75" s="125"/>
      <c r="O75" s="126"/>
      <c r="P75" s="126"/>
      <c r="Q75" s="126"/>
      <c r="R75" s="126"/>
      <c r="S75" s="127"/>
      <c r="T75" s="125"/>
      <c r="U75" s="126"/>
      <c r="V75" s="126"/>
      <c r="W75" s="126"/>
      <c r="X75" s="126"/>
      <c r="Y75" s="127"/>
      <c r="Z75" s="125"/>
      <c r="AA75" s="126"/>
      <c r="AB75" s="126"/>
      <c r="AC75" s="126"/>
      <c r="AD75" s="126"/>
      <c r="AE75" s="127"/>
      <c r="AF75" s="125"/>
      <c r="AG75" s="126"/>
      <c r="AH75" s="126"/>
      <c r="AI75" s="126"/>
      <c r="AJ75" s="126"/>
      <c r="AK75" s="127"/>
      <c r="AL75" s="128"/>
      <c r="AM75" s="128"/>
    </row>
    <row r="76" spans="1:39" s="129" customFormat="1" x14ac:dyDescent="0.2">
      <c r="A76" s="124" t="s">
        <v>139</v>
      </c>
      <c r="B76" s="125"/>
      <c r="C76" s="126"/>
      <c r="D76" s="126"/>
      <c r="E76" s="126"/>
      <c r="F76" s="126"/>
      <c r="G76" s="127"/>
      <c r="H76" s="125">
        <v>270874.54259194911</v>
      </c>
      <c r="I76" s="126">
        <v>265493.49656264205</v>
      </c>
      <c r="J76" s="126">
        <v>257809.30834898463</v>
      </c>
      <c r="K76" s="126">
        <v>250069.49782158554</v>
      </c>
      <c r="L76" s="126">
        <v>241451.73248135814</v>
      </c>
      <c r="M76" s="127">
        <v>234381.39500914956</v>
      </c>
      <c r="N76" s="125">
        <v>127723.51890328593</v>
      </c>
      <c r="O76" s="126">
        <v>125426.23704523846</v>
      </c>
      <c r="P76" s="126">
        <v>122062.89985188695</v>
      </c>
      <c r="Q76" s="126">
        <v>118656.26968791573</v>
      </c>
      <c r="R76" s="126">
        <v>114838.44101260464</v>
      </c>
      <c r="S76" s="127">
        <v>111731.20245063223</v>
      </c>
      <c r="T76" s="125">
        <v>300160.32414799847</v>
      </c>
      <c r="U76" s="126">
        <v>296017.09233839624</v>
      </c>
      <c r="V76" s="126">
        <v>289396.22662480059</v>
      </c>
      <c r="W76" s="126">
        <v>282597.8926089466</v>
      </c>
      <c r="X76" s="126">
        <v>274804.47231677297</v>
      </c>
      <c r="Y76" s="127">
        <v>268612.27262050612</v>
      </c>
      <c r="Z76" s="125"/>
      <c r="AA76" s="126"/>
      <c r="AB76" s="126"/>
      <c r="AC76" s="126"/>
      <c r="AD76" s="126"/>
      <c r="AE76" s="127"/>
      <c r="AF76" s="125"/>
      <c r="AG76" s="126"/>
      <c r="AH76" s="126"/>
      <c r="AI76" s="126"/>
      <c r="AJ76" s="126"/>
      <c r="AK76" s="127"/>
      <c r="AL76" s="128"/>
      <c r="AM76" s="128"/>
    </row>
    <row r="77" spans="1:39" s="129" customFormat="1" x14ac:dyDescent="0.2">
      <c r="A77" s="124" t="s">
        <v>140</v>
      </c>
      <c r="B77" s="125"/>
      <c r="C77" s="126"/>
      <c r="D77" s="126"/>
      <c r="E77" s="126"/>
      <c r="F77" s="126"/>
      <c r="G77" s="127"/>
      <c r="H77" s="125">
        <v>427688.72470303276</v>
      </c>
      <c r="I77" s="126">
        <v>419192.49359980371</v>
      </c>
      <c r="J77" s="126">
        <v>407059.78955892241</v>
      </c>
      <c r="K77" s="126">
        <v>394839.26243876026</v>
      </c>
      <c r="L77" s="126">
        <v>381232.51655232935</v>
      </c>
      <c r="M77" s="127">
        <v>370069.03257272107</v>
      </c>
      <c r="N77" s="125">
        <v>189546.02657328767</v>
      </c>
      <c r="O77" s="126">
        <v>186136.7825135345</v>
      </c>
      <c r="P77" s="126">
        <v>181145.47624120527</v>
      </c>
      <c r="Q77" s="126">
        <v>176089.92173464334</v>
      </c>
      <c r="R77" s="126">
        <v>170424.1347147075</v>
      </c>
      <c r="S77" s="127">
        <v>165812.88748244842</v>
      </c>
      <c r="T77" s="125">
        <v>427543.9831672259</v>
      </c>
      <c r="U77" s="126">
        <v>421642.42427169031</v>
      </c>
      <c r="V77" s="126">
        <v>412211.75981848192</v>
      </c>
      <c r="W77" s="126">
        <v>402528.31210669735</v>
      </c>
      <c r="X77" s="126">
        <v>391427.4780318737</v>
      </c>
      <c r="Y77" s="127">
        <v>382607.39919492707</v>
      </c>
      <c r="Z77" s="125"/>
      <c r="AA77" s="126"/>
      <c r="AB77" s="126"/>
      <c r="AC77" s="126"/>
      <c r="AD77" s="126"/>
      <c r="AE77" s="127"/>
      <c r="AF77" s="125"/>
      <c r="AG77" s="126"/>
      <c r="AH77" s="126"/>
      <c r="AI77" s="126"/>
      <c r="AJ77" s="126"/>
      <c r="AK77" s="127"/>
      <c r="AL77" s="128"/>
      <c r="AM77" s="128"/>
    </row>
    <row r="78" spans="1:39" s="129" customFormat="1" x14ac:dyDescent="0.2">
      <c r="A78" s="124" t="s">
        <v>141</v>
      </c>
      <c r="B78" s="125"/>
      <c r="C78" s="126"/>
      <c r="D78" s="126"/>
      <c r="E78" s="126"/>
      <c r="F78" s="126"/>
      <c r="G78" s="127"/>
      <c r="H78" s="125">
        <v>166567.96777526545</v>
      </c>
      <c r="I78" s="126">
        <v>163259.01931141128</v>
      </c>
      <c r="J78" s="126">
        <v>158533.80740148408</v>
      </c>
      <c r="K78" s="126">
        <v>153774.39184999547</v>
      </c>
      <c r="L78" s="126">
        <v>148475.09851016998</v>
      </c>
      <c r="M78" s="127">
        <v>144127.35976380436</v>
      </c>
      <c r="N78" s="125">
        <v>73005.237570978599</v>
      </c>
      <c r="O78" s="126">
        <v>71692.13870512876</v>
      </c>
      <c r="P78" s="126">
        <v>69769.695345125001</v>
      </c>
      <c r="Q78" s="126">
        <v>67822.506240309463</v>
      </c>
      <c r="R78" s="126">
        <v>65640.280978747178</v>
      </c>
      <c r="S78" s="127">
        <v>63864.220536987246</v>
      </c>
      <c r="T78" s="125">
        <v>161410.13115485883</v>
      </c>
      <c r="U78" s="126">
        <v>159182.12320047262</v>
      </c>
      <c r="V78" s="126">
        <v>155621.7765549804</v>
      </c>
      <c r="W78" s="126">
        <v>151965.99697035921</v>
      </c>
      <c r="X78" s="126">
        <v>147775.11333150615</v>
      </c>
      <c r="Y78" s="127">
        <v>144445.28028995232</v>
      </c>
      <c r="Z78" s="125"/>
      <c r="AA78" s="126"/>
      <c r="AB78" s="126"/>
      <c r="AC78" s="126"/>
      <c r="AD78" s="126"/>
      <c r="AE78" s="127"/>
      <c r="AF78" s="125"/>
      <c r="AG78" s="126"/>
      <c r="AH78" s="126"/>
      <c r="AI78" s="126"/>
      <c r="AJ78" s="126"/>
      <c r="AK78" s="127"/>
      <c r="AL78" s="128"/>
      <c r="AM78" s="128"/>
    </row>
    <row r="79" spans="1:39" s="129" customFormat="1" x14ac:dyDescent="0.2">
      <c r="A79" s="124" t="s">
        <v>142</v>
      </c>
      <c r="B79" s="125"/>
      <c r="C79" s="126"/>
      <c r="D79" s="126"/>
      <c r="E79" s="126"/>
      <c r="F79" s="126"/>
      <c r="G79" s="127"/>
      <c r="H79" s="125">
        <v>567908.74601711438</v>
      </c>
      <c r="I79" s="126">
        <v>556626.98039409809</v>
      </c>
      <c r="J79" s="126">
        <v>540516.5048550528</v>
      </c>
      <c r="K79" s="126">
        <v>524289.41297345515</v>
      </c>
      <c r="L79" s="126">
        <v>506221.62313611014</v>
      </c>
      <c r="M79" s="127">
        <v>491398.13160627475</v>
      </c>
      <c r="N79" s="125">
        <v>243863.41783034813</v>
      </c>
      <c r="O79" s="126">
        <v>239477.20133370342</v>
      </c>
      <c r="P79" s="126">
        <v>233055.55784682379</v>
      </c>
      <c r="Q79" s="126">
        <v>226551.25478499665</v>
      </c>
      <c r="R79" s="126">
        <v>219261.84749770557</v>
      </c>
      <c r="S79" s="127">
        <v>213329.1749387024</v>
      </c>
      <c r="T79" s="125">
        <v>493388.18979012157</v>
      </c>
      <c r="U79" s="126">
        <v>486577.75723804126</v>
      </c>
      <c r="V79" s="126">
        <v>475694.71678775252</v>
      </c>
      <c r="W79" s="126">
        <v>464519.96301844035</v>
      </c>
      <c r="X79" s="126">
        <v>451709.5373196287</v>
      </c>
      <c r="Y79" s="127">
        <v>441531.1161454377</v>
      </c>
      <c r="Z79" s="125"/>
      <c r="AA79" s="126"/>
      <c r="AB79" s="126"/>
      <c r="AC79" s="126"/>
      <c r="AD79" s="126"/>
      <c r="AE79" s="127"/>
      <c r="AF79" s="125"/>
      <c r="AG79" s="126"/>
      <c r="AH79" s="126"/>
      <c r="AI79" s="126"/>
      <c r="AJ79" s="126"/>
      <c r="AK79" s="127"/>
      <c r="AL79" s="128"/>
      <c r="AM79" s="128"/>
    </row>
    <row r="80" spans="1:39" s="129" customFormat="1" x14ac:dyDescent="0.2">
      <c r="A80" s="124" t="s">
        <v>143</v>
      </c>
      <c r="B80" s="125"/>
      <c r="C80" s="126"/>
      <c r="D80" s="126"/>
      <c r="E80" s="126"/>
      <c r="F80" s="126"/>
      <c r="G80" s="127"/>
      <c r="H80" s="125">
        <v>694727.52070367173</v>
      </c>
      <c r="I80" s="126">
        <v>680926.44242233469</v>
      </c>
      <c r="J80" s="126">
        <v>661218.36289883195</v>
      </c>
      <c r="K80" s="126">
        <v>641367.62562775414</v>
      </c>
      <c r="L80" s="126">
        <v>619265.14714626328</v>
      </c>
      <c r="M80" s="127">
        <v>601131.44592944137</v>
      </c>
      <c r="N80" s="125">
        <v>258970.3470252112</v>
      </c>
      <c r="O80" s="126">
        <v>254312.4117827304</v>
      </c>
      <c r="P80" s="126">
        <v>247492.95826622826</v>
      </c>
      <c r="Q80" s="126">
        <v>240585.72455292754</v>
      </c>
      <c r="R80" s="126">
        <v>232844.75072588498</v>
      </c>
      <c r="S80" s="127">
        <v>226544.55906507245</v>
      </c>
      <c r="T80" s="125">
        <v>422998.32517833187</v>
      </c>
      <c r="U80" s="126">
        <v>417159.51179997477</v>
      </c>
      <c r="V80" s="126">
        <v>407829.11439974833</v>
      </c>
      <c r="W80" s="126">
        <v>398248.62133867602</v>
      </c>
      <c r="X80" s="126">
        <v>387265.81160072127</v>
      </c>
      <c r="Y80" s="127">
        <v>378539.50805568928</v>
      </c>
      <c r="Z80" s="125"/>
      <c r="AA80" s="126"/>
      <c r="AB80" s="126"/>
      <c r="AC80" s="126"/>
      <c r="AD80" s="126"/>
      <c r="AE80" s="127"/>
      <c r="AF80" s="125"/>
      <c r="AG80" s="126"/>
      <c r="AH80" s="126"/>
      <c r="AI80" s="126"/>
      <c r="AJ80" s="126"/>
      <c r="AK80" s="127"/>
      <c r="AL80" s="128"/>
      <c r="AM80" s="128"/>
    </row>
    <row r="81" spans="1:39" s="129" customFormat="1" x14ac:dyDescent="0.2">
      <c r="A81" s="124"/>
      <c r="B81" s="125"/>
      <c r="C81" s="126"/>
      <c r="D81" s="126"/>
      <c r="E81" s="126"/>
      <c r="F81" s="126"/>
      <c r="G81" s="127"/>
      <c r="H81" s="125"/>
      <c r="I81" s="126"/>
      <c r="J81" s="126"/>
      <c r="K81" s="126"/>
      <c r="L81" s="126"/>
      <c r="M81" s="127"/>
      <c r="N81" s="125"/>
      <c r="O81" s="126"/>
      <c r="P81" s="126"/>
      <c r="Q81" s="126"/>
      <c r="R81" s="126"/>
      <c r="S81" s="127"/>
      <c r="T81" s="125"/>
      <c r="U81" s="126"/>
      <c r="V81" s="126"/>
      <c r="W81" s="126"/>
      <c r="X81" s="126"/>
      <c r="Y81" s="127"/>
      <c r="Z81" s="125"/>
      <c r="AA81" s="126"/>
      <c r="AB81" s="126"/>
      <c r="AC81" s="126"/>
      <c r="AD81" s="126"/>
      <c r="AE81" s="127"/>
      <c r="AF81" s="125"/>
      <c r="AG81" s="126"/>
      <c r="AH81" s="126"/>
      <c r="AI81" s="126"/>
      <c r="AJ81" s="126"/>
      <c r="AK81" s="127"/>
      <c r="AL81" s="128"/>
      <c r="AM81" s="128"/>
    </row>
    <row r="82" spans="1:39" s="129" customFormat="1" x14ac:dyDescent="0.2">
      <c r="A82" s="124" t="s">
        <v>145</v>
      </c>
      <c r="B82" s="125">
        <v>5019.4618706636993</v>
      </c>
      <c r="C82" s="126">
        <v>5158.418026937562</v>
      </c>
      <c r="D82" s="126">
        <v>5305.3741832114247</v>
      </c>
      <c r="E82" s="126">
        <v>5445.3303394852874</v>
      </c>
      <c r="F82" s="126">
        <v>5586.2864957591501</v>
      </c>
      <c r="G82" s="127">
        <v>5716.2426520330137</v>
      </c>
      <c r="H82" s="125"/>
      <c r="I82" s="126"/>
      <c r="J82" s="126"/>
      <c r="K82" s="126"/>
      <c r="L82" s="126"/>
      <c r="M82" s="127"/>
      <c r="N82" s="125"/>
      <c r="O82" s="126"/>
      <c r="P82" s="126"/>
      <c r="Q82" s="126"/>
      <c r="R82" s="126"/>
      <c r="S82" s="127"/>
      <c r="T82" s="125"/>
      <c r="U82" s="126"/>
      <c r="V82" s="126"/>
      <c r="W82" s="126"/>
      <c r="X82" s="126"/>
      <c r="Y82" s="127"/>
      <c r="Z82" s="125"/>
      <c r="AA82" s="126"/>
      <c r="AB82" s="126"/>
      <c r="AC82" s="126"/>
      <c r="AD82" s="126"/>
      <c r="AE82" s="127"/>
      <c r="AF82" s="125"/>
      <c r="AG82" s="126"/>
      <c r="AH82" s="126"/>
      <c r="AI82" s="126"/>
      <c r="AJ82" s="126"/>
      <c r="AK82" s="127"/>
      <c r="AL82" s="128"/>
      <c r="AM82" s="128"/>
    </row>
    <row r="83" spans="1:39" s="129" customFormat="1" x14ac:dyDescent="0.2">
      <c r="A83" s="124" t="s">
        <v>139</v>
      </c>
      <c r="B83" s="125"/>
      <c r="C83" s="126"/>
      <c r="D83" s="126"/>
      <c r="E83" s="126"/>
      <c r="F83" s="126"/>
      <c r="G83" s="127"/>
      <c r="H83" s="125">
        <v>27774.967446836989</v>
      </c>
      <c r="I83" s="126">
        <v>28168.646648805476</v>
      </c>
      <c r="J83" s="126">
        <v>28460.505724723247</v>
      </c>
      <c r="K83" s="126">
        <v>28709.765260220083</v>
      </c>
      <c r="L83" s="126">
        <v>28817.12905188058</v>
      </c>
      <c r="M83" s="127">
        <v>28882.204152065238</v>
      </c>
      <c r="N83" s="125">
        <v>14909.282099137996</v>
      </c>
      <c r="O83" s="126">
        <v>15080.365143671477</v>
      </c>
      <c r="P83" s="126">
        <v>15196.105373843542</v>
      </c>
      <c r="Q83" s="126">
        <v>15288.475188345745</v>
      </c>
      <c r="R83" s="126">
        <v>15304.916627899778</v>
      </c>
      <c r="S83" s="127">
        <v>15298.794826330546</v>
      </c>
      <c r="T83" s="125">
        <v>30496.183338015828</v>
      </c>
      <c r="U83" s="126">
        <v>31229.118712248521</v>
      </c>
      <c r="V83" s="126">
        <v>31859.009321961319</v>
      </c>
      <c r="W83" s="126">
        <v>32449.63329516798</v>
      </c>
      <c r="X83" s="126">
        <v>32886.459756928998</v>
      </c>
      <c r="Y83" s="127">
        <v>33279.644467529295</v>
      </c>
      <c r="Z83" s="125"/>
      <c r="AA83" s="126"/>
      <c r="AB83" s="126"/>
      <c r="AC83" s="126"/>
      <c r="AD83" s="126"/>
      <c r="AE83" s="127"/>
      <c r="AF83" s="125"/>
      <c r="AG83" s="126"/>
      <c r="AH83" s="126"/>
      <c r="AI83" s="126"/>
      <c r="AJ83" s="126"/>
      <c r="AK83" s="127"/>
      <c r="AL83" s="128"/>
      <c r="AM83" s="128"/>
    </row>
    <row r="84" spans="1:39" s="129" customFormat="1" x14ac:dyDescent="0.2">
      <c r="A84" s="124" t="s">
        <v>140</v>
      </c>
      <c r="B84" s="125"/>
      <c r="C84" s="126"/>
      <c r="D84" s="126"/>
      <c r="E84" s="126"/>
      <c r="F84" s="126"/>
      <c r="G84" s="127"/>
      <c r="H84" s="125">
        <v>23505.435027699772</v>
      </c>
      <c r="I84" s="126">
        <v>23840.432623807425</v>
      </c>
      <c r="J84" s="126">
        <v>24089.261753220086</v>
      </c>
      <c r="K84" s="126">
        <v>24302.039688999819</v>
      </c>
      <c r="L84" s="126">
        <v>24394.733912932319</v>
      </c>
      <c r="M84" s="127">
        <v>24451.640008875318</v>
      </c>
      <c r="N84" s="125">
        <v>11249.932177143966</v>
      </c>
      <c r="O84" s="126">
        <v>11380.512794082515</v>
      </c>
      <c r="P84" s="126">
        <v>11469.333995381981</v>
      </c>
      <c r="Q84" s="126">
        <v>11540.520840480434</v>
      </c>
      <c r="R84" s="126">
        <v>11554.415251053348</v>
      </c>
      <c r="S84" s="127">
        <v>11551.284366199865</v>
      </c>
      <c r="T84" s="125">
        <v>13327.085101279825</v>
      </c>
      <c r="U84" s="126">
        <v>13785.099123100465</v>
      </c>
      <c r="V84" s="126">
        <v>14198.081728013074</v>
      </c>
      <c r="W84" s="126">
        <v>14593.904487034213</v>
      </c>
      <c r="X84" s="126">
        <v>14922.516457718899</v>
      </c>
      <c r="Y84" s="127">
        <v>15232.056621114087</v>
      </c>
      <c r="Z84" s="125"/>
      <c r="AA84" s="126"/>
      <c r="AB84" s="126"/>
      <c r="AC84" s="126"/>
      <c r="AD84" s="126"/>
      <c r="AE84" s="127"/>
      <c r="AF84" s="125"/>
      <c r="AG84" s="126"/>
      <c r="AH84" s="126"/>
      <c r="AI84" s="126"/>
      <c r="AJ84" s="126"/>
      <c r="AK84" s="127"/>
      <c r="AL84" s="128"/>
      <c r="AM84" s="128"/>
    </row>
    <row r="85" spans="1:39" s="129" customFormat="1" x14ac:dyDescent="0.2">
      <c r="A85" s="124" t="s">
        <v>141</v>
      </c>
      <c r="B85" s="125"/>
      <c r="C85" s="126"/>
      <c r="D85" s="126"/>
      <c r="E85" s="126"/>
      <c r="F85" s="126"/>
      <c r="G85" s="127"/>
      <c r="H85" s="125">
        <v>20318.468487458125</v>
      </c>
      <c r="I85" s="126">
        <v>20609.663555315175</v>
      </c>
      <c r="J85" s="126">
        <v>20826.373242531896</v>
      </c>
      <c r="K85" s="126">
        <v>21011.919709799586</v>
      </c>
      <c r="L85" s="126">
        <v>21093.663924007513</v>
      </c>
      <c r="M85" s="127">
        <v>21144.472316354542</v>
      </c>
      <c r="N85" s="125">
        <v>8273.8640923766015</v>
      </c>
      <c r="O85" s="126">
        <v>8368.3988607666379</v>
      </c>
      <c r="P85" s="126">
        <v>8432.2212902612646</v>
      </c>
      <c r="Q85" s="126">
        <v>8483.0743734286098</v>
      </c>
      <c r="R85" s="126">
        <v>8491.791218855009</v>
      </c>
      <c r="S85" s="127">
        <v>8487.986657194464</v>
      </c>
      <c r="T85" s="125">
        <v>6973.8151992780367</v>
      </c>
      <c r="U85" s="126">
        <v>7137.3732699000584</v>
      </c>
      <c r="V85" s="126">
        <v>7277.3672394983596</v>
      </c>
      <c r="W85" s="126">
        <v>7408.3817816235305</v>
      </c>
      <c r="X85" s="126">
        <v>7504.2261711088549</v>
      </c>
      <c r="Y85" s="127">
        <v>7590.0906393629102</v>
      </c>
      <c r="Z85" s="125"/>
      <c r="AA85" s="126"/>
      <c r="AB85" s="126"/>
      <c r="AC85" s="126"/>
      <c r="AD85" s="126"/>
      <c r="AE85" s="127"/>
      <c r="AF85" s="125"/>
      <c r="AG85" s="126"/>
      <c r="AH85" s="126"/>
      <c r="AI85" s="126"/>
      <c r="AJ85" s="126"/>
      <c r="AK85" s="127"/>
      <c r="AL85" s="128"/>
      <c r="AM85" s="128"/>
    </row>
    <row r="86" spans="1:39" s="129" customFormat="1" x14ac:dyDescent="0.2">
      <c r="A86" s="124" t="s">
        <v>142</v>
      </c>
      <c r="B86" s="125"/>
      <c r="C86" s="126"/>
      <c r="D86" s="126"/>
      <c r="E86" s="126"/>
      <c r="F86" s="126"/>
      <c r="G86" s="127"/>
      <c r="H86" s="125">
        <v>31985.6947394245</v>
      </c>
      <c r="I86" s="126">
        <v>32762.380384541102</v>
      </c>
      <c r="J86" s="126">
        <v>33421.809817695561</v>
      </c>
      <c r="K86" s="126">
        <v>34032.181555335097</v>
      </c>
      <c r="L86" s="126">
        <v>34479.145938641639</v>
      </c>
      <c r="M86" s="127">
        <v>34877.410600551033</v>
      </c>
      <c r="N86" s="125">
        <v>9932.9435269423084</v>
      </c>
      <c r="O86" s="126">
        <v>10151.981840995959</v>
      </c>
      <c r="P86" s="126">
        <v>10334.149362343516</v>
      </c>
      <c r="Q86" s="126">
        <v>10500.746917444118</v>
      </c>
      <c r="R86" s="126">
        <v>10616.759054988212</v>
      </c>
      <c r="S86" s="127">
        <v>10717.738986529903</v>
      </c>
      <c r="T86" s="125">
        <v>5954.7588010074342</v>
      </c>
      <c r="U86" s="126">
        <v>6094.4167690896829</v>
      </c>
      <c r="V86" s="126">
        <v>6213.9539662668831</v>
      </c>
      <c r="W86" s="126">
        <v>6325.8238646634718</v>
      </c>
      <c r="X86" s="126">
        <v>6407.6628875664601</v>
      </c>
      <c r="Y86" s="127">
        <v>6480.9803161789341</v>
      </c>
      <c r="Z86" s="125"/>
      <c r="AA86" s="126"/>
      <c r="AB86" s="126"/>
      <c r="AC86" s="126"/>
      <c r="AD86" s="126"/>
      <c r="AE86" s="127"/>
      <c r="AF86" s="125"/>
      <c r="AG86" s="126"/>
      <c r="AH86" s="126"/>
      <c r="AI86" s="126"/>
      <c r="AJ86" s="126"/>
      <c r="AK86" s="127"/>
      <c r="AL86" s="128"/>
      <c r="AM86" s="128"/>
    </row>
    <row r="87" spans="1:39" s="129" customFormat="1" x14ac:dyDescent="0.2">
      <c r="A87" s="124" t="s">
        <v>143</v>
      </c>
      <c r="B87" s="125"/>
      <c r="C87" s="126"/>
      <c r="D87" s="126"/>
      <c r="E87" s="126"/>
      <c r="F87" s="126"/>
      <c r="G87" s="127"/>
      <c r="H87" s="125">
        <v>57845.325983156014</v>
      </c>
      <c r="I87" s="126">
        <v>58640.367755182408</v>
      </c>
      <c r="J87" s="126">
        <v>59223.354611417344</v>
      </c>
      <c r="K87" s="126">
        <v>59717.621856833714</v>
      </c>
      <c r="L87" s="126">
        <v>59916.371004036431</v>
      </c>
      <c r="M87" s="127">
        <v>60027.047927626161</v>
      </c>
      <c r="N87" s="125">
        <v>14995.895477200071</v>
      </c>
      <c r="O87" s="126">
        <v>15161.873091730995</v>
      </c>
      <c r="P87" s="126">
        <v>15272.186385601844</v>
      </c>
      <c r="Q87" s="126">
        <v>15358.993496658954</v>
      </c>
      <c r="R87" s="126">
        <v>15369.431137549404</v>
      </c>
      <c r="S87" s="127">
        <v>15357.174459339753</v>
      </c>
      <c r="T87" s="125">
        <v>10495.158638593779</v>
      </c>
      <c r="U87" s="126">
        <v>10741.303374115038</v>
      </c>
      <c r="V87" s="126">
        <v>10951.985601475</v>
      </c>
      <c r="W87" s="126">
        <v>11149.154348319444</v>
      </c>
      <c r="X87" s="126">
        <v>11293.394200326391</v>
      </c>
      <c r="Y87" s="127">
        <v>11422.61489086578</v>
      </c>
      <c r="Z87" s="125"/>
      <c r="AA87" s="126"/>
      <c r="AB87" s="126"/>
      <c r="AC87" s="126"/>
      <c r="AD87" s="126"/>
      <c r="AE87" s="127"/>
      <c r="AF87" s="125"/>
      <c r="AG87" s="126"/>
      <c r="AH87" s="126"/>
      <c r="AI87" s="126"/>
      <c r="AJ87" s="126"/>
      <c r="AK87" s="127"/>
      <c r="AL87" s="128"/>
      <c r="AM87" s="128"/>
    </row>
    <row r="88" spans="1:39" s="129" customFormat="1" x14ac:dyDescent="0.2">
      <c r="A88" s="124"/>
      <c r="B88" s="125"/>
      <c r="C88" s="126"/>
      <c r="D88" s="126"/>
      <c r="E88" s="126"/>
      <c r="F88" s="126"/>
      <c r="G88" s="127"/>
      <c r="H88" s="125"/>
      <c r="I88" s="126"/>
      <c r="J88" s="126"/>
      <c r="K88" s="126"/>
      <c r="L88" s="126"/>
      <c r="M88" s="127"/>
      <c r="N88" s="125"/>
      <c r="O88" s="126"/>
      <c r="P88" s="126"/>
      <c r="Q88" s="126"/>
      <c r="R88" s="126"/>
      <c r="S88" s="127"/>
      <c r="T88" s="125"/>
      <c r="U88" s="126"/>
      <c r="V88" s="126"/>
      <c r="W88" s="126"/>
      <c r="X88" s="126"/>
      <c r="Y88" s="127"/>
      <c r="Z88" s="125"/>
      <c r="AA88" s="126"/>
      <c r="AB88" s="126"/>
      <c r="AC88" s="126"/>
      <c r="AD88" s="126"/>
      <c r="AE88" s="127"/>
      <c r="AF88" s="125"/>
      <c r="AG88" s="126"/>
      <c r="AH88" s="126"/>
      <c r="AI88" s="126"/>
      <c r="AJ88" s="126"/>
      <c r="AK88" s="127"/>
      <c r="AL88" s="128"/>
      <c r="AM88" s="128"/>
    </row>
    <row r="89" spans="1:39" s="129" customFormat="1" x14ac:dyDescent="0.2">
      <c r="A89" s="124" t="s">
        <v>146</v>
      </c>
      <c r="B89" s="125">
        <v>50.978915839033228</v>
      </c>
      <c r="C89" s="126">
        <v>51.094037127702947</v>
      </c>
      <c r="D89" s="126">
        <v>51.212765285228677</v>
      </c>
      <c r="E89" s="126">
        <v>51.712329845811503</v>
      </c>
      <c r="F89" s="126">
        <v>51.783622258866423</v>
      </c>
      <c r="G89" s="127">
        <v>52.244878047223636</v>
      </c>
      <c r="H89" s="125"/>
      <c r="I89" s="126"/>
      <c r="J89" s="126"/>
      <c r="K89" s="126"/>
      <c r="L89" s="126"/>
      <c r="M89" s="127"/>
      <c r="N89" s="125"/>
      <c r="O89" s="126"/>
      <c r="P89" s="126"/>
      <c r="Q89" s="126"/>
      <c r="R89" s="126"/>
      <c r="S89" s="127"/>
      <c r="T89" s="125"/>
      <c r="U89" s="126"/>
      <c r="V89" s="126"/>
      <c r="W89" s="126"/>
      <c r="X89" s="126"/>
      <c r="Y89" s="127"/>
      <c r="Z89" s="125"/>
      <c r="AA89" s="126"/>
      <c r="AB89" s="126"/>
      <c r="AC89" s="126"/>
      <c r="AD89" s="126"/>
      <c r="AE89" s="127"/>
      <c r="AF89" s="125"/>
      <c r="AG89" s="126"/>
      <c r="AH89" s="126"/>
      <c r="AI89" s="126"/>
      <c r="AJ89" s="126"/>
      <c r="AK89" s="127"/>
      <c r="AL89" s="128"/>
      <c r="AM89" s="128"/>
    </row>
    <row r="90" spans="1:39" s="129" customFormat="1" x14ac:dyDescent="0.2">
      <c r="A90" s="124" t="s">
        <v>139</v>
      </c>
      <c r="B90" s="125"/>
      <c r="C90" s="126"/>
      <c r="D90" s="126"/>
      <c r="E90" s="126"/>
      <c r="F90" s="126"/>
      <c r="G90" s="127"/>
      <c r="H90" s="125">
        <v>945.43218415420506</v>
      </c>
      <c r="I90" s="126">
        <v>965.8063618900469</v>
      </c>
      <c r="J90" s="126">
        <v>980.1798557154965</v>
      </c>
      <c r="K90" s="126">
        <v>997.97639121282725</v>
      </c>
      <c r="L90" s="126">
        <v>1002.3908049824057</v>
      </c>
      <c r="M90" s="127">
        <v>1017.8999658748826</v>
      </c>
      <c r="N90" s="125">
        <v>490.55215156799517</v>
      </c>
      <c r="O90" s="126">
        <v>499.80075107314525</v>
      </c>
      <c r="P90" s="126">
        <v>505.89997213934402</v>
      </c>
      <c r="Q90" s="126">
        <v>513.7255789011283</v>
      </c>
      <c r="R90" s="126">
        <v>514.63585088594948</v>
      </c>
      <c r="S90" s="127">
        <v>521.21883684712611</v>
      </c>
      <c r="T90" s="125">
        <v>1079.6489288209082</v>
      </c>
      <c r="U90" s="126">
        <v>1113.4784099571038</v>
      </c>
      <c r="V90" s="126">
        <v>1140.8724018615069</v>
      </c>
      <c r="W90" s="126">
        <v>1172.7113597552557</v>
      </c>
      <c r="X90" s="126">
        <v>1189.1797405072939</v>
      </c>
      <c r="Y90" s="127">
        <v>1219.1442376082996</v>
      </c>
      <c r="Z90" s="125"/>
      <c r="AA90" s="126"/>
      <c r="AB90" s="126"/>
      <c r="AC90" s="126"/>
      <c r="AD90" s="126"/>
      <c r="AE90" s="127"/>
      <c r="AF90" s="125"/>
      <c r="AG90" s="126"/>
      <c r="AH90" s="126"/>
      <c r="AI90" s="126"/>
      <c r="AJ90" s="126"/>
      <c r="AK90" s="127"/>
      <c r="AL90" s="128"/>
      <c r="AM90" s="128"/>
    </row>
    <row r="91" spans="1:39" s="129" customFormat="1" x14ac:dyDescent="0.2">
      <c r="A91" s="124" t="s">
        <v>140</v>
      </c>
      <c r="B91" s="125"/>
      <c r="C91" s="126"/>
      <c r="D91" s="126"/>
      <c r="E91" s="126"/>
      <c r="F91" s="126"/>
      <c r="G91" s="127"/>
      <c r="H91" s="125">
        <v>1611.0426901190885</v>
      </c>
      <c r="I91" s="126">
        <v>1645.7608546354356</v>
      </c>
      <c r="J91" s="126">
        <v>1670.253687169668</v>
      </c>
      <c r="K91" s="126">
        <v>1700.5794777477292</v>
      </c>
      <c r="L91" s="126">
        <v>1708.1017613697989</v>
      </c>
      <c r="M91" s="127">
        <v>1734.5298021161143</v>
      </c>
      <c r="N91" s="125">
        <v>746.95797793896395</v>
      </c>
      <c r="O91" s="126">
        <v>761.04071137118422</v>
      </c>
      <c r="P91" s="126">
        <v>770.32792338329796</v>
      </c>
      <c r="Q91" s="126">
        <v>782.24388254124619</v>
      </c>
      <c r="R91" s="126">
        <v>783.62994296108764</v>
      </c>
      <c r="S91" s="127">
        <v>793.65377807554773</v>
      </c>
      <c r="T91" s="125">
        <v>1567.8444406371782</v>
      </c>
      <c r="U91" s="126">
        <v>1616.9709321411794</v>
      </c>
      <c r="V91" s="126">
        <v>1656.7519357319334</v>
      </c>
      <c r="W91" s="126">
        <v>1702.9878294533412</v>
      </c>
      <c r="X91" s="126">
        <v>1726.9028804658749</v>
      </c>
      <c r="Y91" s="127">
        <v>1770.4167199577616</v>
      </c>
      <c r="Z91" s="125"/>
      <c r="AA91" s="126"/>
      <c r="AB91" s="126"/>
      <c r="AC91" s="126"/>
      <c r="AD91" s="126"/>
      <c r="AE91" s="127"/>
      <c r="AF91" s="125"/>
      <c r="AG91" s="126"/>
      <c r="AH91" s="126"/>
      <c r="AI91" s="126"/>
      <c r="AJ91" s="126"/>
      <c r="AK91" s="127"/>
      <c r="AL91" s="128"/>
      <c r="AM91" s="128"/>
    </row>
    <row r="92" spans="1:39" s="129" customFormat="1" x14ac:dyDescent="0.2">
      <c r="A92" s="124" t="s">
        <v>141</v>
      </c>
      <c r="B92" s="125"/>
      <c r="C92" s="126"/>
      <c r="D92" s="126"/>
      <c r="E92" s="126"/>
      <c r="F92" s="126"/>
      <c r="G92" s="127"/>
      <c r="H92" s="125">
        <v>574.03570393903249</v>
      </c>
      <c r="I92" s="126">
        <v>586.40624267760495</v>
      </c>
      <c r="J92" s="126">
        <v>595.13336111554634</v>
      </c>
      <c r="K92" s="126">
        <v>605.93883923772967</v>
      </c>
      <c r="L92" s="126">
        <v>608.61912784876858</v>
      </c>
      <c r="M92" s="127">
        <v>618.03578643055903</v>
      </c>
      <c r="N92" s="125">
        <v>243.13062275814076</v>
      </c>
      <c r="O92" s="126">
        <v>247.71447332355024</v>
      </c>
      <c r="P92" s="126">
        <v>250.73740862497439</v>
      </c>
      <c r="Q92" s="126">
        <v>254.61598634473637</v>
      </c>
      <c r="R92" s="126">
        <v>255.06714121958802</v>
      </c>
      <c r="S92" s="127">
        <v>258.32984319986286</v>
      </c>
      <c r="T92" s="125">
        <v>416.41444964093745</v>
      </c>
      <c r="U92" s="126">
        <v>429.46228805666385</v>
      </c>
      <c r="V92" s="126">
        <v>440.02799488767812</v>
      </c>
      <c r="W92" s="126">
        <v>452.30809981303173</v>
      </c>
      <c r="X92" s="126">
        <v>458.65986057921594</v>
      </c>
      <c r="Y92" s="127">
        <v>470.21699664075919</v>
      </c>
      <c r="Z92" s="125"/>
      <c r="AA92" s="126"/>
      <c r="AB92" s="126"/>
      <c r="AC92" s="126"/>
      <c r="AD92" s="126"/>
      <c r="AE92" s="127"/>
      <c r="AF92" s="125"/>
      <c r="AG92" s="126"/>
      <c r="AH92" s="126"/>
      <c r="AI92" s="126"/>
      <c r="AJ92" s="126"/>
      <c r="AK92" s="127"/>
      <c r="AL92" s="128"/>
      <c r="AM92" s="128"/>
    </row>
    <row r="93" spans="1:39" s="129" customFormat="1" x14ac:dyDescent="0.2">
      <c r="A93" s="124" t="s">
        <v>142</v>
      </c>
      <c r="B93" s="125"/>
      <c r="C93" s="126"/>
      <c r="D93" s="126"/>
      <c r="E93" s="126"/>
      <c r="F93" s="126"/>
      <c r="G93" s="127"/>
      <c r="H93" s="125">
        <v>1598.5713585057226</v>
      </c>
      <c r="I93" s="126">
        <v>1633.0207643198041</v>
      </c>
      <c r="J93" s="126">
        <v>1657.3239940343481</v>
      </c>
      <c r="K93" s="126">
        <v>1687.4150279588109</v>
      </c>
      <c r="L93" s="126">
        <v>1694.879080415365</v>
      </c>
      <c r="M93" s="127">
        <v>1721.1025375947395</v>
      </c>
      <c r="N93" s="125">
        <v>571.53858621861923</v>
      </c>
      <c r="O93" s="126">
        <v>582.3140592621678</v>
      </c>
      <c r="P93" s="126">
        <v>589.42021540492988</v>
      </c>
      <c r="Q93" s="126">
        <v>598.53777041031879</v>
      </c>
      <c r="R93" s="126">
        <v>599.59832138663421</v>
      </c>
      <c r="S93" s="127">
        <v>607.26810833450872</v>
      </c>
      <c r="T93" s="125">
        <v>940.01649642253267</v>
      </c>
      <c r="U93" s="126">
        <v>969.47076575447932</v>
      </c>
      <c r="V93" s="126">
        <v>993.32185623916757</v>
      </c>
      <c r="W93" s="126">
        <v>1021.0430393479323</v>
      </c>
      <c r="X93" s="126">
        <v>1035.381542506723</v>
      </c>
      <c r="Y93" s="127">
        <v>1061.4706913309724</v>
      </c>
      <c r="Z93" s="125"/>
      <c r="AA93" s="126"/>
      <c r="AB93" s="126"/>
      <c r="AC93" s="126"/>
      <c r="AD93" s="126"/>
      <c r="AE93" s="127"/>
      <c r="AF93" s="125"/>
      <c r="AG93" s="126"/>
      <c r="AH93" s="126"/>
      <c r="AI93" s="126"/>
      <c r="AJ93" s="126"/>
      <c r="AK93" s="127"/>
      <c r="AL93" s="128"/>
      <c r="AM93" s="128"/>
    </row>
    <row r="94" spans="1:39" s="129" customFormat="1" x14ac:dyDescent="0.2">
      <c r="A94" s="124" t="s">
        <v>143</v>
      </c>
      <c r="B94" s="125"/>
      <c r="C94" s="126"/>
      <c r="D94" s="126"/>
      <c r="E94" s="126"/>
      <c r="F94" s="126"/>
      <c r="G94" s="127"/>
      <c r="H94" s="125">
        <v>1189.4694538208819</v>
      </c>
      <c r="I94" s="126">
        <v>1215.1026641871883</v>
      </c>
      <c r="J94" s="126">
        <v>1233.1862794232725</v>
      </c>
      <c r="K94" s="126">
        <v>1255.5765002267365</v>
      </c>
      <c r="L94" s="126">
        <v>1261.130373284419</v>
      </c>
      <c r="M94" s="127">
        <v>1280.6427967508341</v>
      </c>
      <c r="N94" s="125">
        <v>408.14859242800094</v>
      </c>
      <c r="O94" s="126">
        <v>415.84360071181254</v>
      </c>
      <c r="P94" s="126">
        <v>420.91826705486937</v>
      </c>
      <c r="Q94" s="126">
        <v>427.42931868211843</v>
      </c>
      <c r="R94" s="126">
        <v>428.1866820493849</v>
      </c>
      <c r="S94" s="127">
        <v>433.66384986006403</v>
      </c>
      <c r="T94" s="125">
        <v>521.30374766002456</v>
      </c>
      <c r="U94" s="126">
        <v>537.6381641790615</v>
      </c>
      <c r="V94" s="126">
        <v>550.86523296217933</v>
      </c>
      <c r="W94" s="126">
        <v>566.23853406824117</v>
      </c>
      <c r="X94" s="126">
        <v>574.1902194492526</v>
      </c>
      <c r="Y94" s="127">
        <v>588.6584453868835</v>
      </c>
      <c r="Z94" s="125"/>
      <c r="AA94" s="126"/>
      <c r="AB94" s="126"/>
      <c r="AC94" s="126"/>
      <c r="AD94" s="126"/>
      <c r="AE94" s="127"/>
      <c r="AF94" s="125"/>
      <c r="AG94" s="126"/>
      <c r="AH94" s="126"/>
      <c r="AI94" s="126"/>
      <c r="AJ94" s="126"/>
      <c r="AK94" s="127"/>
      <c r="AL94" s="128"/>
      <c r="AM94" s="128"/>
    </row>
    <row r="95" spans="1:39" s="129" customFormat="1" x14ac:dyDescent="0.2">
      <c r="A95" s="124"/>
      <c r="B95" s="125"/>
      <c r="C95" s="126"/>
      <c r="D95" s="126"/>
      <c r="E95" s="126"/>
      <c r="F95" s="126"/>
      <c r="G95" s="127"/>
      <c r="H95" s="125"/>
      <c r="I95" s="126"/>
      <c r="J95" s="126"/>
      <c r="K95" s="126"/>
      <c r="L95" s="126"/>
      <c r="M95" s="127"/>
      <c r="N95" s="125"/>
      <c r="O95" s="126"/>
      <c r="P95" s="126"/>
      <c r="Q95" s="126"/>
      <c r="R95" s="126"/>
      <c r="S95" s="127"/>
      <c r="T95" s="125"/>
      <c r="U95" s="126"/>
      <c r="V95" s="126"/>
      <c r="W95" s="126"/>
      <c r="X95" s="126"/>
      <c r="Y95" s="127"/>
      <c r="Z95" s="125"/>
      <c r="AA95" s="126"/>
      <c r="AB95" s="126"/>
      <c r="AC95" s="126"/>
      <c r="AD95" s="126"/>
      <c r="AE95" s="127"/>
      <c r="AF95" s="125"/>
      <c r="AG95" s="126"/>
      <c r="AH95" s="126"/>
      <c r="AI95" s="126"/>
      <c r="AJ95" s="126"/>
      <c r="AK95" s="127"/>
      <c r="AL95" s="128"/>
      <c r="AM95" s="128"/>
    </row>
    <row r="96" spans="1:39" s="129" customFormat="1" x14ac:dyDescent="0.2">
      <c r="A96" s="124" t="s">
        <v>147</v>
      </c>
      <c r="B96" s="125">
        <v>4127.6904576664265</v>
      </c>
      <c r="C96" s="126">
        <v>4416.5523458476509</v>
      </c>
      <c r="D96" s="126">
        <v>4723.216240904032</v>
      </c>
      <c r="E96" s="126">
        <v>5017.8801359604122</v>
      </c>
      <c r="F96" s="126">
        <v>5325.3440310167925</v>
      </c>
      <c r="G96" s="127">
        <v>5651.2079260731734</v>
      </c>
      <c r="H96" s="125"/>
      <c r="I96" s="126"/>
      <c r="J96" s="126"/>
      <c r="K96" s="126"/>
      <c r="L96" s="126"/>
      <c r="M96" s="127"/>
      <c r="N96" s="125"/>
      <c r="O96" s="126"/>
      <c r="P96" s="126"/>
      <c r="Q96" s="126"/>
      <c r="R96" s="126"/>
      <c r="S96" s="127"/>
      <c r="T96" s="125"/>
      <c r="U96" s="126"/>
      <c r="V96" s="126"/>
      <c r="W96" s="126"/>
      <c r="X96" s="126"/>
      <c r="Y96" s="127"/>
      <c r="Z96" s="125"/>
      <c r="AA96" s="126"/>
      <c r="AB96" s="126"/>
      <c r="AC96" s="126"/>
      <c r="AD96" s="126"/>
      <c r="AE96" s="127"/>
      <c r="AF96" s="125"/>
      <c r="AG96" s="126"/>
      <c r="AH96" s="126"/>
      <c r="AI96" s="126"/>
      <c r="AJ96" s="126"/>
      <c r="AK96" s="127"/>
      <c r="AL96" s="128"/>
      <c r="AM96" s="128"/>
    </row>
    <row r="97" spans="1:39" s="129" customFormat="1" x14ac:dyDescent="0.2">
      <c r="A97" s="124" t="s">
        <v>139</v>
      </c>
      <c r="B97" s="125"/>
      <c r="C97" s="126"/>
      <c r="D97" s="126"/>
      <c r="E97" s="126"/>
      <c r="F97" s="126"/>
      <c r="G97" s="127"/>
      <c r="H97" s="125">
        <v>24110.475949678101</v>
      </c>
      <c r="I97" s="126">
        <v>25368.255154473467</v>
      </c>
      <c r="J97" s="126">
        <v>26336.524289619916</v>
      </c>
      <c r="K97" s="126">
        <v>27268.186603895108</v>
      </c>
      <c r="L97" s="126">
        <v>28699.021828262008</v>
      </c>
      <c r="M97" s="127">
        <v>29876.720089547071</v>
      </c>
      <c r="N97" s="125">
        <v>9956.6391735868747</v>
      </c>
      <c r="O97" s="126">
        <v>10553.26655422136</v>
      </c>
      <c r="P97" s="126">
        <v>11046.053570808865</v>
      </c>
      <c r="Q97" s="126">
        <v>11245.235585613462</v>
      </c>
      <c r="R97" s="126">
        <v>11904.371921638636</v>
      </c>
      <c r="S97" s="127">
        <v>12401.726496206062</v>
      </c>
      <c r="T97" s="125">
        <v>16251.591238402267</v>
      </c>
      <c r="U97" s="126">
        <v>17160.223723427163</v>
      </c>
      <c r="V97" s="126">
        <v>17978.003685135962</v>
      </c>
      <c r="W97" s="126">
        <v>18562.335704122946</v>
      </c>
      <c r="X97" s="126">
        <v>19451.127313804376</v>
      </c>
      <c r="Y97" s="127">
        <v>20279.972957485083</v>
      </c>
      <c r="Z97" s="125"/>
      <c r="AA97" s="126"/>
      <c r="AB97" s="126"/>
      <c r="AC97" s="126"/>
      <c r="AD97" s="126"/>
      <c r="AE97" s="127"/>
      <c r="AF97" s="125"/>
      <c r="AG97" s="126"/>
      <c r="AH97" s="126"/>
      <c r="AI97" s="126"/>
      <c r="AJ97" s="126"/>
      <c r="AK97" s="127"/>
      <c r="AL97" s="128"/>
      <c r="AM97" s="128"/>
    </row>
    <row r="98" spans="1:39" s="129" customFormat="1" x14ac:dyDescent="0.2">
      <c r="A98" s="124" t="s">
        <v>140</v>
      </c>
      <c r="B98" s="125"/>
      <c r="C98" s="126"/>
      <c r="D98" s="126"/>
      <c r="E98" s="126"/>
      <c r="F98" s="126"/>
      <c r="G98" s="127"/>
      <c r="H98" s="125">
        <v>17888.108644693017</v>
      </c>
      <c r="I98" s="126">
        <v>18839.806439284734</v>
      </c>
      <c r="J98" s="126">
        <v>19583.979169536051</v>
      </c>
      <c r="K98" s="126">
        <v>20295.027897306521</v>
      </c>
      <c r="L98" s="126">
        <v>21354.31395097695</v>
      </c>
      <c r="M98" s="127">
        <v>22213.933718504486</v>
      </c>
      <c r="N98" s="125">
        <v>5534.0343418641642</v>
      </c>
      <c r="O98" s="126">
        <v>5874.6004544168718</v>
      </c>
      <c r="P98" s="126">
        <v>6150.3509664767007</v>
      </c>
      <c r="Q98" s="126">
        <v>6444.6515147366335</v>
      </c>
      <c r="R98" s="126">
        <v>6886.9335659754142</v>
      </c>
      <c r="S98" s="127">
        <v>7232.6279592804494</v>
      </c>
      <c r="T98" s="125">
        <v>4884.7636195961968</v>
      </c>
      <c r="U98" s="126">
        <v>5173.495832358155</v>
      </c>
      <c r="V98" s="126">
        <v>5456.3834771803622</v>
      </c>
      <c r="W98" s="126">
        <v>5798.5944038804219</v>
      </c>
      <c r="X98" s="126">
        <v>6204.6339594059018</v>
      </c>
      <c r="Y98" s="127">
        <v>6529.8777935278413</v>
      </c>
      <c r="Z98" s="125"/>
      <c r="AA98" s="126"/>
      <c r="AB98" s="126"/>
      <c r="AC98" s="126"/>
      <c r="AD98" s="126"/>
      <c r="AE98" s="127"/>
      <c r="AF98" s="125"/>
      <c r="AG98" s="126"/>
      <c r="AH98" s="126"/>
      <c r="AI98" s="126"/>
      <c r="AJ98" s="126"/>
      <c r="AK98" s="127"/>
      <c r="AL98" s="128"/>
      <c r="AM98" s="128"/>
    </row>
    <row r="99" spans="1:39" s="129" customFormat="1" x14ac:dyDescent="0.2">
      <c r="A99" s="124" t="s">
        <v>141</v>
      </c>
      <c r="B99" s="125"/>
      <c r="C99" s="126"/>
      <c r="D99" s="126"/>
      <c r="E99" s="126"/>
      <c r="F99" s="126"/>
      <c r="G99" s="127"/>
      <c r="H99" s="125">
        <v>13809.840924253218</v>
      </c>
      <c r="I99" s="126">
        <v>14487.247229759058</v>
      </c>
      <c r="J99" s="126">
        <v>15085.585438397633</v>
      </c>
      <c r="K99" s="126">
        <v>15689.137864358774</v>
      </c>
      <c r="L99" s="126">
        <v>16468.338659494122</v>
      </c>
      <c r="M99" s="127">
        <v>17134.995571210464</v>
      </c>
      <c r="N99" s="125">
        <v>3169.8803904969645</v>
      </c>
      <c r="O99" s="126">
        <v>3290.0466636206656</v>
      </c>
      <c r="P99" s="126">
        <v>3403.2466794909365</v>
      </c>
      <c r="Q99" s="126">
        <v>3608.5974835594716</v>
      </c>
      <c r="R99" s="126">
        <v>3759.9578962875335</v>
      </c>
      <c r="S99" s="127">
        <v>3908.2584124732489</v>
      </c>
      <c r="T99" s="125">
        <v>2226.4698151515358</v>
      </c>
      <c r="U99" s="126">
        <v>2283.8418603171494</v>
      </c>
      <c r="V99" s="126">
        <v>2337.6138439415276</v>
      </c>
      <c r="W99" s="126">
        <v>2491.0111102217325</v>
      </c>
      <c r="X99" s="126">
        <v>2613.7735667126253</v>
      </c>
      <c r="Y99" s="127">
        <v>2707.1007704513631</v>
      </c>
      <c r="Z99" s="125"/>
      <c r="AA99" s="126"/>
      <c r="AB99" s="126"/>
      <c r="AC99" s="126"/>
      <c r="AD99" s="126"/>
      <c r="AE99" s="127"/>
      <c r="AF99" s="125"/>
      <c r="AG99" s="126"/>
      <c r="AH99" s="126"/>
      <c r="AI99" s="126"/>
      <c r="AJ99" s="126"/>
      <c r="AK99" s="127"/>
      <c r="AL99" s="128"/>
      <c r="AM99" s="128"/>
    </row>
    <row r="100" spans="1:39" s="129" customFormat="1" x14ac:dyDescent="0.2">
      <c r="A100" s="124" t="s">
        <v>142</v>
      </c>
      <c r="B100" s="125"/>
      <c r="C100" s="126"/>
      <c r="D100" s="126"/>
      <c r="E100" s="126"/>
      <c r="F100" s="126"/>
      <c r="G100" s="127"/>
      <c r="H100" s="125">
        <v>17808.535242909962</v>
      </c>
      <c r="I100" s="126">
        <v>18840.276116141293</v>
      </c>
      <c r="J100" s="126">
        <v>19937.598311902802</v>
      </c>
      <c r="K100" s="126">
        <v>21064.85361460732</v>
      </c>
      <c r="L100" s="126">
        <v>22172.123241274483</v>
      </c>
      <c r="M100" s="127">
        <v>23299.420002532108</v>
      </c>
      <c r="N100" s="125">
        <v>2776.7349510575154</v>
      </c>
      <c r="O100" s="126">
        <v>2854.7324097399528</v>
      </c>
      <c r="P100" s="126">
        <v>2990.9829749784831</v>
      </c>
      <c r="Q100" s="126">
        <v>3254.1678301092352</v>
      </c>
      <c r="R100" s="126">
        <v>3305.0576006597385</v>
      </c>
      <c r="S100" s="127">
        <v>3436.399583528937</v>
      </c>
      <c r="T100" s="125">
        <v>1811.7217933028555</v>
      </c>
      <c r="U100" s="126">
        <v>1842.890402048984</v>
      </c>
      <c r="V100" s="126">
        <v>1906.6139684460793</v>
      </c>
      <c r="W100" s="126">
        <v>2072.5861790522604</v>
      </c>
      <c r="X100" s="126">
        <v>2132.381539810704</v>
      </c>
      <c r="Y100" s="127">
        <v>2211.1912686853484</v>
      </c>
      <c r="Z100" s="125"/>
      <c r="AA100" s="126"/>
      <c r="AB100" s="126"/>
      <c r="AC100" s="126"/>
      <c r="AD100" s="126"/>
      <c r="AE100" s="127"/>
      <c r="AF100" s="125"/>
      <c r="AG100" s="126"/>
      <c r="AH100" s="126"/>
      <c r="AI100" s="126"/>
      <c r="AJ100" s="126"/>
      <c r="AK100" s="127"/>
      <c r="AL100" s="128"/>
      <c r="AM100" s="128"/>
    </row>
    <row r="101" spans="1:39" s="129" customFormat="1" x14ac:dyDescent="0.2">
      <c r="A101" s="124" t="s">
        <v>143</v>
      </c>
      <c r="B101" s="125"/>
      <c r="C101" s="126"/>
      <c r="D101" s="126"/>
      <c r="E101" s="126"/>
      <c r="F101" s="126"/>
      <c r="G101" s="127"/>
      <c r="H101" s="125">
        <v>19448.542824771448</v>
      </c>
      <c r="I101" s="126">
        <v>20450.100533065372</v>
      </c>
      <c r="J101" s="126">
        <v>21939.687571467894</v>
      </c>
      <c r="K101" s="126">
        <v>23159.749401572408</v>
      </c>
      <c r="L101" s="126">
        <v>23455.108018673582</v>
      </c>
      <c r="M101" s="127">
        <v>24549.704171689911</v>
      </c>
      <c r="N101" s="125">
        <v>2915.5785055786801</v>
      </c>
      <c r="O101" s="126">
        <v>3118.3353339380446</v>
      </c>
      <c r="P101" s="126">
        <v>3399.4781778158085</v>
      </c>
      <c r="Q101" s="126">
        <v>3656.2371966275555</v>
      </c>
      <c r="R101" s="126">
        <v>3591.0701053241301</v>
      </c>
      <c r="S101" s="127">
        <v>3772.4095600503892</v>
      </c>
      <c r="T101" s="125">
        <v>5030.5719254410842</v>
      </c>
      <c r="U101" s="126">
        <v>5410.5454176435796</v>
      </c>
      <c r="V101" s="126">
        <v>5809.8507252254203</v>
      </c>
      <c r="W101" s="126">
        <v>6081.6899008659939</v>
      </c>
      <c r="X101" s="126">
        <v>6146.4594800035693</v>
      </c>
      <c r="Y101" s="127">
        <v>6443.6041972731591</v>
      </c>
      <c r="Z101" s="125"/>
      <c r="AA101" s="126"/>
      <c r="AB101" s="126"/>
      <c r="AC101" s="126"/>
      <c r="AD101" s="126"/>
      <c r="AE101" s="127"/>
      <c r="AF101" s="125"/>
      <c r="AG101" s="126"/>
      <c r="AH101" s="126"/>
      <c r="AI101" s="126"/>
      <c r="AJ101" s="126"/>
      <c r="AK101" s="127"/>
      <c r="AL101" s="128"/>
      <c r="AM101" s="128"/>
    </row>
    <row r="102" spans="1:39" s="129" customFormat="1" x14ac:dyDescent="0.2">
      <c r="A102" s="124"/>
      <c r="B102" s="125"/>
      <c r="C102" s="126"/>
      <c r="D102" s="126"/>
      <c r="E102" s="126"/>
      <c r="F102" s="126"/>
      <c r="G102" s="127"/>
      <c r="H102" s="125"/>
      <c r="I102" s="126"/>
      <c r="J102" s="126"/>
      <c r="K102" s="126"/>
      <c r="L102" s="126"/>
      <c r="M102" s="127"/>
      <c r="N102" s="125"/>
      <c r="O102" s="126"/>
      <c r="P102" s="126"/>
      <c r="Q102" s="126"/>
      <c r="R102" s="126"/>
      <c r="S102" s="127"/>
      <c r="T102" s="125"/>
      <c r="U102" s="126"/>
      <c r="V102" s="126"/>
      <c r="W102" s="126"/>
      <c r="X102" s="126"/>
      <c r="Y102" s="127"/>
      <c r="Z102" s="125"/>
      <c r="AA102" s="126"/>
      <c r="AB102" s="126"/>
      <c r="AC102" s="126"/>
      <c r="AD102" s="126"/>
      <c r="AE102" s="127"/>
      <c r="AF102" s="125"/>
      <c r="AG102" s="126"/>
      <c r="AH102" s="126"/>
      <c r="AI102" s="126"/>
      <c r="AJ102" s="126"/>
      <c r="AK102" s="127"/>
      <c r="AL102" s="128"/>
      <c r="AM102" s="128"/>
    </row>
    <row r="103" spans="1:39" s="129" customFormat="1" x14ac:dyDescent="0.2">
      <c r="A103" s="124" t="s">
        <v>148</v>
      </c>
      <c r="B103" s="125">
        <v>100.71701494758302</v>
      </c>
      <c r="C103" s="126">
        <v>102.33140379892158</v>
      </c>
      <c r="D103" s="126">
        <v>104.19781592756863</v>
      </c>
      <c r="E103" s="126">
        <v>104.98516069489777</v>
      </c>
      <c r="F103" s="126">
        <v>105.81614435501105</v>
      </c>
      <c r="G103" s="127">
        <v>105.75689637965759</v>
      </c>
      <c r="H103" s="125"/>
      <c r="I103" s="126"/>
      <c r="J103" s="126"/>
      <c r="K103" s="126"/>
      <c r="L103" s="126"/>
      <c r="M103" s="127"/>
      <c r="N103" s="125"/>
      <c r="O103" s="126"/>
      <c r="P103" s="126"/>
      <c r="Q103" s="126"/>
      <c r="R103" s="126"/>
      <c r="S103" s="127"/>
      <c r="T103" s="125"/>
      <c r="U103" s="126"/>
      <c r="V103" s="126"/>
      <c r="W103" s="126"/>
      <c r="X103" s="126"/>
      <c r="Y103" s="127"/>
      <c r="Z103" s="125"/>
      <c r="AA103" s="126"/>
      <c r="AB103" s="126"/>
      <c r="AC103" s="126"/>
      <c r="AD103" s="126"/>
      <c r="AE103" s="127"/>
      <c r="AF103" s="125"/>
      <c r="AG103" s="126"/>
      <c r="AH103" s="126"/>
      <c r="AI103" s="126"/>
      <c r="AJ103" s="126"/>
      <c r="AK103" s="127"/>
      <c r="AL103" s="128"/>
      <c r="AM103" s="128"/>
    </row>
    <row r="104" spans="1:39" s="129" customFormat="1" x14ac:dyDescent="0.2">
      <c r="A104" s="124" t="s">
        <v>139</v>
      </c>
      <c r="B104" s="125"/>
      <c r="C104" s="126"/>
      <c r="D104" s="126"/>
      <c r="E104" s="126"/>
      <c r="F104" s="126"/>
      <c r="G104" s="127"/>
      <c r="H104" s="125">
        <v>2909.4269415176027</v>
      </c>
      <c r="I104" s="126">
        <v>3012.6706325122791</v>
      </c>
      <c r="J104" s="126">
        <v>3083.1156927263464</v>
      </c>
      <c r="K104" s="126">
        <v>3178.5703371964992</v>
      </c>
      <c r="L104" s="126">
        <v>3219.3938688598805</v>
      </c>
      <c r="M104" s="127">
        <v>3233.4748599379836</v>
      </c>
      <c r="N104" s="125">
        <v>1201.661875714663</v>
      </c>
      <c r="O104" s="126">
        <v>1251.7086143459355</v>
      </c>
      <c r="P104" s="126">
        <v>1298.5185633248511</v>
      </c>
      <c r="Q104" s="126">
        <v>1322.4559256391565</v>
      </c>
      <c r="R104" s="126">
        <v>1337.5753332014212</v>
      </c>
      <c r="S104" s="127">
        <v>1345.5297854453224</v>
      </c>
      <c r="T104" s="125">
        <v>2658.4086214111139</v>
      </c>
      <c r="U104" s="126">
        <v>2765.8330938536747</v>
      </c>
      <c r="V104" s="126">
        <v>2883.1238119539553</v>
      </c>
      <c r="W104" s="126">
        <v>2925.0600169095674</v>
      </c>
      <c r="X104" s="126">
        <v>2954.6450504112586</v>
      </c>
      <c r="Y104" s="127">
        <v>2976.9558488010111</v>
      </c>
      <c r="Z104" s="125"/>
      <c r="AA104" s="126"/>
      <c r="AB104" s="126"/>
      <c r="AC104" s="126"/>
      <c r="AD104" s="126"/>
      <c r="AE104" s="127"/>
      <c r="AF104" s="125"/>
      <c r="AG104" s="126"/>
      <c r="AH104" s="126"/>
      <c r="AI104" s="126"/>
      <c r="AJ104" s="126"/>
      <c r="AK104" s="127"/>
      <c r="AL104" s="128"/>
      <c r="AM104" s="128"/>
    </row>
    <row r="105" spans="1:39" s="129" customFormat="1" x14ac:dyDescent="0.2">
      <c r="A105" s="124" t="s">
        <v>140</v>
      </c>
      <c r="B105" s="125"/>
      <c r="C105" s="126"/>
      <c r="D105" s="126"/>
      <c r="E105" s="126"/>
      <c r="F105" s="126"/>
      <c r="G105" s="127"/>
      <c r="H105" s="125">
        <v>5554.8990933695804</v>
      </c>
      <c r="I105" s="126">
        <v>5772.2734418869659</v>
      </c>
      <c r="J105" s="126">
        <v>5954.4231732219887</v>
      </c>
      <c r="K105" s="126">
        <v>6116.3060324259759</v>
      </c>
      <c r="L105" s="126">
        <v>6181.3097335595885</v>
      </c>
      <c r="M105" s="127">
        <v>6208.6593782977388</v>
      </c>
      <c r="N105" s="125">
        <v>2232.8430940389403</v>
      </c>
      <c r="O105" s="126">
        <v>2330.602524405816</v>
      </c>
      <c r="P105" s="126">
        <v>2423.9627953044037</v>
      </c>
      <c r="Q105" s="126">
        <v>2471.2176696571082</v>
      </c>
      <c r="R105" s="126">
        <v>2496.0733524206735</v>
      </c>
      <c r="S105" s="127">
        <v>2508.4827807366996</v>
      </c>
      <c r="T105" s="125">
        <v>4986.3109914964825</v>
      </c>
      <c r="U105" s="126">
        <v>5157.753751567825</v>
      </c>
      <c r="V105" s="126">
        <v>5377.8313418219186</v>
      </c>
      <c r="W105" s="126">
        <v>5473.9316872878799</v>
      </c>
      <c r="X105" s="126">
        <v>5542.5339601426394</v>
      </c>
      <c r="Y105" s="127">
        <v>5568.6915897401786</v>
      </c>
      <c r="Z105" s="125"/>
      <c r="AA105" s="126"/>
      <c r="AB105" s="126"/>
      <c r="AC105" s="126"/>
      <c r="AD105" s="126"/>
      <c r="AE105" s="127"/>
      <c r="AF105" s="125"/>
      <c r="AG105" s="126"/>
      <c r="AH105" s="126"/>
      <c r="AI105" s="126"/>
      <c r="AJ105" s="126"/>
      <c r="AK105" s="127"/>
      <c r="AL105" s="128"/>
      <c r="AM105" s="128"/>
    </row>
    <row r="106" spans="1:39" s="129" customFormat="1" x14ac:dyDescent="0.2">
      <c r="A106" s="124" t="s">
        <v>141</v>
      </c>
      <c r="B106" s="125"/>
      <c r="C106" s="126"/>
      <c r="D106" s="126"/>
      <c r="E106" s="126"/>
      <c r="F106" s="126"/>
      <c r="G106" s="127"/>
      <c r="H106" s="125">
        <v>2512.9486224678949</v>
      </c>
      <c r="I106" s="126">
        <v>2639.3058934054607</v>
      </c>
      <c r="J106" s="126">
        <v>2717.1239901474214</v>
      </c>
      <c r="K106" s="126">
        <v>2774.4564409331642</v>
      </c>
      <c r="L106" s="126">
        <v>2806.7726141566773</v>
      </c>
      <c r="M106" s="127">
        <v>2823.2203261415048</v>
      </c>
      <c r="N106" s="125">
        <v>957.61479759081965</v>
      </c>
      <c r="O106" s="126">
        <v>1000.8648370904638</v>
      </c>
      <c r="P106" s="126">
        <v>1042.987626879788</v>
      </c>
      <c r="Q106" s="126">
        <v>1061.8303256373622</v>
      </c>
      <c r="R106" s="126">
        <v>1072.5353923412695</v>
      </c>
      <c r="S106" s="127">
        <v>1077.6315761119133</v>
      </c>
      <c r="T106" s="125">
        <v>2078.6109593346014</v>
      </c>
      <c r="U106" s="126">
        <v>2149.5069562931117</v>
      </c>
      <c r="V106" s="126">
        <v>2230.7019837047992</v>
      </c>
      <c r="W106" s="126">
        <v>2268.127784154226</v>
      </c>
      <c r="X106" s="126">
        <v>2305.4228957211558</v>
      </c>
      <c r="Y106" s="127">
        <v>2315.1421165941297</v>
      </c>
      <c r="Z106" s="125"/>
      <c r="AA106" s="126"/>
      <c r="AB106" s="126"/>
      <c r="AC106" s="126"/>
      <c r="AD106" s="126"/>
      <c r="AE106" s="127"/>
      <c r="AF106" s="125"/>
      <c r="AG106" s="126"/>
      <c r="AH106" s="126"/>
      <c r="AI106" s="126"/>
      <c r="AJ106" s="126"/>
      <c r="AK106" s="127"/>
      <c r="AL106" s="128"/>
      <c r="AM106" s="128"/>
    </row>
    <row r="107" spans="1:39" s="129" customFormat="1" x14ac:dyDescent="0.2">
      <c r="A107" s="124" t="s">
        <v>142</v>
      </c>
      <c r="B107" s="125"/>
      <c r="C107" s="126"/>
      <c r="D107" s="126"/>
      <c r="E107" s="126"/>
      <c r="F107" s="126"/>
      <c r="G107" s="127"/>
      <c r="H107" s="125">
        <v>9799.4880530813916</v>
      </c>
      <c r="I107" s="126">
        <v>10210.861120621932</v>
      </c>
      <c r="J107" s="126">
        <v>10539.151937538458</v>
      </c>
      <c r="K107" s="126">
        <v>10693.023596978863</v>
      </c>
      <c r="L107" s="126">
        <v>10882.984460695307</v>
      </c>
      <c r="M107" s="127">
        <v>10942.002564663488</v>
      </c>
      <c r="N107" s="125">
        <v>3644.9923138844088</v>
      </c>
      <c r="O107" s="126">
        <v>3794.3349929970523</v>
      </c>
      <c r="P107" s="126">
        <v>3948.1671429651369</v>
      </c>
      <c r="Q107" s="126">
        <v>4005.0089254031127</v>
      </c>
      <c r="R107" s="126">
        <v>4072.6933472464734</v>
      </c>
      <c r="S107" s="127">
        <v>4084.6026270653047</v>
      </c>
      <c r="T107" s="125">
        <v>6981.7292843159375</v>
      </c>
      <c r="U107" s="126">
        <v>7237.4926252166797</v>
      </c>
      <c r="V107" s="126">
        <v>7543.8437734764284</v>
      </c>
      <c r="W107" s="126">
        <v>7707.2167734119093</v>
      </c>
      <c r="X107" s="126">
        <v>7802.2750861409613</v>
      </c>
      <c r="Y107" s="127">
        <v>7820.5008643185565</v>
      </c>
      <c r="Z107" s="125"/>
      <c r="AA107" s="126"/>
      <c r="AB107" s="126"/>
      <c r="AC107" s="126"/>
      <c r="AD107" s="126"/>
      <c r="AE107" s="127"/>
      <c r="AF107" s="125"/>
      <c r="AG107" s="126"/>
      <c r="AH107" s="126"/>
      <c r="AI107" s="126"/>
      <c r="AJ107" s="126"/>
      <c r="AK107" s="127"/>
      <c r="AL107" s="128"/>
      <c r="AM107" s="128"/>
    </row>
    <row r="108" spans="1:39" s="129" customFormat="1" x14ac:dyDescent="0.2">
      <c r="A108" s="124" t="s">
        <v>143</v>
      </c>
      <c r="B108" s="125"/>
      <c r="C108" s="126"/>
      <c r="D108" s="126"/>
      <c r="E108" s="126"/>
      <c r="F108" s="126"/>
      <c r="G108" s="127"/>
      <c r="H108" s="125">
        <v>15896.3385477879</v>
      </c>
      <c r="I108" s="126">
        <v>16614.32500916368</v>
      </c>
      <c r="J108" s="126">
        <v>17355.471879963083</v>
      </c>
      <c r="K108" s="126">
        <v>17689.871783660466</v>
      </c>
      <c r="L108" s="126">
        <v>17879.611731018478</v>
      </c>
      <c r="M108" s="127">
        <v>17929.679311000964</v>
      </c>
      <c r="N108" s="125">
        <v>4690.2870242861027</v>
      </c>
      <c r="O108" s="126">
        <v>4895.9038784917693</v>
      </c>
      <c r="P108" s="126">
        <v>5044.4687406237481</v>
      </c>
      <c r="Q108" s="126">
        <v>5175.0971282045966</v>
      </c>
      <c r="R108" s="126">
        <v>5235.2819415375616</v>
      </c>
      <c r="S108" s="127">
        <v>5254.7088700916711</v>
      </c>
      <c r="T108" s="125">
        <v>6659.5332296438173</v>
      </c>
      <c r="U108" s="126">
        <v>7055.884191575009</v>
      </c>
      <c r="V108" s="126">
        <v>7220.2320227217024</v>
      </c>
      <c r="W108" s="126">
        <v>7390.3022466988623</v>
      </c>
      <c r="X108" s="126">
        <v>7487.0012642102774</v>
      </c>
      <c r="Y108" s="127">
        <v>7514.3258693579355</v>
      </c>
      <c r="Z108" s="125"/>
      <c r="AA108" s="126"/>
      <c r="AB108" s="126"/>
      <c r="AC108" s="126"/>
      <c r="AD108" s="126"/>
      <c r="AE108" s="127"/>
      <c r="AF108" s="125"/>
      <c r="AG108" s="126"/>
      <c r="AH108" s="126"/>
      <c r="AI108" s="126"/>
      <c r="AJ108" s="126"/>
      <c r="AK108" s="127"/>
      <c r="AL108" s="128"/>
      <c r="AM108" s="128"/>
    </row>
    <row r="109" spans="1:39" s="129" customFormat="1" x14ac:dyDescent="0.2">
      <c r="A109" s="124"/>
      <c r="B109" s="125"/>
      <c r="C109" s="126"/>
      <c r="D109" s="126"/>
      <c r="E109" s="126"/>
      <c r="F109" s="126"/>
      <c r="G109" s="127"/>
      <c r="H109" s="125"/>
      <c r="I109" s="126"/>
      <c r="J109" s="126"/>
      <c r="K109" s="126"/>
      <c r="L109" s="126"/>
      <c r="M109" s="127"/>
      <c r="N109" s="125"/>
      <c r="O109" s="126"/>
      <c r="P109" s="126"/>
      <c r="Q109" s="126"/>
      <c r="R109" s="126"/>
      <c r="S109" s="127"/>
      <c r="T109" s="125"/>
      <c r="U109" s="126"/>
      <c r="V109" s="126"/>
      <c r="W109" s="126"/>
      <c r="X109" s="126"/>
      <c r="Y109" s="127"/>
      <c r="Z109" s="125"/>
      <c r="AA109" s="126"/>
      <c r="AB109" s="126"/>
      <c r="AC109" s="126"/>
      <c r="AD109" s="126"/>
      <c r="AE109" s="127"/>
      <c r="AF109" s="125"/>
      <c r="AG109" s="126"/>
      <c r="AH109" s="126"/>
      <c r="AI109" s="126"/>
      <c r="AJ109" s="126"/>
      <c r="AK109" s="127"/>
      <c r="AL109" s="128"/>
      <c r="AM109" s="128"/>
    </row>
    <row r="110" spans="1:39" s="129" customFormat="1" x14ac:dyDescent="0.2">
      <c r="A110" s="124" t="s">
        <v>149</v>
      </c>
      <c r="B110" s="125">
        <v>14</v>
      </c>
      <c r="C110" s="126">
        <v>14</v>
      </c>
      <c r="D110" s="126">
        <v>14</v>
      </c>
      <c r="E110" s="126">
        <v>14</v>
      </c>
      <c r="F110" s="126">
        <v>14</v>
      </c>
      <c r="G110" s="127">
        <v>14</v>
      </c>
      <c r="H110" s="125"/>
      <c r="I110" s="126"/>
      <c r="J110" s="126"/>
      <c r="K110" s="126"/>
      <c r="L110" s="126"/>
      <c r="M110" s="127"/>
      <c r="N110" s="125"/>
      <c r="O110" s="126"/>
      <c r="P110" s="126"/>
      <c r="Q110" s="126"/>
      <c r="R110" s="126"/>
      <c r="S110" s="127"/>
      <c r="T110" s="125"/>
      <c r="U110" s="126"/>
      <c r="V110" s="126"/>
      <c r="W110" s="126"/>
      <c r="X110" s="126"/>
      <c r="Y110" s="127"/>
      <c r="Z110" s="125"/>
      <c r="AA110" s="126"/>
      <c r="AB110" s="126"/>
      <c r="AC110" s="126"/>
      <c r="AD110" s="126"/>
      <c r="AE110" s="127"/>
      <c r="AF110" s="125"/>
      <c r="AG110" s="126"/>
      <c r="AH110" s="126"/>
      <c r="AI110" s="126"/>
      <c r="AJ110" s="126"/>
      <c r="AK110" s="127"/>
      <c r="AL110" s="128"/>
      <c r="AM110" s="128"/>
    </row>
    <row r="111" spans="1:39" s="129" customFormat="1" x14ac:dyDescent="0.2">
      <c r="A111" s="124" t="s">
        <v>150</v>
      </c>
      <c r="B111" s="125"/>
      <c r="C111" s="126"/>
      <c r="D111" s="126"/>
      <c r="E111" s="126"/>
      <c r="F111" s="126"/>
      <c r="G111" s="127"/>
      <c r="H111" s="125">
        <v>6921.7631147734901</v>
      </c>
      <c r="I111" s="126">
        <v>6826.2596766181769</v>
      </c>
      <c r="J111" s="126">
        <v>6748.7510044355458</v>
      </c>
      <c r="K111" s="126">
        <v>6695.6127733035555</v>
      </c>
      <c r="L111" s="126">
        <v>6621.7369950900438</v>
      </c>
      <c r="M111" s="127">
        <v>6554.9262524575197</v>
      </c>
      <c r="N111" s="125">
        <v>3388.7323787782352</v>
      </c>
      <c r="O111" s="126">
        <v>3365.3760175463299</v>
      </c>
      <c r="P111" s="126">
        <v>3337.1232410170242</v>
      </c>
      <c r="Q111" s="126">
        <v>3296.469001531585</v>
      </c>
      <c r="R111" s="126">
        <v>3266.3296316310134</v>
      </c>
      <c r="S111" s="127">
        <v>3233.9744788986745</v>
      </c>
      <c r="T111" s="125">
        <v>9440.3612985926502</v>
      </c>
      <c r="U111" s="126">
        <v>9427.388517290763</v>
      </c>
      <c r="V111" s="126">
        <v>9240.4207119610146</v>
      </c>
      <c r="W111" s="126">
        <v>9182.0023724291805</v>
      </c>
      <c r="X111" s="126">
        <v>9097.6051232157806</v>
      </c>
      <c r="Y111" s="127">
        <v>8989.8758811512835</v>
      </c>
      <c r="Z111" s="125">
        <v>51.062048231818764</v>
      </c>
      <c r="AA111" s="126">
        <v>51.075270979134245</v>
      </c>
      <c r="AB111" s="126">
        <v>50.036054426841702</v>
      </c>
      <c r="AC111" s="126">
        <v>49.911805845550383</v>
      </c>
      <c r="AD111" s="126">
        <v>49.53462680332138</v>
      </c>
      <c r="AE111" s="127">
        <v>49.028760659808512</v>
      </c>
      <c r="AF111" s="125">
        <v>45.615983837854778</v>
      </c>
      <c r="AG111" s="126">
        <v>46.681654791473143</v>
      </c>
      <c r="AH111" s="126">
        <v>45.340033480704399</v>
      </c>
      <c r="AI111" s="126">
        <v>44.88873423810621</v>
      </c>
      <c r="AJ111" s="126">
        <v>44.740427988444253</v>
      </c>
      <c r="AK111" s="127">
        <v>44.406739281146059</v>
      </c>
      <c r="AL111" s="128"/>
      <c r="AM111" s="128"/>
    </row>
    <row r="112" spans="1:39" s="129" customFormat="1" x14ac:dyDescent="0.2">
      <c r="A112" s="124" t="s">
        <v>151</v>
      </c>
      <c r="B112" s="125"/>
      <c r="C112" s="126"/>
      <c r="D112" s="126"/>
      <c r="E112" s="126"/>
      <c r="F112" s="126"/>
      <c r="G112" s="127"/>
      <c r="H112" s="125">
        <v>24910.792016635638</v>
      </c>
      <c r="I112" s="126">
        <v>25014.426575089237</v>
      </c>
      <c r="J112" s="126">
        <v>24085.181422368889</v>
      </c>
      <c r="K112" s="126">
        <v>24176.730671270634</v>
      </c>
      <c r="L112" s="126">
        <v>23936.937298451394</v>
      </c>
      <c r="M112" s="127">
        <v>23584.95746808303</v>
      </c>
      <c r="N112" s="125">
        <v>8554.9675640894111</v>
      </c>
      <c r="O112" s="126">
        <v>8647.5810863730221</v>
      </c>
      <c r="P112" s="126">
        <v>8497.469841116188</v>
      </c>
      <c r="Q112" s="126">
        <v>8395.33937391568</v>
      </c>
      <c r="R112" s="126">
        <v>8343.1941651255984</v>
      </c>
      <c r="S112" s="127">
        <v>8243.7611041847704</v>
      </c>
      <c r="T112" s="125">
        <v>15139.765803537228</v>
      </c>
      <c r="U112" s="126">
        <v>15097.477510867831</v>
      </c>
      <c r="V112" s="126">
        <v>14734.907147487736</v>
      </c>
      <c r="W112" s="126">
        <v>14690.902484218315</v>
      </c>
      <c r="X112" s="126">
        <v>14544.273799907463</v>
      </c>
      <c r="Y112" s="127">
        <v>14363.560587660411</v>
      </c>
      <c r="Z112" s="125"/>
      <c r="AA112" s="126"/>
      <c r="AB112" s="126"/>
      <c r="AC112" s="126"/>
      <c r="AD112" s="126"/>
      <c r="AE112" s="127"/>
      <c r="AF112" s="125"/>
      <c r="AG112" s="126"/>
      <c r="AH112" s="126"/>
      <c r="AI112" s="126"/>
      <c r="AJ112" s="126"/>
      <c r="AK112" s="127"/>
      <c r="AL112" s="128"/>
      <c r="AM112" s="128"/>
    </row>
    <row r="113" spans="1:39" s="129" customFormat="1" x14ac:dyDescent="0.2">
      <c r="A113" s="124"/>
      <c r="B113" s="125"/>
      <c r="C113" s="126"/>
      <c r="D113" s="126"/>
      <c r="E113" s="126"/>
      <c r="F113" s="126"/>
      <c r="G113" s="127"/>
      <c r="H113" s="125"/>
      <c r="I113" s="126"/>
      <c r="J113" s="126"/>
      <c r="K113" s="126"/>
      <c r="L113" s="126"/>
      <c r="M113" s="127"/>
      <c r="N113" s="125"/>
      <c r="O113" s="126"/>
      <c r="P113" s="126"/>
      <c r="Q113" s="126"/>
      <c r="R113" s="126"/>
      <c r="S113" s="127"/>
      <c r="T113" s="125"/>
      <c r="U113" s="126"/>
      <c r="V113" s="126"/>
      <c r="W113" s="126"/>
      <c r="X113" s="126"/>
      <c r="Y113" s="127"/>
      <c r="Z113" s="125"/>
      <c r="AA113" s="126"/>
      <c r="AB113" s="126"/>
      <c r="AC113" s="126"/>
      <c r="AD113" s="126"/>
      <c r="AE113" s="127"/>
      <c r="AF113" s="125"/>
      <c r="AG113" s="126"/>
      <c r="AH113" s="126"/>
      <c r="AI113" s="126"/>
      <c r="AJ113" s="126"/>
      <c r="AK113" s="127"/>
      <c r="AL113" s="128"/>
      <c r="AM113" s="128"/>
    </row>
    <row r="114" spans="1:39" s="129" customFormat="1" x14ac:dyDescent="0.2">
      <c r="A114" s="124" t="s">
        <v>152</v>
      </c>
      <c r="B114" s="125">
        <v>262.50212271463033</v>
      </c>
      <c r="C114" s="126">
        <v>260.59763271167799</v>
      </c>
      <c r="D114" s="126">
        <v>257.34999380692375</v>
      </c>
      <c r="E114" s="126">
        <v>253.97107814913289</v>
      </c>
      <c r="F114" s="126">
        <v>249.62788807440262</v>
      </c>
      <c r="G114" s="127">
        <v>247.41696426956651</v>
      </c>
      <c r="H114" s="125"/>
      <c r="I114" s="126"/>
      <c r="J114" s="126"/>
      <c r="K114" s="126"/>
      <c r="L114" s="126"/>
      <c r="M114" s="127"/>
      <c r="N114" s="125"/>
      <c r="O114" s="126"/>
      <c r="P114" s="126"/>
      <c r="Q114" s="126"/>
      <c r="R114" s="126"/>
      <c r="S114" s="127"/>
      <c r="T114" s="125"/>
      <c r="U114" s="126"/>
      <c r="V114" s="126"/>
      <c r="W114" s="126"/>
      <c r="X114" s="126"/>
      <c r="Y114" s="127"/>
      <c r="Z114" s="125"/>
      <c r="AA114" s="126"/>
      <c r="AB114" s="126"/>
      <c r="AC114" s="126"/>
      <c r="AD114" s="126"/>
      <c r="AE114" s="127"/>
      <c r="AF114" s="125"/>
      <c r="AG114" s="126"/>
      <c r="AH114" s="126"/>
      <c r="AI114" s="126"/>
      <c r="AJ114" s="126"/>
      <c r="AK114" s="127"/>
      <c r="AL114" s="128"/>
      <c r="AM114" s="128"/>
    </row>
    <row r="115" spans="1:39" s="129" customFormat="1" x14ac:dyDescent="0.2">
      <c r="A115" s="124" t="s">
        <v>153</v>
      </c>
      <c r="B115" s="125"/>
      <c r="C115" s="126"/>
      <c r="D115" s="126"/>
      <c r="E115" s="126"/>
      <c r="F115" s="126"/>
      <c r="G115" s="127"/>
      <c r="H115" s="134">
        <v>2911.9458060555999</v>
      </c>
      <c r="I115" s="135">
        <v>2883.9911263174672</v>
      </c>
      <c r="J115" s="135">
        <v>2863.5147893206131</v>
      </c>
      <c r="K115" s="135">
        <v>2846.0473491057573</v>
      </c>
      <c r="L115" s="135">
        <v>2836.6553928537082</v>
      </c>
      <c r="M115" s="136">
        <v>2823.3231125072957</v>
      </c>
      <c r="N115" s="125"/>
      <c r="O115" s="126"/>
      <c r="P115" s="126"/>
      <c r="Q115" s="126"/>
      <c r="R115" s="126"/>
      <c r="S115" s="127"/>
      <c r="T115" s="125"/>
      <c r="U115" s="126"/>
      <c r="V115" s="126"/>
      <c r="W115" s="126"/>
      <c r="X115" s="126"/>
      <c r="Y115" s="127"/>
      <c r="Z115" s="125"/>
      <c r="AA115" s="126"/>
      <c r="AB115" s="126"/>
      <c r="AC115" s="126"/>
      <c r="AD115" s="126"/>
      <c r="AE115" s="127"/>
      <c r="AF115" s="125"/>
      <c r="AG115" s="126"/>
      <c r="AH115" s="126"/>
      <c r="AI115" s="126"/>
      <c r="AJ115" s="126"/>
      <c r="AK115" s="127"/>
      <c r="AL115" s="128"/>
      <c r="AM115" s="128"/>
    </row>
    <row r="116" spans="1:39" s="129" customFormat="1" x14ac:dyDescent="0.2">
      <c r="A116" s="124" t="s">
        <v>154</v>
      </c>
      <c r="B116" s="125"/>
      <c r="C116" s="126"/>
      <c r="D116" s="126"/>
      <c r="E116" s="126"/>
      <c r="F116" s="126"/>
      <c r="G116" s="127"/>
      <c r="H116" s="134">
        <v>460.03611820560002</v>
      </c>
      <c r="I116" s="135">
        <v>455.61977147082621</v>
      </c>
      <c r="J116" s="135">
        <v>452.38487109338337</v>
      </c>
      <c r="K116" s="135">
        <v>449.62532337971373</v>
      </c>
      <c r="L116" s="135">
        <v>448.14155981256067</v>
      </c>
      <c r="M116" s="136">
        <v>446.03529448144161</v>
      </c>
      <c r="N116" s="125"/>
      <c r="O116" s="126"/>
      <c r="P116" s="126"/>
      <c r="Q116" s="126"/>
      <c r="R116" s="126"/>
      <c r="S116" s="127"/>
      <c r="T116" s="125"/>
      <c r="U116" s="126"/>
      <c r="V116" s="126"/>
      <c r="W116" s="126"/>
      <c r="X116" s="126"/>
      <c r="Y116" s="127"/>
      <c r="Z116" s="125"/>
      <c r="AA116" s="126"/>
      <c r="AB116" s="126"/>
      <c r="AC116" s="126"/>
      <c r="AD116" s="126"/>
      <c r="AE116" s="127"/>
      <c r="AF116" s="125"/>
      <c r="AG116" s="126"/>
      <c r="AH116" s="126"/>
      <c r="AI116" s="126"/>
      <c r="AJ116" s="126"/>
      <c r="AK116" s="127"/>
      <c r="AL116" s="128"/>
      <c r="AM116" s="128"/>
    </row>
    <row r="117" spans="1:39" s="129" customFormat="1" x14ac:dyDescent="0.2">
      <c r="A117" s="124"/>
      <c r="B117" s="125"/>
      <c r="C117" s="126"/>
      <c r="D117" s="126"/>
      <c r="E117" s="126"/>
      <c r="F117" s="126"/>
      <c r="G117" s="127"/>
      <c r="H117" s="125"/>
      <c r="I117" s="126"/>
      <c r="J117" s="126"/>
      <c r="K117" s="126"/>
      <c r="L117" s="126"/>
      <c r="M117" s="127"/>
      <c r="N117" s="125"/>
      <c r="O117" s="126"/>
      <c r="P117" s="126"/>
      <c r="Q117" s="126"/>
      <c r="R117" s="126"/>
      <c r="S117" s="127"/>
      <c r="T117" s="125"/>
      <c r="U117" s="126"/>
      <c r="V117" s="126"/>
      <c r="W117" s="126"/>
      <c r="X117" s="126"/>
      <c r="Y117" s="127"/>
      <c r="Z117" s="125"/>
      <c r="AA117" s="126"/>
      <c r="AB117" s="126"/>
      <c r="AC117" s="126"/>
      <c r="AD117" s="126"/>
      <c r="AE117" s="127"/>
      <c r="AF117" s="125"/>
      <c r="AG117" s="126"/>
      <c r="AH117" s="126"/>
      <c r="AI117" s="126"/>
      <c r="AJ117" s="126"/>
      <c r="AK117" s="127"/>
      <c r="AL117" s="128"/>
      <c r="AM117" s="128"/>
    </row>
    <row r="118" spans="1:39" s="129" customFormat="1" x14ac:dyDescent="0.2">
      <c r="A118" s="124" t="s">
        <v>155</v>
      </c>
      <c r="B118" s="125">
        <v>2.0256749257095499</v>
      </c>
      <c r="C118" s="126">
        <v>2.0228405828382123</v>
      </c>
      <c r="D118" s="126">
        <v>2.0077428557483148</v>
      </c>
      <c r="E118" s="126">
        <v>2.009269445690725</v>
      </c>
      <c r="F118" s="126">
        <v>1.9883003030510504</v>
      </c>
      <c r="G118" s="127">
        <v>1.9854907360761109</v>
      </c>
      <c r="H118" s="125"/>
      <c r="I118" s="126"/>
      <c r="J118" s="126"/>
      <c r="K118" s="126"/>
      <c r="L118" s="126"/>
      <c r="M118" s="127"/>
      <c r="N118" s="125"/>
      <c r="O118" s="126"/>
      <c r="P118" s="126"/>
      <c r="Q118" s="126"/>
      <c r="R118" s="126"/>
      <c r="S118" s="127"/>
      <c r="T118" s="125"/>
      <c r="U118" s="126"/>
      <c r="V118" s="126"/>
      <c r="W118" s="126"/>
      <c r="X118" s="126"/>
      <c r="Y118" s="127"/>
      <c r="Z118" s="125"/>
      <c r="AA118" s="126"/>
      <c r="AB118" s="126"/>
      <c r="AC118" s="126"/>
      <c r="AD118" s="126"/>
      <c r="AE118" s="127"/>
      <c r="AF118" s="125"/>
      <c r="AG118" s="126"/>
      <c r="AH118" s="126"/>
      <c r="AI118" s="126"/>
      <c r="AJ118" s="126"/>
      <c r="AK118" s="127"/>
      <c r="AL118" s="128"/>
      <c r="AM118" s="128"/>
    </row>
    <row r="119" spans="1:39" s="129" customFormat="1" x14ac:dyDescent="0.2">
      <c r="A119" s="124" t="s">
        <v>153</v>
      </c>
      <c r="B119" s="125"/>
      <c r="C119" s="126"/>
      <c r="D119" s="126"/>
      <c r="E119" s="126"/>
      <c r="F119" s="126"/>
      <c r="G119" s="127"/>
      <c r="H119" s="134">
        <v>100</v>
      </c>
      <c r="I119" s="135">
        <v>100</v>
      </c>
      <c r="J119" s="135">
        <v>100</v>
      </c>
      <c r="K119" s="135">
        <v>100</v>
      </c>
      <c r="L119" s="135">
        <v>100</v>
      </c>
      <c r="M119" s="136">
        <v>100</v>
      </c>
      <c r="N119" s="125"/>
      <c r="O119" s="126"/>
      <c r="P119" s="126"/>
      <c r="Q119" s="126"/>
      <c r="R119" s="126"/>
      <c r="S119" s="127"/>
      <c r="T119" s="125"/>
      <c r="U119" s="126"/>
      <c r="V119" s="126"/>
      <c r="W119" s="126"/>
      <c r="X119" s="126"/>
      <c r="Y119" s="127"/>
      <c r="Z119" s="125"/>
      <c r="AA119" s="126"/>
      <c r="AB119" s="126"/>
      <c r="AC119" s="126"/>
      <c r="AD119" s="126"/>
      <c r="AE119" s="127"/>
      <c r="AF119" s="125"/>
      <c r="AG119" s="126"/>
      <c r="AH119" s="126"/>
      <c r="AI119" s="126"/>
      <c r="AJ119" s="126"/>
      <c r="AK119" s="127"/>
      <c r="AL119" s="128"/>
      <c r="AM119" s="128"/>
    </row>
    <row r="120" spans="1:39" s="129" customFormat="1" x14ac:dyDescent="0.2">
      <c r="A120" s="124" t="s">
        <v>154</v>
      </c>
      <c r="B120" s="125"/>
      <c r="C120" s="126"/>
      <c r="D120" s="126"/>
      <c r="E120" s="126"/>
      <c r="F120" s="126"/>
      <c r="G120" s="127"/>
      <c r="H120" s="134">
        <v>100.82000000000001</v>
      </c>
      <c r="I120" s="135">
        <v>100.82000000000001</v>
      </c>
      <c r="J120" s="135">
        <v>100.82000000000001</v>
      </c>
      <c r="K120" s="135">
        <v>100.82000000000001</v>
      </c>
      <c r="L120" s="135">
        <v>100.82000000000001</v>
      </c>
      <c r="M120" s="136">
        <v>100.82000000000001</v>
      </c>
      <c r="N120" s="125"/>
      <c r="O120" s="126"/>
      <c r="P120" s="126"/>
      <c r="Q120" s="126"/>
      <c r="R120" s="126"/>
      <c r="S120" s="127"/>
      <c r="T120" s="125"/>
      <c r="U120" s="126"/>
      <c r="V120" s="126"/>
      <c r="W120" s="126"/>
      <c r="X120" s="126"/>
      <c r="Y120" s="127"/>
      <c r="Z120" s="125"/>
      <c r="AA120" s="126"/>
      <c r="AB120" s="126"/>
      <c r="AC120" s="126"/>
      <c r="AD120" s="126"/>
      <c r="AE120" s="127"/>
      <c r="AF120" s="125"/>
      <c r="AG120" s="126"/>
      <c r="AH120" s="126"/>
      <c r="AI120" s="126"/>
      <c r="AJ120" s="126"/>
      <c r="AK120" s="127"/>
      <c r="AL120" s="128"/>
      <c r="AM120" s="128"/>
    </row>
    <row r="121" spans="1:39" s="129" customFormat="1" x14ac:dyDescent="0.2">
      <c r="A121" s="124"/>
      <c r="B121" s="125"/>
      <c r="C121" s="126"/>
      <c r="D121" s="126"/>
      <c r="E121" s="126"/>
      <c r="F121" s="126"/>
      <c r="G121" s="127"/>
      <c r="H121" s="125"/>
      <c r="I121" s="126"/>
      <c r="J121" s="126"/>
      <c r="K121" s="126"/>
      <c r="L121" s="126"/>
      <c r="M121" s="127"/>
      <c r="N121" s="125"/>
      <c r="O121" s="126"/>
      <c r="P121" s="126"/>
      <c r="Q121" s="126"/>
      <c r="R121" s="126"/>
      <c r="S121" s="127"/>
      <c r="T121" s="125"/>
      <c r="U121" s="126"/>
      <c r="V121" s="126"/>
      <c r="W121" s="126"/>
      <c r="X121" s="126"/>
      <c r="Y121" s="127"/>
      <c r="Z121" s="125"/>
      <c r="AA121" s="126"/>
      <c r="AB121" s="126"/>
      <c r="AC121" s="126"/>
      <c r="AD121" s="126"/>
      <c r="AE121" s="127"/>
      <c r="AF121" s="125"/>
      <c r="AG121" s="126"/>
      <c r="AH121" s="126"/>
      <c r="AI121" s="126"/>
      <c r="AJ121" s="126"/>
      <c r="AK121" s="127"/>
      <c r="AL121" s="128"/>
      <c r="AM121" s="128"/>
    </row>
    <row r="122" spans="1:39" s="129" customFormat="1" x14ac:dyDescent="0.2">
      <c r="A122" s="130" t="s">
        <v>84</v>
      </c>
      <c r="B122" s="131">
        <f>SUM(B68:B121)</f>
        <v>697316.6179893954</v>
      </c>
      <c r="C122" s="132">
        <f t="shared" ref="C122:AK122" si="2">SUM(C68:C121)</f>
        <v>700864.52056849364</v>
      </c>
      <c r="D122" s="132">
        <f t="shared" si="2"/>
        <v>704501.49403966451</v>
      </c>
      <c r="E122" s="132">
        <f t="shared" si="2"/>
        <v>708153.64468572242</v>
      </c>
      <c r="F122" s="132">
        <f t="shared" si="2"/>
        <v>711570.96867112827</v>
      </c>
      <c r="G122" s="133">
        <f t="shared" si="2"/>
        <v>715071.46651405969</v>
      </c>
      <c r="H122" s="131">
        <f t="shared" si="2"/>
        <v>24266823.398336373</v>
      </c>
      <c r="I122" s="132">
        <f t="shared" si="2"/>
        <v>24042778.214877825</v>
      </c>
      <c r="J122" s="132">
        <f t="shared" si="2"/>
        <v>23726157.930762444</v>
      </c>
      <c r="K122" s="132">
        <f t="shared" si="2"/>
        <v>23427454.438971192</v>
      </c>
      <c r="L122" s="132">
        <f t="shared" si="2"/>
        <v>23074789.827045776</v>
      </c>
      <c r="M122" s="133">
        <f t="shared" si="2"/>
        <v>22759448.835320693</v>
      </c>
      <c r="N122" s="131">
        <f t="shared" si="2"/>
        <v>8072041.7898772098</v>
      </c>
      <c r="O122" s="132">
        <f t="shared" si="2"/>
        <v>8005831.4885829119</v>
      </c>
      <c r="P122" s="132">
        <f t="shared" si="2"/>
        <v>7907935.8235002002</v>
      </c>
      <c r="Q122" s="132">
        <f t="shared" si="2"/>
        <v>7815146.8632783787</v>
      </c>
      <c r="R122" s="132">
        <f t="shared" si="2"/>
        <v>7704136.1543512251</v>
      </c>
      <c r="S122" s="133">
        <f t="shared" si="2"/>
        <v>7605953.9345926838</v>
      </c>
      <c r="T122" s="131">
        <f t="shared" si="2"/>
        <v>10716976.645409632</v>
      </c>
      <c r="U122" s="132">
        <f t="shared" si="2"/>
        <v>10665299.353089137</v>
      </c>
      <c r="V122" s="132">
        <f t="shared" si="2"/>
        <v>10568152.307648042</v>
      </c>
      <c r="W122" s="132">
        <f t="shared" si="2"/>
        <v>10476227.899462488</v>
      </c>
      <c r="X122" s="132">
        <f t="shared" si="2"/>
        <v>10358305.825192679</v>
      </c>
      <c r="Y122" s="133">
        <f t="shared" si="2"/>
        <v>10258905.812991563</v>
      </c>
      <c r="Z122" s="131">
        <f t="shared" si="2"/>
        <v>51.062048231818764</v>
      </c>
      <c r="AA122" s="132">
        <f t="shared" si="2"/>
        <v>51.075270979134245</v>
      </c>
      <c r="AB122" s="132">
        <f t="shared" si="2"/>
        <v>50.036054426841702</v>
      </c>
      <c r="AC122" s="132">
        <f t="shared" si="2"/>
        <v>49.911805845550383</v>
      </c>
      <c r="AD122" s="132">
        <f t="shared" si="2"/>
        <v>49.53462680332138</v>
      </c>
      <c r="AE122" s="133">
        <f t="shared" si="2"/>
        <v>49.028760659808512</v>
      </c>
      <c r="AF122" s="131">
        <f t="shared" si="2"/>
        <v>45.615983837854778</v>
      </c>
      <c r="AG122" s="132">
        <f t="shared" si="2"/>
        <v>46.681654791473143</v>
      </c>
      <c r="AH122" s="132">
        <f t="shared" si="2"/>
        <v>45.340033480704399</v>
      </c>
      <c r="AI122" s="132">
        <f t="shared" si="2"/>
        <v>44.88873423810621</v>
      </c>
      <c r="AJ122" s="132">
        <f t="shared" si="2"/>
        <v>44.740427988444253</v>
      </c>
      <c r="AK122" s="133">
        <f t="shared" si="2"/>
        <v>44.406739281146059</v>
      </c>
      <c r="AL122" s="128"/>
      <c r="AM122" s="128"/>
    </row>
  </sheetData>
  <mergeCells count="12">
    <mergeCell ref="AF66:AK66"/>
    <mergeCell ref="B4:G4"/>
    <mergeCell ref="H4:M4"/>
    <mergeCell ref="N4:S4"/>
    <mergeCell ref="T4:Y4"/>
    <mergeCell ref="Z4:AE4"/>
    <mergeCell ref="AF4:AK4"/>
    <mergeCell ref="B66:G66"/>
    <mergeCell ref="H66:M66"/>
    <mergeCell ref="N66:S66"/>
    <mergeCell ref="T66:Y66"/>
    <mergeCell ref="Z66:AE66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W122"/>
  <sheetViews>
    <sheetView workbookViewId="0">
      <selection activeCell="I7" sqref="I7"/>
    </sheetView>
  </sheetViews>
  <sheetFormatPr defaultRowHeight="12" x14ac:dyDescent="0.2"/>
  <cols>
    <col min="1" max="1" width="29.28515625" style="112" customWidth="1"/>
    <col min="2" max="39" width="12" style="112" customWidth="1"/>
    <col min="40" max="16384" width="9.140625" style="112"/>
  </cols>
  <sheetData>
    <row r="1" spans="1:49" x14ac:dyDescent="0.2">
      <c r="A1" s="111" t="s">
        <v>124</v>
      </c>
    </row>
    <row r="2" spans="1:49" ht="15.2" customHeight="1" x14ac:dyDescent="0.2">
      <c r="A2" s="113" t="s">
        <v>125</v>
      </c>
      <c r="B2" s="113"/>
      <c r="C2" s="113"/>
      <c r="D2" s="113"/>
      <c r="E2" s="113"/>
      <c r="F2" s="113"/>
      <c r="G2" s="114"/>
      <c r="H2" s="115"/>
      <c r="I2" s="115"/>
      <c r="J2" s="115"/>
      <c r="K2" s="115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</row>
    <row r="3" spans="1:49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</row>
    <row r="4" spans="1:49" s="119" customFormat="1" ht="15" x14ac:dyDescent="0.25">
      <c r="A4" s="118" t="s">
        <v>126</v>
      </c>
      <c r="B4" s="206" t="s">
        <v>127</v>
      </c>
      <c r="C4" s="207"/>
      <c r="D4" s="207"/>
      <c r="E4" s="207"/>
      <c r="F4" s="207"/>
      <c r="G4" s="208"/>
      <c r="H4" s="206" t="s">
        <v>128</v>
      </c>
      <c r="I4" s="207"/>
      <c r="J4" s="207"/>
      <c r="K4" s="207"/>
      <c r="L4" s="207"/>
      <c r="M4" s="208"/>
      <c r="N4" s="206" t="s">
        <v>129</v>
      </c>
      <c r="O4" s="207"/>
      <c r="P4" s="207"/>
      <c r="Q4" s="207"/>
      <c r="R4" s="207"/>
      <c r="S4" s="208"/>
      <c r="T4" s="206" t="s">
        <v>130</v>
      </c>
      <c r="U4" s="207"/>
      <c r="V4" s="207"/>
      <c r="W4" s="207"/>
      <c r="X4" s="207"/>
      <c r="Y4" s="208"/>
      <c r="Z4" s="206" t="s">
        <v>131</v>
      </c>
      <c r="AA4" s="207"/>
      <c r="AB4" s="207"/>
      <c r="AC4" s="207"/>
      <c r="AD4" s="207"/>
      <c r="AE4" s="208"/>
      <c r="AF4" s="206" t="s">
        <v>132</v>
      </c>
      <c r="AG4" s="207"/>
      <c r="AH4" s="207"/>
      <c r="AI4" s="207"/>
      <c r="AJ4" s="207"/>
      <c r="AK4" s="208"/>
      <c r="AL4" s="117"/>
      <c r="AM4" s="117"/>
      <c r="AN4"/>
      <c r="AO4"/>
      <c r="AP4"/>
      <c r="AQ4"/>
      <c r="AR4"/>
      <c r="AS4"/>
      <c r="AT4"/>
      <c r="AU4"/>
      <c r="AV4"/>
      <c r="AW4"/>
    </row>
    <row r="5" spans="1:49" s="119" customFormat="1" x14ac:dyDescent="0.2">
      <c r="A5" s="120" t="s">
        <v>133</v>
      </c>
      <c r="B5" s="121">
        <v>2017</v>
      </c>
      <c r="C5" s="122">
        <v>2018</v>
      </c>
      <c r="D5" s="122" t="s">
        <v>134</v>
      </c>
      <c r="E5" s="122" t="s">
        <v>135</v>
      </c>
      <c r="F5" s="122" t="s">
        <v>136</v>
      </c>
      <c r="G5" s="123" t="s">
        <v>137</v>
      </c>
      <c r="H5" s="121">
        <v>2017</v>
      </c>
      <c r="I5" s="122">
        <v>2018</v>
      </c>
      <c r="J5" s="122" t="s">
        <v>134</v>
      </c>
      <c r="K5" s="122" t="s">
        <v>135</v>
      </c>
      <c r="L5" s="122" t="s">
        <v>136</v>
      </c>
      <c r="M5" s="123" t="s">
        <v>137</v>
      </c>
      <c r="N5" s="121">
        <v>2017</v>
      </c>
      <c r="O5" s="122">
        <v>2018</v>
      </c>
      <c r="P5" s="122" t="s">
        <v>134</v>
      </c>
      <c r="Q5" s="122" t="s">
        <v>135</v>
      </c>
      <c r="R5" s="122" t="s">
        <v>136</v>
      </c>
      <c r="S5" s="123" t="s">
        <v>137</v>
      </c>
      <c r="T5" s="121">
        <v>2017</v>
      </c>
      <c r="U5" s="122">
        <v>2018</v>
      </c>
      <c r="V5" s="122" t="s">
        <v>134</v>
      </c>
      <c r="W5" s="122" t="s">
        <v>135</v>
      </c>
      <c r="X5" s="122" t="s">
        <v>136</v>
      </c>
      <c r="Y5" s="123" t="s">
        <v>137</v>
      </c>
      <c r="Z5" s="121">
        <v>2017</v>
      </c>
      <c r="AA5" s="122">
        <v>2018</v>
      </c>
      <c r="AB5" s="122" t="s">
        <v>134</v>
      </c>
      <c r="AC5" s="122" t="s">
        <v>135</v>
      </c>
      <c r="AD5" s="122" t="s">
        <v>136</v>
      </c>
      <c r="AE5" s="123" t="s">
        <v>137</v>
      </c>
      <c r="AF5" s="121">
        <v>2017</v>
      </c>
      <c r="AG5" s="122">
        <v>2018</v>
      </c>
      <c r="AH5" s="122" t="s">
        <v>134</v>
      </c>
      <c r="AI5" s="122" t="s">
        <v>135</v>
      </c>
      <c r="AJ5" s="122" t="s">
        <v>136</v>
      </c>
      <c r="AK5" s="123" t="s">
        <v>137</v>
      </c>
      <c r="AL5" s="117"/>
      <c r="AM5" s="117"/>
    </row>
    <row r="6" spans="1:49" s="129" customFormat="1" x14ac:dyDescent="0.2">
      <c r="A6" s="124" t="s">
        <v>138</v>
      </c>
      <c r="B6" s="125">
        <v>676779.2863135743</v>
      </c>
      <c r="C6" s="126">
        <v>681847.64231075055</v>
      </c>
      <c r="D6" s="126">
        <v>686477.67852126039</v>
      </c>
      <c r="E6" s="126">
        <v>690696.40419713582</v>
      </c>
      <c r="F6" s="126">
        <v>695039.7548788425</v>
      </c>
      <c r="G6" s="127">
        <v>699631.14489252982</v>
      </c>
      <c r="H6" s="125"/>
      <c r="I6" s="126"/>
      <c r="J6" s="126"/>
      <c r="K6" s="126"/>
      <c r="L6" s="126"/>
      <c r="M6" s="127"/>
      <c r="N6" s="125"/>
      <c r="O6" s="126"/>
      <c r="P6" s="126"/>
      <c r="Q6" s="126"/>
      <c r="R6" s="126"/>
      <c r="S6" s="127"/>
      <c r="T6" s="125"/>
      <c r="U6" s="126"/>
      <c r="V6" s="126"/>
      <c r="W6" s="126"/>
      <c r="X6" s="126"/>
      <c r="Y6" s="127"/>
      <c r="Z6" s="125"/>
      <c r="AA6" s="126"/>
      <c r="AB6" s="126"/>
      <c r="AC6" s="126"/>
      <c r="AD6" s="126"/>
      <c r="AE6" s="127"/>
      <c r="AF6" s="125"/>
      <c r="AG6" s="126"/>
      <c r="AH6" s="126"/>
      <c r="AI6" s="126"/>
      <c r="AJ6" s="126"/>
      <c r="AK6" s="127"/>
      <c r="AL6" s="128"/>
      <c r="AM6" s="128"/>
    </row>
    <row r="7" spans="1:49" s="129" customFormat="1" x14ac:dyDescent="0.2">
      <c r="A7" s="124" t="s">
        <v>139</v>
      </c>
      <c r="B7" s="125"/>
      <c r="C7" s="126"/>
      <c r="D7" s="126"/>
      <c r="E7" s="126"/>
      <c r="F7" s="126"/>
      <c r="G7" s="127"/>
      <c r="H7" s="125">
        <v>3508189.7700187415</v>
      </c>
      <c r="I7" s="126">
        <v>3481167.6338457041</v>
      </c>
      <c r="J7" s="126">
        <v>3440259.693972426</v>
      </c>
      <c r="K7" s="126">
        <v>3400568.6569166631</v>
      </c>
      <c r="L7" s="126">
        <v>3353956.244871567</v>
      </c>
      <c r="M7" s="126">
        <v>3312760.043763313</v>
      </c>
      <c r="N7" s="125">
        <v>1723851.8697505884</v>
      </c>
      <c r="O7" s="126">
        <v>1710573.7511138378</v>
      </c>
      <c r="P7" s="126">
        <v>1690472.4358312781</v>
      </c>
      <c r="Q7" s="126">
        <v>1670969.0814159466</v>
      </c>
      <c r="R7" s="126">
        <v>1648064.7065317181</v>
      </c>
      <c r="S7" s="127">
        <v>1627821.7456423177</v>
      </c>
      <c r="T7" s="125">
        <v>4086587.4368429519</v>
      </c>
      <c r="U7" s="126">
        <v>4055110.1424431102</v>
      </c>
      <c r="V7" s="126">
        <v>4007457.6823105523</v>
      </c>
      <c r="W7" s="126">
        <v>3961222.756602277</v>
      </c>
      <c r="X7" s="126">
        <v>3906925.3240368147</v>
      </c>
      <c r="Y7" s="127">
        <v>3858937.0768406698</v>
      </c>
      <c r="Z7" s="125"/>
      <c r="AA7" s="126"/>
      <c r="AB7" s="126"/>
      <c r="AC7" s="126"/>
      <c r="AD7" s="126"/>
      <c r="AE7" s="127"/>
      <c r="AF7" s="125"/>
      <c r="AG7" s="126"/>
      <c r="AH7" s="126"/>
      <c r="AI7" s="126"/>
      <c r="AJ7" s="126"/>
      <c r="AK7" s="127"/>
      <c r="AL7" s="128"/>
      <c r="AM7" s="128"/>
    </row>
    <row r="8" spans="1:49" s="129" customFormat="1" x14ac:dyDescent="0.2">
      <c r="A8" s="124" t="s">
        <v>140</v>
      </c>
      <c r="B8" s="125"/>
      <c r="C8" s="126"/>
      <c r="D8" s="126"/>
      <c r="E8" s="126"/>
      <c r="F8" s="126"/>
      <c r="G8" s="127"/>
      <c r="H8" s="125">
        <v>3069666.0487663988</v>
      </c>
      <c r="I8" s="126">
        <v>3046021.6796149914</v>
      </c>
      <c r="J8" s="126">
        <v>3010227.2322258726</v>
      </c>
      <c r="K8" s="126">
        <v>2975497.5748020806</v>
      </c>
      <c r="L8" s="126">
        <v>2934711.714262621</v>
      </c>
      <c r="M8" s="127">
        <v>2898665.0382928993</v>
      </c>
      <c r="N8" s="125">
        <v>1364716.0635525493</v>
      </c>
      <c r="O8" s="126">
        <v>1354204.2196317881</v>
      </c>
      <c r="P8" s="126">
        <v>1338290.6783664287</v>
      </c>
      <c r="Q8" s="126">
        <v>1322850.5227876245</v>
      </c>
      <c r="R8" s="126">
        <v>1304717.8926709436</v>
      </c>
      <c r="S8" s="127">
        <v>1288692.2153001684</v>
      </c>
      <c r="T8" s="125">
        <v>1912870.7151179775</v>
      </c>
      <c r="U8" s="126">
        <v>1898136.6624201795</v>
      </c>
      <c r="V8" s="126">
        <v>1875831.2555496204</v>
      </c>
      <c r="W8" s="126">
        <v>1854189.3754308533</v>
      </c>
      <c r="X8" s="126">
        <v>1828773.5559321262</v>
      </c>
      <c r="Y8" s="127">
        <v>1806310.9721381862</v>
      </c>
      <c r="Z8" s="125"/>
      <c r="AA8" s="126"/>
      <c r="AB8" s="126"/>
      <c r="AC8" s="126"/>
      <c r="AD8" s="126"/>
      <c r="AE8" s="127"/>
      <c r="AF8" s="125"/>
      <c r="AG8" s="126"/>
      <c r="AH8" s="126"/>
      <c r="AI8" s="126"/>
      <c r="AJ8" s="126"/>
      <c r="AK8" s="127"/>
      <c r="AL8" s="128"/>
      <c r="AM8" s="128"/>
    </row>
    <row r="9" spans="1:49" s="129" customFormat="1" x14ac:dyDescent="0.2">
      <c r="A9" s="124" t="s">
        <v>141</v>
      </c>
      <c r="B9" s="125"/>
      <c r="C9" s="126"/>
      <c r="D9" s="126"/>
      <c r="E9" s="126"/>
      <c r="F9" s="126"/>
      <c r="G9" s="127"/>
      <c r="H9" s="125">
        <v>2631142.3275140561</v>
      </c>
      <c r="I9" s="126">
        <v>2610875.7253842782</v>
      </c>
      <c r="J9" s="126">
        <v>2580194.7704793192</v>
      </c>
      <c r="K9" s="126">
        <v>2550426.4926874973</v>
      </c>
      <c r="L9" s="126">
        <v>2515467.183653675</v>
      </c>
      <c r="M9" s="127">
        <v>2484570.0328224842</v>
      </c>
      <c r="N9" s="125">
        <v>1005580.25735451</v>
      </c>
      <c r="O9" s="126">
        <v>997834.68814973882</v>
      </c>
      <c r="P9" s="126">
        <v>986108.92090157908</v>
      </c>
      <c r="Q9" s="126">
        <v>974731.9641593023</v>
      </c>
      <c r="R9" s="126">
        <v>961371.07881016901</v>
      </c>
      <c r="S9" s="127">
        <v>949562.68495801871</v>
      </c>
      <c r="T9" s="125">
        <v>869486.68868998985</v>
      </c>
      <c r="U9" s="126">
        <v>862789.39200917247</v>
      </c>
      <c r="V9" s="126">
        <v>852650.57070437295</v>
      </c>
      <c r="W9" s="126">
        <v>842813.35246856965</v>
      </c>
      <c r="X9" s="126">
        <v>831260.70724187559</v>
      </c>
      <c r="Y9" s="127">
        <v>821050.44188099378</v>
      </c>
      <c r="Z9" s="125"/>
      <c r="AA9" s="126"/>
      <c r="AB9" s="126"/>
      <c r="AC9" s="126"/>
      <c r="AD9" s="126"/>
      <c r="AE9" s="127"/>
      <c r="AF9" s="125"/>
      <c r="AG9" s="126"/>
      <c r="AH9" s="126"/>
      <c r="AI9" s="126"/>
      <c r="AJ9" s="126"/>
      <c r="AK9" s="127"/>
      <c r="AL9" s="128"/>
      <c r="AM9" s="128"/>
    </row>
    <row r="10" spans="1:49" s="129" customFormat="1" x14ac:dyDescent="0.2">
      <c r="A10" s="124" t="s">
        <v>142</v>
      </c>
      <c r="B10" s="125"/>
      <c r="C10" s="126"/>
      <c r="D10" s="126"/>
      <c r="E10" s="126"/>
      <c r="F10" s="126"/>
      <c r="G10" s="127"/>
      <c r="H10" s="125">
        <v>4604499.0731495973</v>
      </c>
      <c r="I10" s="126">
        <v>4569032.5194224874</v>
      </c>
      <c r="J10" s="126">
        <v>4515340.8483388089</v>
      </c>
      <c r="K10" s="126">
        <v>4463246.3622031203</v>
      </c>
      <c r="L10" s="126">
        <v>4402067.5713939322</v>
      </c>
      <c r="M10" s="127">
        <v>4347997.5574393487</v>
      </c>
      <c r="N10" s="125">
        <v>1364716.0635525493</v>
      </c>
      <c r="O10" s="126">
        <v>1354204.2196317881</v>
      </c>
      <c r="P10" s="126">
        <v>1338290.6783664287</v>
      </c>
      <c r="Q10" s="126">
        <v>1322850.5227876245</v>
      </c>
      <c r="R10" s="126">
        <v>1304717.8926709436</v>
      </c>
      <c r="S10" s="127">
        <v>1288692.2153001684</v>
      </c>
      <c r="T10" s="125">
        <v>782538.01982099074</v>
      </c>
      <c r="U10" s="126">
        <v>776510.45280825521</v>
      </c>
      <c r="V10" s="126">
        <v>767385.5136339356</v>
      </c>
      <c r="W10" s="126">
        <v>758532.01722171262</v>
      </c>
      <c r="X10" s="126">
        <v>748134.63651768805</v>
      </c>
      <c r="Y10" s="127">
        <v>738945.39769289433</v>
      </c>
      <c r="Z10" s="125"/>
      <c r="AA10" s="126"/>
      <c r="AB10" s="126"/>
      <c r="AC10" s="126"/>
      <c r="AD10" s="126"/>
      <c r="AE10" s="127"/>
      <c r="AF10" s="125"/>
      <c r="AG10" s="126"/>
      <c r="AH10" s="126"/>
      <c r="AI10" s="126"/>
      <c r="AJ10" s="126"/>
      <c r="AK10" s="127"/>
      <c r="AL10" s="128"/>
      <c r="AM10" s="128"/>
    </row>
    <row r="11" spans="1:49" s="129" customFormat="1" x14ac:dyDescent="0.2">
      <c r="A11" s="124" t="s">
        <v>143</v>
      </c>
      <c r="B11" s="125"/>
      <c r="C11" s="126"/>
      <c r="D11" s="126"/>
      <c r="E11" s="126"/>
      <c r="F11" s="126"/>
      <c r="G11" s="127"/>
      <c r="H11" s="125">
        <v>8112688.8431683388</v>
      </c>
      <c r="I11" s="126">
        <v>8050200.153268191</v>
      </c>
      <c r="J11" s="126">
        <v>7955600.5423112344</v>
      </c>
      <c r="K11" s="126">
        <v>7863815.0191197833</v>
      </c>
      <c r="L11" s="126">
        <v>7756023.8162654983</v>
      </c>
      <c r="M11" s="127">
        <v>7660757.6012026612</v>
      </c>
      <c r="N11" s="125">
        <v>1723851.8697505884</v>
      </c>
      <c r="O11" s="126">
        <v>1710573.7511138378</v>
      </c>
      <c r="P11" s="126">
        <v>1690472.4358312781</v>
      </c>
      <c r="Q11" s="126">
        <v>1670969.0814159466</v>
      </c>
      <c r="R11" s="126">
        <v>1648064.7065317181</v>
      </c>
      <c r="S11" s="127">
        <v>1627821.7456423177</v>
      </c>
      <c r="T11" s="125">
        <v>1043384.0264279877</v>
      </c>
      <c r="U11" s="126">
        <v>1035347.270411007</v>
      </c>
      <c r="V11" s="126">
        <v>1023180.6848452474</v>
      </c>
      <c r="W11" s="126">
        <v>1011376.0229622835</v>
      </c>
      <c r="X11" s="126">
        <v>997512.84869025066</v>
      </c>
      <c r="Y11" s="127">
        <v>985260.53025719244</v>
      </c>
      <c r="Z11" s="125"/>
      <c r="AA11" s="126"/>
      <c r="AB11" s="126"/>
      <c r="AC11" s="126"/>
      <c r="AD11" s="126"/>
      <c r="AE11" s="127"/>
      <c r="AF11" s="125"/>
      <c r="AG11" s="126"/>
      <c r="AH11" s="126"/>
      <c r="AI11" s="126"/>
      <c r="AJ11" s="126"/>
      <c r="AK11" s="127"/>
      <c r="AL11" s="128"/>
      <c r="AM11" s="128"/>
    </row>
    <row r="12" spans="1:49" s="203" customFormat="1" x14ac:dyDescent="0.2">
      <c r="A12" s="201"/>
      <c r="B12" s="134"/>
      <c r="C12" s="135"/>
      <c r="D12" s="135"/>
      <c r="E12" s="135"/>
      <c r="F12" s="135"/>
      <c r="G12" s="136"/>
      <c r="H12" s="134">
        <f>SUM(H7:H11)</f>
        <v>21926186.062617131</v>
      </c>
      <c r="I12" s="135">
        <f t="shared" ref="I12:Y12" si="0">SUM(I7:I11)</f>
        <v>21757297.711535651</v>
      </c>
      <c r="J12" s="135">
        <f t="shared" si="0"/>
        <v>21501623.087327659</v>
      </c>
      <c r="K12" s="135">
        <f t="shared" si="0"/>
        <v>21253554.105729144</v>
      </c>
      <c r="L12" s="135">
        <f t="shared" si="0"/>
        <v>20962226.530447293</v>
      </c>
      <c r="M12" s="136">
        <f t="shared" si="0"/>
        <v>20704750.273520708</v>
      </c>
      <c r="N12" s="134">
        <f t="shared" si="0"/>
        <v>7182716.1239607856</v>
      </c>
      <c r="O12" s="135">
        <f t="shared" si="0"/>
        <v>7127390.6296409909</v>
      </c>
      <c r="P12" s="135">
        <f t="shared" si="0"/>
        <v>7043635.1492969934</v>
      </c>
      <c r="Q12" s="135">
        <f t="shared" si="0"/>
        <v>6962371.1725664446</v>
      </c>
      <c r="R12" s="135">
        <f t="shared" si="0"/>
        <v>6866936.2772154929</v>
      </c>
      <c r="S12" s="136">
        <f t="shared" si="0"/>
        <v>6782590.606842991</v>
      </c>
      <c r="T12" s="134">
        <f t="shared" si="0"/>
        <v>8694866.8868998978</v>
      </c>
      <c r="U12" s="135">
        <f t="shared" si="0"/>
        <v>8627893.920091724</v>
      </c>
      <c r="V12" s="135">
        <f t="shared" si="0"/>
        <v>8526505.7070437279</v>
      </c>
      <c r="W12" s="135">
        <f t="shared" si="0"/>
        <v>8428133.5246856958</v>
      </c>
      <c r="X12" s="135">
        <f t="shared" si="0"/>
        <v>8312607.0724187559</v>
      </c>
      <c r="Y12" s="136">
        <f t="shared" si="0"/>
        <v>8210504.4188099364</v>
      </c>
      <c r="Z12" s="134"/>
      <c r="AA12" s="135"/>
      <c r="AB12" s="135"/>
      <c r="AC12" s="135"/>
      <c r="AD12" s="135"/>
      <c r="AE12" s="136"/>
      <c r="AF12" s="134"/>
      <c r="AG12" s="135"/>
      <c r="AH12" s="135"/>
      <c r="AI12" s="135"/>
      <c r="AJ12" s="135"/>
      <c r="AK12" s="136"/>
      <c r="AL12" s="202"/>
      <c r="AM12" s="202"/>
    </row>
    <row r="13" spans="1:49" s="129" customFormat="1" x14ac:dyDescent="0.2">
      <c r="A13" s="124"/>
      <c r="B13" s="125"/>
      <c r="C13" s="126"/>
      <c r="D13" s="126"/>
      <c r="E13" s="126"/>
      <c r="F13" s="126"/>
      <c r="G13" s="127"/>
      <c r="H13" s="125"/>
      <c r="I13" s="126"/>
      <c r="J13" s="126"/>
      <c r="K13" s="126"/>
      <c r="L13" s="126"/>
      <c r="M13" s="127"/>
      <c r="N13" s="125"/>
      <c r="O13" s="126"/>
      <c r="P13" s="126"/>
      <c r="Q13" s="126"/>
      <c r="R13" s="126"/>
      <c r="S13" s="127"/>
      <c r="T13" s="125"/>
      <c r="U13" s="126"/>
      <c r="V13" s="126"/>
      <c r="W13" s="126"/>
      <c r="X13" s="126"/>
      <c r="Y13" s="127"/>
      <c r="Z13" s="125"/>
      <c r="AA13" s="126"/>
      <c r="AB13" s="126"/>
      <c r="AC13" s="126"/>
      <c r="AD13" s="126"/>
      <c r="AE13" s="127"/>
      <c r="AF13" s="125"/>
      <c r="AG13" s="126"/>
      <c r="AH13" s="126"/>
      <c r="AI13" s="126"/>
      <c r="AJ13" s="126"/>
      <c r="AK13" s="127"/>
      <c r="AL13" s="128"/>
      <c r="AM13" s="128"/>
    </row>
    <row r="14" spans="1:49" s="129" customFormat="1" x14ac:dyDescent="0.2">
      <c r="A14" s="124" t="s">
        <v>144</v>
      </c>
      <c r="B14" s="125">
        <v>15466.287235457956</v>
      </c>
      <c r="C14" s="126">
        <v>15370.670942251376</v>
      </c>
      <c r="D14" s="126">
        <v>15232.600429176538</v>
      </c>
      <c r="E14" s="126">
        <v>15132.931353414238</v>
      </c>
      <c r="F14" s="126">
        <v>14815.931339429459</v>
      </c>
      <c r="G14" s="127">
        <v>14740.178770770712</v>
      </c>
      <c r="H14" s="125"/>
      <c r="I14" s="126"/>
      <c r="J14" s="126"/>
      <c r="K14" s="126"/>
      <c r="L14" s="126"/>
      <c r="M14" s="127"/>
      <c r="N14" s="125"/>
      <c r="O14" s="126"/>
      <c r="P14" s="126"/>
      <c r="Q14" s="126"/>
      <c r="R14" s="126"/>
      <c r="S14" s="127"/>
      <c r="T14" s="125"/>
      <c r="U14" s="126"/>
      <c r="V14" s="126"/>
      <c r="W14" s="126"/>
      <c r="X14" s="126"/>
      <c r="Y14" s="127"/>
      <c r="Z14" s="125"/>
      <c r="AA14" s="126"/>
      <c r="AB14" s="126"/>
      <c r="AC14" s="126"/>
      <c r="AD14" s="126"/>
      <c r="AE14" s="127"/>
      <c r="AF14" s="125"/>
      <c r="AG14" s="126"/>
      <c r="AH14" s="126"/>
      <c r="AI14" s="126"/>
      <c r="AJ14" s="126"/>
      <c r="AK14" s="127"/>
      <c r="AL14" s="128"/>
      <c r="AM14" s="128"/>
    </row>
    <row r="15" spans="1:49" s="129" customFormat="1" x14ac:dyDescent="0.2">
      <c r="A15" s="124" t="s">
        <v>139</v>
      </c>
      <c r="B15" s="125"/>
      <c r="C15" s="126"/>
      <c r="D15" s="126"/>
      <c r="E15" s="126"/>
      <c r="F15" s="126"/>
      <c r="G15" s="127"/>
      <c r="H15" s="125">
        <v>270874.54259194911</v>
      </c>
      <c r="I15" s="126">
        <v>265493.49656264205</v>
      </c>
      <c r="J15" s="126">
        <v>257809.30834898463</v>
      </c>
      <c r="K15" s="126">
        <v>250069.49782158554</v>
      </c>
      <c r="L15" s="126">
        <v>241451.73248135814</v>
      </c>
      <c r="M15" s="127">
        <v>234381.39500914956</v>
      </c>
      <c r="N15" s="125">
        <v>127723.51890328593</v>
      </c>
      <c r="O15" s="126">
        <v>125426.23704523846</v>
      </c>
      <c r="P15" s="126">
        <v>122062.89985188695</v>
      </c>
      <c r="Q15" s="126">
        <v>118656.26968791573</v>
      </c>
      <c r="R15" s="126">
        <v>114838.44101260464</v>
      </c>
      <c r="S15" s="127">
        <v>111731.20245063223</v>
      </c>
      <c r="T15" s="125">
        <v>300160.32414799847</v>
      </c>
      <c r="U15" s="126">
        <v>296017.09233839624</v>
      </c>
      <c r="V15" s="126">
        <v>289396.22662480059</v>
      </c>
      <c r="W15" s="126">
        <v>282597.8926089466</v>
      </c>
      <c r="X15" s="126">
        <v>274804.47231677297</v>
      </c>
      <c r="Y15" s="127">
        <v>268612.27262050612</v>
      </c>
      <c r="Z15" s="125"/>
      <c r="AA15" s="126"/>
      <c r="AB15" s="126"/>
      <c r="AC15" s="126"/>
      <c r="AD15" s="126"/>
      <c r="AE15" s="127"/>
      <c r="AF15" s="125"/>
      <c r="AG15" s="126"/>
      <c r="AH15" s="126"/>
      <c r="AI15" s="126"/>
      <c r="AJ15" s="126"/>
      <c r="AK15" s="127"/>
      <c r="AL15" s="128"/>
      <c r="AM15" s="128"/>
    </row>
    <row r="16" spans="1:49" s="129" customFormat="1" x14ac:dyDescent="0.2">
      <c r="A16" s="124" t="s">
        <v>140</v>
      </c>
      <c r="B16" s="125"/>
      <c r="C16" s="126"/>
      <c r="D16" s="126"/>
      <c r="E16" s="126"/>
      <c r="F16" s="126"/>
      <c r="G16" s="127"/>
      <c r="H16" s="125">
        <v>427688.72470303276</v>
      </c>
      <c r="I16" s="126">
        <v>419192.49359980371</v>
      </c>
      <c r="J16" s="126">
        <v>407059.78955892241</v>
      </c>
      <c r="K16" s="126">
        <v>394839.26243876026</v>
      </c>
      <c r="L16" s="126">
        <v>381232.51655232935</v>
      </c>
      <c r="M16" s="127">
        <v>370069.03257272107</v>
      </c>
      <c r="N16" s="125">
        <v>189546.02657328767</v>
      </c>
      <c r="O16" s="126">
        <v>186136.7825135345</v>
      </c>
      <c r="P16" s="126">
        <v>181145.47624120527</v>
      </c>
      <c r="Q16" s="126">
        <v>176089.92173464334</v>
      </c>
      <c r="R16" s="126">
        <v>170424.1347147075</v>
      </c>
      <c r="S16" s="127">
        <v>165812.88748244842</v>
      </c>
      <c r="T16" s="125">
        <v>427543.9831672259</v>
      </c>
      <c r="U16" s="126">
        <v>421642.42427169031</v>
      </c>
      <c r="V16" s="126">
        <v>412211.75981848192</v>
      </c>
      <c r="W16" s="126">
        <v>402528.31210669735</v>
      </c>
      <c r="X16" s="126">
        <v>391427.4780318737</v>
      </c>
      <c r="Y16" s="127">
        <v>382607.39919492707</v>
      </c>
      <c r="Z16" s="125"/>
      <c r="AA16" s="126"/>
      <c r="AB16" s="126"/>
      <c r="AC16" s="126"/>
      <c r="AD16" s="126"/>
      <c r="AE16" s="127"/>
      <c r="AF16" s="125"/>
      <c r="AG16" s="126"/>
      <c r="AH16" s="126"/>
      <c r="AI16" s="126"/>
      <c r="AJ16" s="126"/>
      <c r="AK16" s="127"/>
      <c r="AL16" s="128"/>
      <c r="AM16" s="128"/>
    </row>
    <row r="17" spans="1:39" s="129" customFormat="1" x14ac:dyDescent="0.2">
      <c r="A17" s="124" t="s">
        <v>141</v>
      </c>
      <c r="B17" s="125"/>
      <c r="C17" s="126"/>
      <c r="D17" s="126"/>
      <c r="E17" s="126"/>
      <c r="F17" s="126"/>
      <c r="G17" s="127"/>
      <c r="H17" s="125">
        <v>166567.96777526545</v>
      </c>
      <c r="I17" s="126">
        <v>163259.01931141128</v>
      </c>
      <c r="J17" s="126">
        <v>158533.80740148408</v>
      </c>
      <c r="K17" s="126">
        <v>153774.39184999547</v>
      </c>
      <c r="L17" s="126">
        <v>148475.09851016998</v>
      </c>
      <c r="M17" s="127">
        <v>144127.35976380436</v>
      </c>
      <c r="N17" s="125">
        <v>73005.237570978599</v>
      </c>
      <c r="O17" s="126">
        <v>71692.13870512876</v>
      </c>
      <c r="P17" s="126">
        <v>69769.695345125001</v>
      </c>
      <c r="Q17" s="126">
        <v>67822.506240309463</v>
      </c>
      <c r="R17" s="126">
        <v>65640.280978747178</v>
      </c>
      <c r="S17" s="127">
        <v>63864.220536987246</v>
      </c>
      <c r="T17" s="125">
        <v>161410.13115485883</v>
      </c>
      <c r="U17" s="126">
        <v>159182.12320047262</v>
      </c>
      <c r="V17" s="126">
        <v>155621.7765549804</v>
      </c>
      <c r="W17" s="126">
        <v>151965.99697035921</v>
      </c>
      <c r="X17" s="126">
        <v>147775.11333150615</v>
      </c>
      <c r="Y17" s="127">
        <v>144445.28028995232</v>
      </c>
      <c r="Z17" s="125"/>
      <c r="AA17" s="126"/>
      <c r="AB17" s="126"/>
      <c r="AC17" s="126"/>
      <c r="AD17" s="126"/>
      <c r="AE17" s="127"/>
      <c r="AF17" s="125"/>
      <c r="AG17" s="126"/>
      <c r="AH17" s="126"/>
      <c r="AI17" s="126"/>
      <c r="AJ17" s="126"/>
      <c r="AK17" s="127"/>
      <c r="AL17" s="128"/>
      <c r="AM17" s="128"/>
    </row>
    <row r="18" spans="1:39" s="129" customFormat="1" x14ac:dyDescent="0.2">
      <c r="A18" s="124" t="s">
        <v>142</v>
      </c>
      <c r="B18" s="125"/>
      <c r="C18" s="126"/>
      <c r="D18" s="126"/>
      <c r="E18" s="126"/>
      <c r="F18" s="126"/>
      <c r="G18" s="127"/>
      <c r="H18" s="125">
        <v>567908.74601711438</v>
      </c>
      <c r="I18" s="126">
        <v>556626.98039409809</v>
      </c>
      <c r="J18" s="126">
        <v>540516.5048550528</v>
      </c>
      <c r="K18" s="126">
        <v>524289.41297345515</v>
      </c>
      <c r="L18" s="126">
        <v>506221.62313611014</v>
      </c>
      <c r="M18" s="127">
        <v>491398.13160627475</v>
      </c>
      <c r="N18" s="125">
        <v>243863.41783034813</v>
      </c>
      <c r="O18" s="126">
        <v>239477.20133370342</v>
      </c>
      <c r="P18" s="126">
        <v>233055.55784682379</v>
      </c>
      <c r="Q18" s="126">
        <v>226551.25478499665</v>
      </c>
      <c r="R18" s="126">
        <v>219261.84749770557</v>
      </c>
      <c r="S18" s="127">
        <v>213329.1749387024</v>
      </c>
      <c r="T18" s="125">
        <v>493388.18979012157</v>
      </c>
      <c r="U18" s="126">
        <v>486577.75723804126</v>
      </c>
      <c r="V18" s="126">
        <v>475694.71678775252</v>
      </c>
      <c r="W18" s="126">
        <v>464519.96301844035</v>
      </c>
      <c r="X18" s="126">
        <v>451709.5373196287</v>
      </c>
      <c r="Y18" s="127">
        <v>441531.1161454377</v>
      </c>
      <c r="Z18" s="125"/>
      <c r="AA18" s="126"/>
      <c r="AB18" s="126"/>
      <c r="AC18" s="126"/>
      <c r="AD18" s="126"/>
      <c r="AE18" s="127"/>
      <c r="AF18" s="125"/>
      <c r="AG18" s="126"/>
      <c r="AH18" s="126"/>
      <c r="AI18" s="126"/>
      <c r="AJ18" s="126"/>
      <c r="AK18" s="127"/>
      <c r="AL18" s="128"/>
      <c r="AM18" s="128"/>
    </row>
    <row r="19" spans="1:39" s="129" customFormat="1" x14ac:dyDescent="0.2">
      <c r="A19" s="124" t="s">
        <v>143</v>
      </c>
      <c r="B19" s="125"/>
      <c r="C19" s="126"/>
      <c r="D19" s="126"/>
      <c r="E19" s="126"/>
      <c r="F19" s="126"/>
      <c r="G19" s="127"/>
      <c r="H19" s="125">
        <v>694727.52070367173</v>
      </c>
      <c r="I19" s="126">
        <v>680926.44242233469</v>
      </c>
      <c r="J19" s="126">
        <v>661218.36289883195</v>
      </c>
      <c r="K19" s="126">
        <v>641367.62562775414</v>
      </c>
      <c r="L19" s="126">
        <v>619265.14714626328</v>
      </c>
      <c r="M19" s="127">
        <v>601131.44592944137</v>
      </c>
      <c r="N19" s="125">
        <v>258970.3470252112</v>
      </c>
      <c r="O19" s="126">
        <v>254312.4117827304</v>
      </c>
      <c r="P19" s="126">
        <v>247492.95826622826</v>
      </c>
      <c r="Q19" s="126">
        <v>240585.72455292754</v>
      </c>
      <c r="R19" s="126">
        <v>232844.75072588498</v>
      </c>
      <c r="S19" s="127">
        <v>226544.55906507245</v>
      </c>
      <c r="T19" s="125">
        <v>422998.32517833187</v>
      </c>
      <c r="U19" s="126">
        <v>417159.51179997477</v>
      </c>
      <c r="V19" s="126">
        <v>407829.11439974833</v>
      </c>
      <c r="W19" s="126">
        <v>398248.62133867602</v>
      </c>
      <c r="X19" s="126">
        <v>387265.81160072127</v>
      </c>
      <c r="Y19" s="127">
        <v>378539.50805568928</v>
      </c>
      <c r="Z19" s="125"/>
      <c r="AA19" s="126"/>
      <c r="AB19" s="126"/>
      <c r="AC19" s="126"/>
      <c r="AD19" s="126"/>
      <c r="AE19" s="127"/>
      <c r="AF19" s="125"/>
      <c r="AG19" s="126"/>
      <c r="AH19" s="126"/>
      <c r="AI19" s="126"/>
      <c r="AJ19" s="126"/>
      <c r="AK19" s="127"/>
      <c r="AL19" s="128"/>
      <c r="AM19" s="128"/>
    </row>
    <row r="20" spans="1:39" s="129" customFormat="1" x14ac:dyDescent="0.2">
      <c r="A20" s="124"/>
      <c r="B20" s="125"/>
      <c r="C20" s="126"/>
      <c r="D20" s="126"/>
      <c r="E20" s="126"/>
      <c r="F20" s="126"/>
      <c r="G20" s="127"/>
      <c r="H20" s="125"/>
      <c r="I20" s="126"/>
      <c r="J20" s="126"/>
      <c r="K20" s="126"/>
      <c r="L20" s="126"/>
      <c r="M20" s="127"/>
      <c r="N20" s="125"/>
      <c r="O20" s="126"/>
      <c r="P20" s="126"/>
      <c r="Q20" s="126"/>
      <c r="R20" s="126"/>
      <c r="S20" s="127"/>
      <c r="T20" s="125"/>
      <c r="U20" s="126"/>
      <c r="V20" s="126"/>
      <c r="W20" s="126"/>
      <c r="X20" s="126"/>
      <c r="Y20" s="127"/>
      <c r="Z20" s="125"/>
      <c r="AA20" s="126"/>
      <c r="AB20" s="126"/>
      <c r="AC20" s="126"/>
      <c r="AD20" s="126"/>
      <c r="AE20" s="127"/>
      <c r="AF20" s="125"/>
      <c r="AG20" s="126"/>
      <c r="AH20" s="126"/>
      <c r="AI20" s="126"/>
      <c r="AJ20" s="126"/>
      <c r="AK20" s="127"/>
      <c r="AL20" s="128"/>
      <c r="AM20" s="128"/>
    </row>
    <row r="21" spans="1:39" s="129" customFormat="1" x14ac:dyDescent="0.2">
      <c r="A21" s="124" t="s">
        <v>145</v>
      </c>
      <c r="B21" s="125">
        <v>4972.699776780205</v>
      </c>
      <c r="C21" s="126">
        <v>5103.231260762348</v>
      </c>
      <c r="D21" s="126">
        <v>5220.3008386736874</v>
      </c>
      <c r="E21" s="126">
        <v>5324.8107590271284</v>
      </c>
      <c r="F21" s="126">
        <v>5431.1181896662301</v>
      </c>
      <c r="G21" s="127">
        <v>5541.7610503071892</v>
      </c>
      <c r="H21" s="125"/>
      <c r="I21" s="126"/>
      <c r="J21" s="126"/>
      <c r="K21" s="126"/>
      <c r="L21" s="126"/>
      <c r="M21" s="127"/>
      <c r="N21" s="125"/>
      <c r="O21" s="126"/>
      <c r="P21" s="126"/>
      <c r="Q21" s="126"/>
      <c r="R21" s="126"/>
      <c r="S21" s="127"/>
      <c r="T21" s="125"/>
      <c r="U21" s="126"/>
      <c r="V21" s="126"/>
      <c r="W21" s="126"/>
      <c r="X21" s="126"/>
      <c r="Y21" s="127"/>
      <c r="Z21" s="125"/>
      <c r="AA21" s="126"/>
      <c r="AB21" s="126"/>
      <c r="AC21" s="126"/>
      <c r="AD21" s="126"/>
      <c r="AE21" s="127"/>
      <c r="AF21" s="125"/>
      <c r="AG21" s="126"/>
      <c r="AH21" s="126"/>
      <c r="AI21" s="126"/>
      <c r="AJ21" s="126"/>
      <c r="AK21" s="127"/>
      <c r="AL21" s="128"/>
      <c r="AM21" s="128"/>
    </row>
    <row r="22" spans="1:39" s="129" customFormat="1" x14ac:dyDescent="0.2">
      <c r="A22" s="124" t="s">
        <v>139</v>
      </c>
      <c r="B22" s="125"/>
      <c r="C22" s="126"/>
      <c r="D22" s="126"/>
      <c r="E22" s="126"/>
      <c r="F22" s="126"/>
      <c r="G22" s="127"/>
      <c r="H22" s="125">
        <v>27813.955889537414</v>
      </c>
      <c r="I22" s="126">
        <v>28492.566823076155</v>
      </c>
      <c r="J22" s="126">
        <v>28982.321923446758</v>
      </c>
      <c r="K22" s="126">
        <v>29403.417067111677</v>
      </c>
      <c r="L22" s="126">
        <v>29682.946414234928</v>
      </c>
      <c r="M22" s="127">
        <v>29974.422716782225</v>
      </c>
      <c r="N22" s="125">
        <v>14608.170110051162</v>
      </c>
      <c r="O22" s="126">
        <v>14964.583415481173</v>
      </c>
      <c r="P22" s="126">
        <v>15221.807732902707</v>
      </c>
      <c r="Q22" s="126">
        <v>15442.971148693105</v>
      </c>
      <c r="R22" s="126">
        <v>15589.782780585569</v>
      </c>
      <c r="S22" s="127">
        <v>15742.869073940241</v>
      </c>
      <c r="T22" s="125">
        <v>31553.647437710508</v>
      </c>
      <c r="U22" s="126">
        <v>32323.500177439328</v>
      </c>
      <c r="V22" s="126">
        <v>32879.104703069839</v>
      </c>
      <c r="W22" s="126">
        <v>33356.817681177105</v>
      </c>
      <c r="X22" s="126">
        <v>33673.930806064825</v>
      </c>
      <c r="Y22" s="127">
        <v>34004.597199710923</v>
      </c>
      <c r="Z22" s="125"/>
      <c r="AA22" s="126"/>
      <c r="AB22" s="126"/>
      <c r="AC22" s="126"/>
      <c r="AD22" s="126"/>
      <c r="AE22" s="127"/>
      <c r="AF22" s="125"/>
      <c r="AG22" s="126"/>
      <c r="AH22" s="126"/>
      <c r="AI22" s="126"/>
      <c r="AJ22" s="126"/>
      <c r="AK22" s="127"/>
      <c r="AL22" s="128"/>
      <c r="AM22" s="128"/>
    </row>
    <row r="23" spans="1:39" s="129" customFormat="1" x14ac:dyDescent="0.2">
      <c r="A23" s="124" t="s">
        <v>140</v>
      </c>
      <c r="B23" s="125"/>
      <c r="C23" s="126"/>
      <c r="D23" s="126"/>
      <c r="E23" s="126"/>
      <c r="F23" s="126"/>
      <c r="G23" s="127"/>
      <c r="H23" s="125">
        <v>24541.725784885952</v>
      </c>
      <c r="I23" s="126">
        <v>25140.50013800837</v>
      </c>
      <c r="J23" s="126">
        <v>25572.636991276548</v>
      </c>
      <c r="K23" s="126">
        <v>25944.191529804419</v>
      </c>
      <c r="L23" s="126">
        <v>26190.835071383757</v>
      </c>
      <c r="M23" s="127">
        <v>26448.020044219607</v>
      </c>
      <c r="N23" s="125">
        <v>11102.209283638884</v>
      </c>
      <c r="O23" s="126">
        <v>11373.083395765692</v>
      </c>
      <c r="P23" s="126">
        <v>11568.573877006058</v>
      </c>
      <c r="Q23" s="126">
        <v>11736.65807300676</v>
      </c>
      <c r="R23" s="126">
        <v>11848.234913245033</v>
      </c>
      <c r="S23" s="127">
        <v>11964.580496194583</v>
      </c>
      <c r="T23" s="125">
        <v>14023.843305649116</v>
      </c>
      <c r="U23" s="126">
        <v>14366.000078861925</v>
      </c>
      <c r="V23" s="126">
        <v>14612.935423586599</v>
      </c>
      <c r="W23" s="126">
        <v>14825.252302745381</v>
      </c>
      <c r="X23" s="126">
        <v>14966.191469362144</v>
      </c>
      <c r="Y23" s="127">
        <v>15113.154310982631</v>
      </c>
      <c r="Z23" s="125"/>
      <c r="AA23" s="126"/>
      <c r="AB23" s="126"/>
      <c r="AC23" s="126"/>
      <c r="AD23" s="126"/>
      <c r="AE23" s="127"/>
      <c r="AF23" s="125"/>
      <c r="AG23" s="126"/>
      <c r="AH23" s="126"/>
      <c r="AI23" s="126"/>
      <c r="AJ23" s="126"/>
      <c r="AK23" s="127"/>
      <c r="AL23" s="128"/>
      <c r="AM23" s="128"/>
    </row>
    <row r="24" spans="1:39" s="129" customFormat="1" x14ac:dyDescent="0.2">
      <c r="A24" s="124" t="s">
        <v>141</v>
      </c>
      <c r="B24" s="125"/>
      <c r="C24" s="126"/>
      <c r="D24" s="126"/>
      <c r="E24" s="126"/>
      <c r="F24" s="126"/>
      <c r="G24" s="127"/>
      <c r="H24" s="125">
        <v>21269.495680234497</v>
      </c>
      <c r="I24" s="126">
        <v>21788.433452940586</v>
      </c>
      <c r="J24" s="126">
        <v>22162.952059106341</v>
      </c>
      <c r="K24" s="126">
        <v>22484.965992497164</v>
      </c>
      <c r="L24" s="126">
        <v>22698.72372853259</v>
      </c>
      <c r="M24" s="127">
        <v>22921.617371656994</v>
      </c>
      <c r="N24" s="125">
        <v>8180.5752616286518</v>
      </c>
      <c r="O24" s="126">
        <v>8380.1667126694574</v>
      </c>
      <c r="P24" s="126">
        <v>8524.2123304255165</v>
      </c>
      <c r="Q24" s="126">
        <v>8648.063843268139</v>
      </c>
      <c r="R24" s="126">
        <v>8730.2783571279197</v>
      </c>
      <c r="S24" s="127">
        <v>8816.0066814065358</v>
      </c>
      <c r="T24" s="125">
        <v>7011.9216528245579</v>
      </c>
      <c r="U24" s="126">
        <v>7183.0000394309627</v>
      </c>
      <c r="V24" s="126">
        <v>7306.4677117932997</v>
      </c>
      <c r="W24" s="126">
        <v>7412.6261513726904</v>
      </c>
      <c r="X24" s="126">
        <v>7483.0957346810719</v>
      </c>
      <c r="Y24" s="127">
        <v>7556.5771554913154</v>
      </c>
      <c r="Z24" s="125"/>
      <c r="AA24" s="126"/>
      <c r="AB24" s="126"/>
      <c r="AC24" s="126"/>
      <c r="AD24" s="126"/>
      <c r="AE24" s="127"/>
      <c r="AF24" s="125"/>
      <c r="AG24" s="126"/>
      <c r="AH24" s="126"/>
      <c r="AI24" s="126"/>
      <c r="AJ24" s="126"/>
      <c r="AK24" s="127"/>
      <c r="AL24" s="128"/>
      <c r="AM24" s="128"/>
    </row>
    <row r="25" spans="1:39" s="129" customFormat="1" x14ac:dyDescent="0.2">
      <c r="A25" s="124" t="s">
        <v>142</v>
      </c>
      <c r="B25" s="125"/>
      <c r="C25" s="126"/>
      <c r="D25" s="126"/>
      <c r="E25" s="126"/>
      <c r="F25" s="126"/>
      <c r="G25" s="127"/>
      <c r="H25" s="125">
        <v>32722.301046514607</v>
      </c>
      <c r="I25" s="126">
        <v>33520.66685067783</v>
      </c>
      <c r="J25" s="126">
        <v>34096.849321702066</v>
      </c>
      <c r="K25" s="126">
        <v>34592.255373072556</v>
      </c>
      <c r="L25" s="126">
        <v>34921.113428511679</v>
      </c>
      <c r="M25" s="127">
        <v>35264.026725626143</v>
      </c>
      <c r="N25" s="125">
        <v>9933.5556748347917</v>
      </c>
      <c r="O25" s="126">
        <v>10175.916722527198</v>
      </c>
      <c r="P25" s="126">
        <v>10350.829258373842</v>
      </c>
      <c r="Q25" s="126">
        <v>10501.220381111312</v>
      </c>
      <c r="R25" s="126">
        <v>10601.052290798189</v>
      </c>
      <c r="S25" s="127">
        <v>10705.150970279365</v>
      </c>
      <c r="T25" s="125">
        <v>6310.7294875421012</v>
      </c>
      <c r="U25" s="126">
        <v>6464.7000354878655</v>
      </c>
      <c r="V25" s="126">
        <v>6575.8209406139686</v>
      </c>
      <c r="W25" s="126">
        <v>6671.3635362354207</v>
      </c>
      <c r="X25" s="126">
        <v>6734.7861612129645</v>
      </c>
      <c r="Y25" s="127">
        <v>6800.9194399421831</v>
      </c>
      <c r="Z25" s="125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7"/>
      <c r="AL25" s="128"/>
      <c r="AM25" s="128"/>
    </row>
    <row r="26" spans="1:39" s="129" customFormat="1" x14ac:dyDescent="0.2">
      <c r="A26" s="124" t="s">
        <v>143</v>
      </c>
      <c r="B26" s="125"/>
      <c r="C26" s="126"/>
      <c r="D26" s="126"/>
      <c r="E26" s="126"/>
      <c r="F26" s="126"/>
      <c r="G26" s="127"/>
      <c r="H26" s="125">
        <v>58900.141883726283</v>
      </c>
      <c r="I26" s="126">
        <v>60337.20033122009</v>
      </c>
      <c r="J26" s="126">
        <v>61374.328779063711</v>
      </c>
      <c r="K26" s="126">
        <v>62266.059671530602</v>
      </c>
      <c r="L26" s="126">
        <v>62858.004171321016</v>
      </c>
      <c r="M26" s="127">
        <v>63475.248106127052</v>
      </c>
      <c r="N26" s="125">
        <v>14608.170110051162</v>
      </c>
      <c r="O26" s="126">
        <v>14964.583415481173</v>
      </c>
      <c r="P26" s="126">
        <v>15221.807732902707</v>
      </c>
      <c r="Q26" s="126">
        <v>15442.971148693105</v>
      </c>
      <c r="R26" s="126">
        <v>15589.782780585569</v>
      </c>
      <c r="S26" s="127">
        <v>15742.869073940241</v>
      </c>
      <c r="T26" s="125">
        <v>11219.074644519293</v>
      </c>
      <c r="U26" s="126">
        <v>11492.80006308954</v>
      </c>
      <c r="V26" s="126">
        <v>11690.348338869278</v>
      </c>
      <c r="W26" s="126">
        <v>11860.201842196304</v>
      </c>
      <c r="X26" s="126">
        <v>11972.953175489716</v>
      </c>
      <c r="Y26" s="127">
        <v>12090.523448786105</v>
      </c>
      <c r="Z26" s="125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7"/>
      <c r="AL26" s="128"/>
      <c r="AM26" s="128"/>
    </row>
    <row r="27" spans="1:39" s="129" customFormat="1" x14ac:dyDescent="0.2">
      <c r="A27" s="124"/>
      <c r="B27" s="125"/>
      <c r="C27" s="126"/>
      <c r="D27" s="126"/>
      <c r="E27" s="126"/>
      <c r="F27" s="126"/>
      <c r="G27" s="127"/>
      <c r="H27" s="125"/>
      <c r="I27" s="126"/>
      <c r="J27" s="126"/>
      <c r="K27" s="126"/>
      <c r="L27" s="126"/>
      <c r="M27" s="127"/>
      <c r="N27" s="125"/>
      <c r="O27" s="126"/>
      <c r="P27" s="126"/>
      <c r="Q27" s="126"/>
      <c r="R27" s="126"/>
      <c r="S27" s="127"/>
      <c r="T27" s="125"/>
      <c r="U27" s="126"/>
      <c r="V27" s="126"/>
      <c r="W27" s="126"/>
      <c r="X27" s="126"/>
      <c r="Y27" s="127"/>
      <c r="Z27" s="125"/>
      <c r="AA27" s="126"/>
      <c r="AB27" s="126"/>
      <c r="AC27" s="126"/>
      <c r="AD27" s="126"/>
      <c r="AE27" s="127"/>
      <c r="AF27" s="125"/>
      <c r="AG27" s="126"/>
      <c r="AH27" s="126"/>
      <c r="AI27" s="126"/>
      <c r="AJ27" s="126"/>
      <c r="AK27" s="127"/>
      <c r="AL27" s="128"/>
      <c r="AM27" s="128"/>
    </row>
    <row r="28" spans="1:39" s="129" customFormat="1" x14ac:dyDescent="0.2">
      <c r="A28" s="124" t="s">
        <v>146</v>
      </c>
      <c r="B28" s="125">
        <v>50.978915839033228</v>
      </c>
      <c r="C28" s="126">
        <v>51.094037127702947</v>
      </c>
      <c r="D28" s="126">
        <v>51.212765285228677</v>
      </c>
      <c r="E28" s="126">
        <v>51.712329845811503</v>
      </c>
      <c r="F28" s="126">
        <v>51.783622258866423</v>
      </c>
      <c r="G28" s="127">
        <v>52.244878047223636</v>
      </c>
      <c r="H28" s="125"/>
      <c r="I28" s="126"/>
      <c r="J28" s="126"/>
      <c r="K28" s="126"/>
      <c r="L28" s="126"/>
      <c r="M28" s="127"/>
      <c r="N28" s="125"/>
      <c r="O28" s="126"/>
      <c r="P28" s="126"/>
      <c r="Q28" s="126"/>
      <c r="R28" s="126"/>
      <c r="S28" s="127"/>
      <c r="T28" s="125"/>
      <c r="U28" s="126"/>
      <c r="V28" s="126"/>
      <c r="W28" s="126"/>
      <c r="X28" s="126"/>
      <c r="Y28" s="127"/>
      <c r="Z28" s="125"/>
      <c r="AA28" s="126"/>
      <c r="AB28" s="126"/>
      <c r="AC28" s="126"/>
      <c r="AD28" s="126"/>
      <c r="AE28" s="127"/>
      <c r="AF28" s="125"/>
      <c r="AG28" s="126"/>
      <c r="AH28" s="126"/>
      <c r="AI28" s="126"/>
      <c r="AJ28" s="126"/>
      <c r="AK28" s="127"/>
      <c r="AL28" s="128"/>
      <c r="AM28" s="128"/>
    </row>
    <row r="29" spans="1:39" s="129" customFormat="1" x14ac:dyDescent="0.2">
      <c r="A29" s="124" t="s">
        <v>139</v>
      </c>
      <c r="B29" s="125"/>
      <c r="C29" s="126"/>
      <c r="D29" s="126"/>
      <c r="E29" s="126"/>
      <c r="F29" s="126"/>
      <c r="G29" s="127"/>
      <c r="H29" s="125">
        <v>945.43218415420506</v>
      </c>
      <c r="I29" s="126">
        <v>965.8063618900469</v>
      </c>
      <c r="J29" s="126">
        <v>980.1798557154965</v>
      </c>
      <c r="K29" s="126">
        <v>997.97639121282725</v>
      </c>
      <c r="L29" s="126">
        <v>1002.3908049824057</v>
      </c>
      <c r="M29" s="127">
        <v>1017.8999658748826</v>
      </c>
      <c r="N29" s="125">
        <v>490.55215156799517</v>
      </c>
      <c r="O29" s="126">
        <v>499.80075107314525</v>
      </c>
      <c r="P29" s="126">
        <v>505.89997213934402</v>
      </c>
      <c r="Q29" s="126">
        <v>513.7255789011283</v>
      </c>
      <c r="R29" s="126">
        <v>514.63585088594948</v>
      </c>
      <c r="S29" s="127">
        <v>521.21883684712611</v>
      </c>
      <c r="T29" s="125">
        <v>1079.6489288209082</v>
      </c>
      <c r="U29" s="126">
        <v>1113.4784099571038</v>
      </c>
      <c r="V29" s="126">
        <v>1140.8724018615069</v>
      </c>
      <c r="W29" s="126">
        <v>1172.7113597552557</v>
      </c>
      <c r="X29" s="126">
        <v>1189.1797405072939</v>
      </c>
      <c r="Y29" s="127">
        <v>1219.1442376082996</v>
      </c>
      <c r="Z29" s="125"/>
      <c r="AA29" s="126"/>
      <c r="AB29" s="126"/>
      <c r="AC29" s="126"/>
      <c r="AD29" s="126"/>
      <c r="AE29" s="127"/>
      <c r="AF29" s="125"/>
      <c r="AG29" s="126"/>
      <c r="AH29" s="126"/>
      <c r="AI29" s="126"/>
      <c r="AJ29" s="126"/>
      <c r="AK29" s="127"/>
      <c r="AL29" s="128"/>
      <c r="AM29" s="128"/>
    </row>
    <row r="30" spans="1:39" s="129" customFormat="1" x14ac:dyDescent="0.2">
      <c r="A30" s="124" t="s">
        <v>140</v>
      </c>
      <c r="B30" s="125"/>
      <c r="C30" s="126"/>
      <c r="D30" s="126"/>
      <c r="E30" s="126"/>
      <c r="F30" s="126"/>
      <c r="G30" s="127"/>
      <c r="H30" s="125">
        <v>1611.0426901190885</v>
      </c>
      <c r="I30" s="126">
        <v>1645.7608546354356</v>
      </c>
      <c r="J30" s="126">
        <v>1670.253687169668</v>
      </c>
      <c r="K30" s="126">
        <v>1700.5794777477292</v>
      </c>
      <c r="L30" s="126">
        <v>1708.1017613697989</v>
      </c>
      <c r="M30" s="127">
        <v>1734.5298021161143</v>
      </c>
      <c r="N30" s="125">
        <v>746.95797793896395</v>
      </c>
      <c r="O30" s="126">
        <v>761.04071137118422</v>
      </c>
      <c r="P30" s="126">
        <v>770.32792338329796</v>
      </c>
      <c r="Q30" s="126">
        <v>782.24388254124619</v>
      </c>
      <c r="R30" s="126">
        <v>783.62994296108764</v>
      </c>
      <c r="S30" s="127">
        <v>793.65377807554773</v>
      </c>
      <c r="T30" s="125">
        <v>1567.8444406371782</v>
      </c>
      <c r="U30" s="126">
        <v>1616.9709321411794</v>
      </c>
      <c r="V30" s="126">
        <v>1656.7519357319334</v>
      </c>
      <c r="W30" s="126">
        <v>1702.9878294533412</v>
      </c>
      <c r="X30" s="126">
        <v>1726.9028804658749</v>
      </c>
      <c r="Y30" s="127">
        <v>1770.4167199577616</v>
      </c>
      <c r="Z30" s="125"/>
      <c r="AA30" s="126"/>
      <c r="AB30" s="126"/>
      <c r="AC30" s="126"/>
      <c r="AD30" s="126"/>
      <c r="AE30" s="127"/>
      <c r="AF30" s="125"/>
      <c r="AG30" s="126"/>
      <c r="AH30" s="126"/>
      <c r="AI30" s="126"/>
      <c r="AJ30" s="126"/>
      <c r="AK30" s="127"/>
      <c r="AL30" s="128"/>
      <c r="AM30" s="128"/>
    </row>
    <row r="31" spans="1:39" s="129" customFormat="1" x14ac:dyDescent="0.2">
      <c r="A31" s="124" t="s">
        <v>141</v>
      </c>
      <c r="B31" s="125"/>
      <c r="C31" s="126"/>
      <c r="D31" s="126"/>
      <c r="E31" s="126"/>
      <c r="F31" s="126"/>
      <c r="G31" s="127"/>
      <c r="H31" s="125">
        <v>574.03570393903249</v>
      </c>
      <c r="I31" s="126">
        <v>586.40624267760495</v>
      </c>
      <c r="J31" s="126">
        <v>595.13336111554634</v>
      </c>
      <c r="K31" s="126">
        <v>605.93883923772967</v>
      </c>
      <c r="L31" s="126">
        <v>608.61912784876858</v>
      </c>
      <c r="M31" s="127">
        <v>618.03578643055903</v>
      </c>
      <c r="N31" s="125">
        <v>243.13062275814076</v>
      </c>
      <c r="O31" s="126">
        <v>247.71447332355024</v>
      </c>
      <c r="P31" s="126">
        <v>250.73740862497439</v>
      </c>
      <c r="Q31" s="126">
        <v>254.61598634473637</v>
      </c>
      <c r="R31" s="126">
        <v>255.06714121958802</v>
      </c>
      <c r="S31" s="127">
        <v>258.32984319986286</v>
      </c>
      <c r="T31" s="125">
        <v>416.41444964093745</v>
      </c>
      <c r="U31" s="126">
        <v>429.46228805666385</v>
      </c>
      <c r="V31" s="126">
        <v>440.02799488767812</v>
      </c>
      <c r="W31" s="126">
        <v>452.30809981303173</v>
      </c>
      <c r="X31" s="126">
        <v>458.65986057921594</v>
      </c>
      <c r="Y31" s="127">
        <v>470.21699664075919</v>
      </c>
      <c r="Z31" s="125"/>
      <c r="AA31" s="126"/>
      <c r="AB31" s="126"/>
      <c r="AC31" s="126"/>
      <c r="AD31" s="126"/>
      <c r="AE31" s="127"/>
      <c r="AF31" s="125"/>
      <c r="AG31" s="126"/>
      <c r="AH31" s="126"/>
      <c r="AI31" s="126"/>
      <c r="AJ31" s="126"/>
      <c r="AK31" s="127"/>
      <c r="AL31" s="128"/>
      <c r="AM31" s="128"/>
    </row>
    <row r="32" spans="1:39" s="129" customFormat="1" x14ac:dyDescent="0.2">
      <c r="A32" s="124" t="s">
        <v>142</v>
      </c>
      <c r="B32" s="125"/>
      <c r="C32" s="126"/>
      <c r="D32" s="126"/>
      <c r="E32" s="126"/>
      <c r="F32" s="126"/>
      <c r="G32" s="127"/>
      <c r="H32" s="125">
        <v>1598.5713585057226</v>
      </c>
      <c r="I32" s="126">
        <v>1633.0207643198041</v>
      </c>
      <c r="J32" s="126">
        <v>1657.3239940343481</v>
      </c>
      <c r="K32" s="126">
        <v>1687.4150279588109</v>
      </c>
      <c r="L32" s="126">
        <v>1694.879080415365</v>
      </c>
      <c r="M32" s="127">
        <v>1721.1025375947395</v>
      </c>
      <c r="N32" s="125">
        <v>571.53858621861923</v>
      </c>
      <c r="O32" s="126">
        <v>582.3140592621678</v>
      </c>
      <c r="P32" s="126">
        <v>589.42021540492988</v>
      </c>
      <c r="Q32" s="126">
        <v>598.53777041031879</v>
      </c>
      <c r="R32" s="126">
        <v>599.59832138663421</v>
      </c>
      <c r="S32" s="127">
        <v>607.26810833450872</v>
      </c>
      <c r="T32" s="125">
        <v>940.01649642253267</v>
      </c>
      <c r="U32" s="126">
        <v>969.47076575447932</v>
      </c>
      <c r="V32" s="126">
        <v>993.32185623916757</v>
      </c>
      <c r="W32" s="126">
        <v>1021.0430393479323</v>
      </c>
      <c r="X32" s="126">
        <v>1035.381542506723</v>
      </c>
      <c r="Y32" s="127">
        <v>1061.4706913309724</v>
      </c>
      <c r="Z32" s="125"/>
      <c r="AA32" s="126"/>
      <c r="AB32" s="126"/>
      <c r="AC32" s="126"/>
      <c r="AD32" s="126"/>
      <c r="AE32" s="127"/>
      <c r="AF32" s="125"/>
      <c r="AG32" s="126"/>
      <c r="AH32" s="126"/>
      <c r="AI32" s="126"/>
      <c r="AJ32" s="126"/>
      <c r="AK32" s="127"/>
      <c r="AL32" s="128"/>
      <c r="AM32" s="128"/>
    </row>
    <row r="33" spans="1:39" s="129" customFormat="1" x14ac:dyDescent="0.2">
      <c r="A33" s="124" t="s">
        <v>143</v>
      </c>
      <c r="B33" s="125"/>
      <c r="C33" s="126"/>
      <c r="D33" s="126"/>
      <c r="E33" s="126"/>
      <c r="F33" s="126"/>
      <c r="G33" s="127"/>
      <c r="H33" s="125">
        <v>1189.4694538208819</v>
      </c>
      <c r="I33" s="126">
        <v>1215.1026641871883</v>
      </c>
      <c r="J33" s="126">
        <v>1233.1862794232725</v>
      </c>
      <c r="K33" s="126">
        <v>1255.5765002267365</v>
      </c>
      <c r="L33" s="126">
        <v>1261.130373284419</v>
      </c>
      <c r="M33" s="127">
        <v>1280.6427967508341</v>
      </c>
      <c r="N33" s="125">
        <v>408.14859242800094</v>
      </c>
      <c r="O33" s="126">
        <v>415.84360071181254</v>
      </c>
      <c r="P33" s="126">
        <v>420.91826705486937</v>
      </c>
      <c r="Q33" s="126">
        <v>427.42931868211843</v>
      </c>
      <c r="R33" s="126">
        <v>428.1866820493849</v>
      </c>
      <c r="S33" s="127">
        <v>433.66384986006403</v>
      </c>
      <c r="T33" s="125">
        <v>521.30374766002456</v>
      </c>
      <c r="U33" s="126">
        <v>537.6381641790615</v>
      </c>
      <c r="V33" s="126">
        <v>550.86523296217933</v>
      </c>
      <c r="W33" s="126">
        <v>566.23853406824117</v>
      </c>
      <c r="X33" s="126">
        <v>574.1902194492526</v>
      </c>
      <c r="Y33" s="127">
        <v>588.6584453868835</v>
      </c>
      <c r="Z33" s="125"/>
      <c r="AA33" s="126"/>
      <c r="AB33" s="126"/>
      <c r="AC33" s="126"/>
      <c r="AD33" s="126"/>
      <c r="AE33" s="127"/>
      <c r="AF33" s="125"/>
      <c r="AG33" s="126"/>
      <c r="AH33" s="126"/>
      <c r="AI33" s="126"/>
      <c r="AJ33" s="126"/>
      <c r="AK33" s="127"/>
      <c r="AL33" s="128"/>
      <c r="AM33" s="128"/>
    </row>
    <row r="34" spans="1:39" s="129" customFormat="1" x14ac:dyDescent="0.2">
      <c r="A34" s="124"/>
      <c r="B34" s="125"/>
      <c r="C34" s="126"/>
      <c r="D34" s="126"/>
      <c r="E34" s="126"/>
      <c r="F34" s="126"/>
      <c r="G34" s="127"/>
      <c r="H34" s="125"/>
      <c r="I34" s="126"/>
      <c r="J34" s="126"/>
      <c r="K34" s="126"/>
      <c r="L34" s="126"/>
      <c r="M34" s="127"/>
      <c r="N34" s="125"/>
      <c r="O34" s="126"/>
      <c r="P34" s="126"/>
      <c r="Q34" s="126"/>
      <c r="R34" s="126"/>
      <c r="S34" s="127"/>
      <c r="T34" s="125"/>
      <c r="U34" s="126"/>
      <c r="V34" s="126"/>
      <c r="W34" s="126"/>
      <c r="X34" s="126"/>
      <c r="Y34" s="127"/>
      <c r="Z34" s="125"/>
      <c r="AA34" s="126"/>
      <c r="AB34" s="126"/>
      <c r="AC34" s="126"/>
      <c r="AD34" s="126"/>
      <c r="AE34" s="127"/>
      <c r="AF34" s="125"/>
      <c r="AG34" s="126"/>
      <c r="AH34" s="126"/>
      <c r="AI34" s="126"/>
      <c r="AJ34" s="126"/>
      <c r="AK34" s="127"/>
      <c r="AL34" s="128"/>
      <c r="AM34" s="128"/>
    </row>
    <row r="35" spans="1:39" s="129" customFormat="1" x14ac:dyDescent="0.2">
      <c r="A35" s="124" t="s">
        <v>147</v>
      </c>
      <c r="B35" s="125">
        <v>4149.0867601021728</v>
      </c>
      <c r="C35" s="126">
        <v>4401.5935115936654</v>
      </c>
      <c r="D35" s="126">
        <v>4631.3861589342532</v>
      </c>
      <c r="E35" s="126">
        <v>4838.5648618666191</v>
      </c>
      <c r="F35" s="126">
        <v>5051.9811180487595</v>
      </c>
      <c r="G35" s="127">
        <v>5280.4647784692952</v>
      </c>
      <c r="H35" s="125"/>
      <c r="I35" s="126"/>
      <c r="J35" s="126"/>
      <c r="K35" s="126"/>
      <c r="L35" s="126"/>
      <c r="M35" s="127"/>
      <c r="N35" s="125"/>
      <c r="O35" s="126"/>
      <c r="P35" s="126"/>
      <c r="Q35" s="126"/>
      <c r="R35" s="126"/>
      <c r="S35" s="127"/>
      <c r="T35" s="125"/>
      <c r="U35" s="126"/>
      <c r="V35" s="126"/>
      <c r="W35" s="126"/>
      <c r="X35" s="126"/>
      <c r="Y35" s="127"/>
      <c r="Z35" s="125"/>
      <c r="AA35" s="126"/>
      <c r="AB35" s="126"/>
      <c r="AC35" s="126"/>
      <c r="AD35" s="126"/>
      <c r="AE35" s="127"/>
      <c r="AF35" s="125"/>
      <c r="AG35" s="126"/>
      <c r="AH35" s="126"/>
      <c r="AI35" s="126"/>
      <c r="AJ35" s="126"/>
      <c r="AK35" s="127"/>
      <c r="AL35" s="128"/>
      <c r="AM35" s="128"/>
    </row>
    <row r="36" spans="1:39" s="129" customFormat="1" x14ac:dyDescent="0.2">
      <c r="A36" s="124" t="s">
        <v>139</v>
      </c>
      <c r="B36" s="125"/>
      <c r="C36" s="126"/>
      <c r="D36" s="126"/>
      <c r="E36" s="126"/>
      <c r="F36" s="126"/>
      <c r="G36" s="127"/>
      <c r="H36" s="125">
        <v>25314.438759126882</v>
      </c>
      <c r="I36" s="126">
        <v>27069.610120642625</v>
      </c>
      <c r="J36" s="126">
        <v>28591.396393374365</v>
      </c>
      <c r="K36" s="126">
        <v>29976.289739694446</v>
      </c>
      <c r="L36" s="126">
        <v>31349.058956645851</v>
      </c>
      <c r="M36" s="127">
        <v>32778.131163518439</v>
      </c>
      <c r="N36" s="125">
        <v>10771.772780898313</v>
      </c>
      <c r="O36" s="126">
        <v>11518.631412752082</v>
      </c>
      <c r="P36" s="126">
        <v>12166.180272394342</v>
      </c>
      <c r="Q36" s="126">
        <v>12755.478601078772</v>
      </c>
      <c r="R36" s="126">
        <v>13339.617883261391</v>
      </c>
      <c r="S36" s="127">
        <v>13947.715153218775</v>
      </c>
      <c r="T36" s="125">
        <v>16690.838742281463</v>
      </c>
      <c r="U36" s="126">
        <v>17848.094585039093</v>
      </c>
      <c r="V36" s="126">
        <v>18851.470149477602</v>
      </c>
      <c r="W36" s="126">
        <v>19764.586641556783</v>
      </c>
      <c r="X36" s="126">
        <v>20669.70920218408</v>
      </c>
      <c r="Y36" s="127">
        <v>21611.954613308859</v>
      </c>
      <c r="Z36" s="125"/>
      <c r="AA36" s="126"/>
      <c r="AB36" s="126"/>
      <c r="AC36" s="126"/>
      <c r="AD36" s="126"/>
      <c r="AE36" s="127"/>
      <c r="AF36" s="125"/>
      <c r="AG36" s="126"/>
      <c r="AH36" s="126"/>
      <c r="AI36" s="126"/>
      <c r="AJ36" s="126"/>
      <c r="AK36" s="127"/>
      <c r="AL36" s="128"/>
      <c r="AM36" s="128"/>
    </row>
    <row r="37" spans="1:39" s="129" customFormat="1" x14ac:dyDescent="0.2">
      <c r="A37" s="124" t="s">
        <v>140</v>
      </c>
      <c r="B37" s="125"/>
      <c r="C37" s="126"/>
      <c r="D37" s="126"/>
      <c r="E37" s="126"/>
      <c r="F37" s="126"/>
      <c r="G37" s="127"/>
      <c r="H37" s="125">
        <v>18499.012939361954</v>
      </c>
      <c r="I37" s="126">
        <v>19781.638165084994</v>
      </c>
      <c r="J37" s="126">
        <v>20893.712749004342</v>
      </c>
      <c r="K37" s="126">
        <v>21905.750194392094</v>
      </c>
      <c r="L37" s="126">
        <v>22908.927699087355</v>
      </c>
      <c r="M37" s="127">
        <v>23953.249696417319</v>
      </c>
      <c r="N37" s="125">
        <v>6042.7018039185668</v>
      </c>
      <c r="O37" s="126">
        <v>6461.671280324339</v>
      </c>
      <c r="P37" s="126">
        <v>6824.9303967090218</v>
      </c>
      <c r="Q37" s="126">
        <v>7155.5123859710193</v>
      </c>
      <c r="R37" s="126">
        <v>7483.2002759759034</v>
      </c>
      <c r="S37" s="127">
        <v>7824.3280127812641</v>
      </c>
      <c r="T37" s="125">
        <v>4945.4337014167304</v>
      </c>
      <c r="U37" s="126">
        <v>5288.3243214930644</v>
      </c>
      <c r="V37" s="126">
        <v>5585.6207850304008</v>
      </c>
      <c r="W37" s="126">
        <v>5856.1738197205268</v>
      </c>
      <c r="X37" s="126">
        <v>6124.3582821286154</v>
      </c>
      <c r="Y37" s="127">
        <v>6403.5421076470702</v>
      </c>
      <c r="Z37" s="125"/>
      <c r="AA37" s="126"/>
      <c r="AB37" s="126"/>
      <c r="AC37" s="126"/>
      <c r="AD37" s="126"/>
      <c r="AE37" s="127"/>
      <c r="AF37" s="125"/>
      <c r="AG37" s="126"/>
      <c r="AH37" s="126"/>
      <c r="AI37" s="126"/>
      <c r="AJ37" s="126"/>
      <c r="AK37" s="127"/>
      <c r="AL37" s="128"/>
      <c r="AM37" s="128"/>
    </row>
    <row r="38" spans="1:39" s="129" customFormat="1" x14ac:dyDescent="0.2">
      <c r="A38" s="124" t="s">
        <v>141</v>
      </c>
      <c r="B38" s="125"/>
      <c r="C38" s="126"/>
      <c r="D38" s="126"/>
      <c r="E38" s="126"/>
      <c r="F38" s="126"/>
      <c r="G38" s="127"/>
      <c r="H38" s="125">
        <v>14604.483899496279</v>
      </c>
      <c r="I38" s="126">
        <v>15617.082761909205</v>
      </c>
      <c r="J38" s="126">
        <v>16495.036380792899</v>
      </c>
      <c r="K38" s="126">
        <v>17294.013311362178</v>
      </c>
      <c r="L38" s="126">
        <v>18085.99555191107</v>
      </c>
      <c r="M38" s="127">
        <v>18910.460286645251</v>
      </c>
      <c r="N38" s="125">
        <v>3415.440150040929</v>
      </c>
      <c r="O38" s="126">
        <v>3652.2489845311484</v>
      </c>
      <c r="P38" s="126">
        <v>3857.5693546616208</v>
      </c>
      <c r="Q38" s="126">
        <v>4044.4200442444894</v>
      </c>
      <c r="R38" s="126">
        <v>4229.6349385950753</v>
      </c>
      <c r="S38" s="127">
        <v>4422.4462680937577</v>
      </c>
      <c r="T38" s="125">
        <v>2163.6272443698194</v>
      </c>
      <c r="U38" s="126">
        <v>2313.6418906532158</v>
      </c>
      <c r="V38" s="126">
        <v>2443.7090934508005</v>
      </c>
      <c r="W38" s="126">
        <v>2562.0760461277309</v>
      </c>
      <c r="X38" s="126">
        <v>2679.4067484312695</v>
      </c>
      <c r="Y38" s="127">
        <v>2801.5496720955935</v>
      </c>
      <c r="Z38" s="125"/>
      <c r="AA38" s="126"/>
      <c r="AB38" s="126"/>
      <c r="AC38" s="126"/>
      <c r="AD38" s="126"/>
      <c r="AE38" s="127"/>
      <c r="AF38" s="125"/>
      <c r="AG38" s="126"/>
      <c r="AH38" s="126"/>
      <c r="AI38" s="126"/>
      <c r="AJ38" s="126"/>
      <c r="AK38" s="127"/>
      <c r="AL38" s="128"/>
      <c r="AM38" s="128"/>
    </row>
    <row r="39" spans="1:39" s="129" customFormat="1" x14ac:dyDescent="0.2">
      <c r="A39" s="124" t="s">
        <v>142</v>
      </c>
      <c r="B39" s="125"/>
      <c r="C39" s="126"/>
      <c r="D39" s="126"/>
      <c r="E39" s="126"/>
      <c r="F39" s="126"/>
      <c r="G39" s="127"/>
      <c r="H39" s="125">
        <v>18499.012939361954</v>
      </c>
      <c r="I39" s="126">
        <v>19781.638165084994</v>
      </c>
      <c r="J39" s="126">
        <v>20893.712749004342</v>
      </c>
      <c r="K39" s="126">
        <v>21905.750194392094</v>
      </c>
      <c r="L39" s="126">
        <v>22908.927699087355</v>
      </c>
      <c r="M39" s="127">
        <v>23953.249696417319</v>
      </c>
      <c r="N39" s="125">
        <v>2889.9878192654014</v>
      </c>
      <c r="O39" s="126">
        <v>3090.3645253725099</v>
      </c>
      <c r="P39" s="126">
        <v>3264.0971462521406</v>
      </c>
      <c r="Q39" s="126">
        <v>3422.2015758991834</v>
      </c>
      <c r="R39" s="126">
        <v>3578.9218711189101</v>
      </c>
      <c r="S39" s="127">
        <v>3742.0699191562567</v>
      </c>
      <c r="T39" s="125">
        <v>1854.5376380312737</v>
      </c>
      <c r="U39" s="126">
        <v>1983.1216205598992</v>
      </c>
      <c r="V39" s="126">
        <v>2094.6077943864002</v>
      </c>
      <c r="W39" s="126">
        <v>2196.0651823951976</v>
      </c>
      <c r="X39" s="126">
        <v>2296.6343557982309</v>
      </c>
      <c r="Y39" s="127">
        <v>2401.3282903676513</v>
      </c>
      <c r="Z39" s="125"/>
      <c r="AA39" s="126"/>
      <c r="AB39" s="126"/>
      <c r="AC39" s="126"/>
      <c r="AD39" s="126"/>
      <c r="AE39" s="127"/>
      <c r="AF39" s="125"/>
      <c r="AG39" s="126"/>
      <c r="AH39" s="126"/>
      <c r="AI39" s="126"/>
      <c r="AJ39" s="126"/>
      <c r="AK39" s="127"/>
      <c r="AL39" s="128"/>
      <c r="AM39" s="128"/>
    </row>
    <row r="40" spans="1:39" s="129" customFormat="1" x14ac:dyDescent="0.2">
      <c r="A40" s="124" t="s">
        <v>143</v>
      </c>
      <c r="B40" s="125"/>
      <c r="C40" s="126"/>
      <c r="D40" s="126"/>
      <c r="E40" s="126"/>
      <c r="F40" s="126"/>
      <c r="G40" s="127"/>
      <c r="H40" s="125">
        <v>20446.27745929479</v>
      </c>
      <c r="I40" s="126">
        <v>21863.915866672887</v>
      </c>
      <c r="J40" s="126">
        <v>23093.050933110062</v>
      </c>
      <c r="K40" s="126">
        <v>24211.618635907053</v>
      </c>
      <c r="L40" s="126">
        <v>25320.393772675496</v>
      </c>
      <c r="M40" s="127">
        <v>26474.644401303351</v>
      </c>
      <c r="N40" s="125">
        <v>3152.713984653165</v>
      </c>
      <c r="O40" s="126">
        <v>3371.3067549518287</v>
      </c>
      <c r="P40" s="126">
        <v>3560.8332504568807</v>
      </c>
      <c r="Q40" s="126">
        <v>3733.3108100718364</v>
      </c>
      <c r="R40" s="126">
        <v>3904.2784048569924</v>
      </c>
      <c r="S40" s="127">
        <v>4082.2580936250079</v>
      </c>
      <c r="T40" s="125">
        <v>5254.5233077552766</v>
      </c>
      <c r="U40" s="126">
        <v>5618.8445915863813</v>
      </c>
      <c r="V40" s="126">
        <v>5934.7220840948012</v>
      </c>
      <c r="W40" s="126">
        <v>6222.1846834530606</v>
      </c>
      <c r="X40" s="126">
        <v>6507.1306747616545</v>
      </c>
      <c r="Y40" s="127">
        <v>6803.7634893750128</v>
      </c>
      <c r="Z40" s="125"/>
      <c r="AA40" s="126"/>
      <c r="AB40" s="126"/>
      <c r="AC40" s="126"/>
      <c r="AD40" s="126"/>
      <c r="AE40" s="127"/>
      <c r="AF40" s="125"/>
      <c r="AG40" s="126"/>
      <c r="AH40" s="126"/>
      <c r="AI40" s="126"/>
      <c r="AJ40" s="126"/>
      <c r="AK40" s="127"/>
      <c r="AL40" s="128"/>
      <c r="AM40" s="128"/>
    </row>
    <row r="41" spans="1:39" s="129" customFormat="1" x14ac:dyDescent="0.2">
      <c r="A41" s="124"/>
      <c r="B41" s="125"/>
      <c r="C41" s="126"/>
      <c r="D41" s="126"/>
      <c r="E41" s="126"/>
      <c r="F41" s="126"/>
      <c r="G41" s="127"/>
      <c r="H41" s="125"/>
      <c r="I41" s="126"/>
      <c r="J41" s="126"/>
      <c r="K41" s="126"/>
      <c r="L41" s="126"/>
      <c r="M41" s="127"/>
      <c r="N41" s="125"/>
      <c r="O41" s="126"/>
      <c r="P41" s="126"/>
      <c r="Q41" s="126"/>
      <c r="R41" s="126"/>
      <c r="S41" s="127"/>
      <c r="T41" s="125"/>
      <c r="U41" s="126"/>
      <c r="V41" s="126"/>
      <c r="W41" s="126"/>
      <c r="X41" s="126"/>
      <c r="Y41" s="127"/>
      <c r="Z41" s="125"/>
      <c r="AA41" s="126"/>
      <c r="AB41" s="126"/>
      <c r="AC41" s="126"/>
      <c r="AD41" s="126"/>
      <c r="AE41" s="127"/>
      <c r="AF41" s="125"/>
      <c r="AG41" s="126"/>
      <c r="AH41" s="126"/>
      <c r="AI41" s="126"/>
      <c r="AJ41" s="126"/>
      <c r="AK41" s="127"/>
      <c r="AL41" s="128"/>
      <c r="AM41" s="128"/>
    </row>
    <row r="42" spans="1:39" s="129" customFormat="1" x14ac:dyDescent="0.2">
      <c r="A42" s="124" t="s">
        <v>148</v>
      </c>
      <c r="B42" s="125">
        <v>100.71701494758302</v>
      </c>
      <c r="C42" s="126">
        <v>102.33140379892158</v>
      </c>
      <c r="D42" s="126">
        <v>104.19781592756863</v>
      </c>
      <c r="E42" s="126">
        <v>104.98516069489777</v>
      </c>
      <c r="F42" s="126">
        <v>105.81614435501105</v>
      </c>
      <c r="G42" s="127">
        <v>105.75689637965759</v>
      </c>
      <c r="H42" s="125"/>
      <c r="I42" s="126"/>
      <c r="J42" s="126"/>
      <c r="K42" s="126"/>
      <c r="L42" s="126"/>
      <c r="M42" s="127"/>
      <c r="N42" s="125"/>
      <c r="O42" s="126"/>
      <c r="P42" s="126"/>
      <c r="Q42" s="126"/>
      <c r="R42" s="126"/>
      <c r="S42" s="127"/>
      <c r="T42" s="125"/>
      <c r="U42" s="126"/>
      <c r="V42" s="126"/>
      <c r="W42" s="126"/>
      <c r="X42" s="126"/>
      <c r="Y42" s="127"/>
      <c r="Z42" s="125"/>
      <c r="AA42" s="126"/>
      <c r="AB42" s="126"/>
      <c r="AC42" s="126"/>
      <c r="AD42" s="126"/>
      <c r="AE42" s="127"/>
      <c r="AF42" s="125"/>
      <c r="AG42" s="126"/>
      <c r="AH42" s="126"/>
      <c r="AI42" s="126"/>
      <c r="AJ42" s="126"/>
      <c r="AK42" s="127"/>
      <c r="AL42" s="128"/>
      <c r="AM42" s="128"/>
    </row>
    <row r="43" spans="1:39" s="129" customFormat="1" x14ac:dyDescent="0.2">
      <c r="A43" s="124" t="s">
        <v>139</v>
      </c>
      <c r="B43" s="125"/>
      <c r="C43" s="126"/>
      <c r="D43" s="126"/>
      <c r="E43" s="126"/>
      <c r="F43" s="126"/>
      <c r="G43" s="127"/>
      <c r="H43" s="125">
        <v>2909.4269415176027</v>
      </c>
      <c r="I43" s="126">
        <v>3012.6706325122791</v>
      </c>
      <c r="J43" s="126">
        <v>3083.1156927263464</v>
      </c>
      <c r="K43" s="126">
        <v>3178.5703371964992</v>
      </c>
      <c r="L43" s="126">
        <v>3219.3938688598805</v>
      </c>
      <c r="M43" s="127">
        <v>3233.4748599379836</v>
      </c>
      <c r="N43" s="125">
        <v>1201.661875714663</v>
      </c>
      <c r="O43" s="126">
        <v>1251.7086143459355</v>
      </c>
      <c r="P43" s="126">
        <v>1298.5185633248511</v>
      </c>
      <c r="Q43" s="126">
        <v>1322.4559256391565</v>
      </c>
      <c r="R43" s="126">
        <v>1337.5753332014212</v>
      </c>
      <c r="S43" s="127">
        <v>1345.5297854453224</v>
      </c>
      <c r="T43" s="125">
        <v>2658.4086214111139</v>
      </c>
      <c r="U43" s="126">
        <v>2765.8330938536747</v>
      </c>
      <c r="V43" s="126">
        <v>2883.1238119539553</v>
      </c>
      <c r="W43" s="126">
        <v>2925.0600169095674</v>
      </c>
      <c r="X43" s="126">
        <v>2954.6450504112586</v>
      </c>
      <c r="Y43" s="127">
        <v>2976.9558488010111</v>
      </c>
      <c r="Z43" s="125"/>
      <c r="AA43" s="126"/>
      <c r="AB43" s="126"/>
      <c r="AC43" s="126"/>
      <c r="AD43" s="126"/>
      <c r="AE43" s="127"/>
      <c r="AF43" s="125"/>
      <c r="AG43" s="126"/>
      <c r="AH43" s="126"/>
      <c r="AI43" s="126"/>
      <c r="AJ43" s="126"/>
      <c r="AK43" s="127"/>
      <c r="AL43" s="128"/>
      <c r="AM43" s="128"/>
    </row>
    <row r="44" spans="1:39" s="129" customFormat="1" x14ac:dyDescent="0.2">
      <c r="A44" s="124" t="s">
        <v>140</v>
      </c>
      <c r="B44" s="125"/>
      <c r="C44" s="126"/>
      <c r="D44" s="126"/>
      <c r="E44" s="126"/>
      <c r="F44" s="126"/>
      <c r="G44" s="127"/>
      <c r="H44" s="125">
        <v>5554.8990933695804</v>
      </c>
      <c r="I44" s="126">
        <v>5772.2734418869659</v>
      </c>
      <c r="J44" s="126">
        <v>5954.4231732219887</v>
      </c>
      <c r="K44" s="126">
        <v>6116.3060324259759</v>
      </c>
      <c r="L44" s="126">
        <v>6181.3097335595885</v>
      </c>
      <c r="M44" s="127">
        <v>6208.6593782977388</v>
      </c>
      <c r="N44" s="125">
        <v>2232.8430940389403</v>
      </c>
      <c r="O44" s="126">
        <v>2330.602524405816</v>
      </c>
      <c r="P44" s="126">
        <v>2423.9627953044037</v>
      </c>
      <c r="Q44" s="126">
        <v>2471.2176696571082</v>
      </c>
      <c r="R44" s="126">
        <v>2496.0733524206735</v>
      </c>
      <c r="S44" s="127">
        <v>2508.4827807366996</v>
      </c>
      <c r="T44" s="125">
        <v>4986.3109914964825</v>
      </c>
      <c r="U44" s="126">
        <v>5157.753751567825</v>
      </c>
      <c r="V44" s="126">
        <v>5377.8313418219186</v>
      </c>
      <c r="W44" s="126">
        <v>5473.9316872878799</v>
      </c>
      <c r="X44" s="126">
        <v>5542.5339601426394</v>
      </c>
      <c r="Y44" s="127">
        <v>5568.6915897401786</v>
      </c>
      <c r="Z44" s="125"/>
      <c r="AA44" s="126"/>
      <c r="AB44" s="126"/>
      <c r="AC44" s="126"/>
      <c r="AD44" s="126"/>
      <c r="AE44" s="127"/>
      <c r="AF44" s="125"/>
      <c r="AG44" s="126"/>
      <c r="AH44" s="126"/>
      <c r="AI44" s="126"/>
      <c r="AJ44" s="126"/>
      <c r="AK44" s="127"/>
      <c r="AL44" s="128"/>
      <c r="AM44" s="128"/>
    </row>
    <row r="45" spans="1:39" s="129" customFormat="1" x14ac:dyDescent="0.2">
      <c r="A45" s="124" t="s">
        <v>141</v>
      </c>
      <c r="B45" s="125"/>
      <c r="C45" s="126"/>
      <c r="D45" s="126"/>
      <c r="E45" s="126"/>
      <c r="F45" s="126"/>
      <c r="G45" s="127"/>
      <c r="H45" s="125">
        <v>2512.9486224678949</v>
      </c>
      <c r="I45" s="126">
        <v>2639.3058934054607</v>
      </c>
      <c r="J45" s="126">
        <v>2717.1239901474214</v>
      </c>
      <c r="K45" s="126">
        <v>2774.4564409331642</v>
      </c>
      <c r="L45" s="126">
        <v>2806.7726141566773</v>
      </c>
      <c r="M45" s="127">
        <v>2823.2203261415048</v>
      </c>
      <c r="N45" s="125">
        <v>957.61479759081965</v>
      </c>
      <c r="O45" s="126">
        <v>1000.8648370904638</v>
      </c>
      <c r="P45" s="126">
        <v>1042.987626879788</v>
      </c>
      <c r="Q45" s="126">
        <v>1061.8303256373622</v>
      </c>
      <c r="R45" s="126">
        <v>1072.5353923412695</v>
      </c>
      <c r="S45" s="127">
        <v>1077.6315761119133</v>
      </c>
      <c r="T45" s="125">
        <v>2078.6109593346014</v>
      </c>
      <c r="U45" s="126">
        <v>2149.5069562931117</v>
      </c>
      <c r="V45" s="126">
        <v>2230.7019837047992</v>
      </c>
      <c r="W45" s="126">
        <v>2268.127784154226</v>
      </c>
      <c r="X45" s="126">
        <v>2305.4228957211558</v>
      </c>
      <c r="Y45" s="127">
        <v>2315.1421165941297</v>
      </c>
      <c r="Z45" s="125"/>
      <c r="AA45" s="126"/>
      <c r="AB45" s="126"/>
      <c r="AC45" s="126"/>
      <c r="AD45" s="126"/>
      <c r="AE45" s="127"/>
      <c r="AF45" s="125"/>
      <c r="AG45" s="126"/>
      <c r="AH45" s="126"/>
      <c r="AI45" s="126"/>
      <c r="AJ45" s="126"/>
      <c r="AK45" s="127"/>
      <c r="AL45" s="128"/>
      <c r="AM45" s="128"/>
    </row>
    <row r="46" spans="1:39" s="129" customFormat="1" x14ac:dyDescent="0.2">
      <c r="A46" s="124" t="s">
        <v>142</v>
      </c>
      <c r="B46" s="125"/>
      <c r="C46" s="126"/>
      <c r="D46" s="126"/>
      <c r="E46" s="126"/>
      <c r="F46" s="126"/>
      <c r="G46" s="127"/>
      <c r="H46" s="125">
        <v>9799.4880530813916</v>
      </c>
      <c r="I46" s="126">
        <v>10210.861120621932</v>
      </c>
      <c r="J46" s="126">
        <v>10539.151937538458</v>
      </c>
      <c r="K46" s="126">
        <v>10693.023596978863</v>
      </c>
      <c r="L46" s="126">
        <v>10882.984460695307</v>
      </c>
      <c r="M46" s="127">
        <v>10942.002564663488</v>
      </c>
      <c r="N46" s="125">
        <v>3644.9923138844088</v>
      </c>
      <c r="O46" s="126">
        <v>3794.3349929970523</v>
      </c>
      <c r="P46" s="126">
        <v>3948.1671429651369</v>
      </c>
      <c r="Q46" s="126">
        <v>4005.0089254031127</v>
      </c>
      <c r="R46" s="126">
        <v>4072.6933472464734</v>
      </c>
      <c r="S46" s="127">
        <v>4084.6026270653047</v>
      </c>
      <c r="T46" s="125">
        <v>6981.7292843159375</v>
      </c>
      <c r="U46" s="126">
        <v>7237.4926252166797</v>
      </c>
      <c r="V46" s="126">
        <v>7543.8437734764284</v>
      </c>
      <c r="W46" s="126">
        <v>7707.2167734119093</v>
      </c>
      <c r="X46" s="126">
        <v>7802.2750861409613</v>
      </c>
      <c r="Y46" s="127">
        <v>7820.5008643185565</v>
      </c>
      <c r="Z46" s="125"/>
      <c r="AA46" s="126"/>
      <c r="AB46" s="126"/>
      <c r="AC46" s="126"/>
      <c r="AD46" s="126"/>
      <c r="AE46" s="127"/>
      <c r="AF46" s="125"/>
      <c r="AG46" s="126"/>
      <c r="AH46" s="126"/>
      <c r="AI46" s="126"/>
      <c r="AJ46" s="126"/>
      <c r="AK46" s="127"/>
      <c r="AL46" s="128"/>
      <c r="AM46" s="128"/>
    </row>
    <row r="47" spans="1:39" s="129" customFormat="1" x14ac:dyDescent="0.2">
      <c r="A47" s="124" t="s">
        <v>143</v>
      </c>
      <c r="B47" s="125"/>
      <c r="C47" s="126"/>
      <c r="D47" s="126"/>
      <c r="E47" s="126"/>
      <c r="F47" s="126"/>
      <c r="G47" s="127"/>
      <c r="H47" s="125">
        <v>15896.3385477879</v>
      </c>
      <c r="I47" s="126">
        <v>16614.32500916368</v>
      </c>
      <c r="J47" s="126">
        <v>17355.471879963083</v>
      </c>
      <c r="K47" s="126">
        <v>17689.871783660466</v>
      </c>
      <c r="L47" s="126">
        <v>17879.611731018478</v>
      </c>
      <c r="M47" s="127">
        <v>17929.679311000964</v>
      </c>
      <c r="N47" s="125">
        <v>4690.2870242861027</v>
      </c>
      <c r="O47" s="126">
        <v>4895.9038784917693</v>
      </c>
      <c r="P47" s="126">
        <v>5044.4687406237481</v>
      </c>
      <c r="Q47" s="126">
        <v>5175.0971282045966</v>
      </c>
      <c r="R47" s="126">
        <v>5235.2819415375616</v>
      </c>
      <c r="S47" s="127">
        <v>5254.7088700916711</v>
      </c>
      <c r="T47" s="125">
        <v>6659.5332296438173</v>
      </c>
      <c r="U47" s="126">
        <v>7055.884191575009</v>
      </c>
      <c r="V47" s="126">
        <v>7220.2320227217024</v>
      </c>
      <c r="W47" s="126">
        <v>7390.3022466988623</v>
      </c>
      <c r="X47" s="126">
        <v>7487.0012642102774</v>
      </c>
      <c r="Y47" s="127">
        <v>7514.3258693579355</v>
      </c>
      <c r="Z47" s="125"/>
      <c r="AA47" s="126"/>
      <c r="AB47" s="126"/>
      <c r="AC47" s="126"/>
      <c r="AD47" s="126"/>
      <c r="AE47" s="127"/>
      <c r="AF47" s="125"/>
      <c r="AG47" s="126"/>
      <c r="AH47" s="126"/>
      <c r="AI47" s="126"/>
      <c r="AJ47" s="126"/>
      <c r="AK47" s="127"/>
      <c r="AL47" s="128"/>
      <c r="AM47" s="128"/>
    </row>
    <row r="48" spans="1:39" s="129" customFormat="1" x14ac:dyDescent="0.2">
      <c r="A48" s="124"/>
      <c r="B48" s="125"/>
      <c r="C48" s="126"/>
      <c r="D48" s="126"/>
      <c r="E48" s="126"/>
      <c r="F48" s="126"/>
      <c r="G48" s="127"/>
      <c r="H48" s="125"/>
      <c r="I48" s="126"/>
      <c r="J48" s="126"/>
      <c r="K48" s="126"/>
      <c r="L48" s="126"/>
      <c r="M48" s="127"/>
      <c r="N48" s="125"/>
      <c r="O48" s="126"/>
      <c r="P48" s="126"/>
      <c r="Q48" s="126"/>
      <c r="R48" s="126"/>
      <c r="S48" s="127"/>
      <c r="T48" s="125"/>
      <c r="U48" s="126"/>
      <c r="V48" s="126"/>
      <c r="W48" s="126"/>
      <c r="X48" s="126"/>
      <c r="Y48" s="127"/>
      <c r="Z48" s="125"/>
      <c r="AA48" s="126"/>
      <c r="AB48" s="126"/>
      <c r="AC48" s="126"/>
      <c r="AD48" s="126"/>
      <c r="AE48" s="127"/>
      <c r="AF48" s="125"/>
      <c r="AG48" s="126"/>
      <c r="AH48" s="126"/>
      <c r="AI48" s="126"/>
      <c r="AJ48" s="126"/>
      <c r="AK48" s="127"/>
      <c r="AL48" s="128"/>
      <c r="AM48" s="128"/>
    </row>
    <row r="49" spans="1:39" s="129" customFormat="1" x14ac:dyDescent="0.2">
      <c r="A49" s="124" t="s">
        <v>149</v>
      </c>
      <c r="B49" s="125">
        <v>14</v>
      </c>
      <c r="C49" s="126">
        <v>14</v>
      </c>
      <c r="D49" s="126">
        <v>14</v>
      </c>
      <c r="E49" s="126">
        <v>14</v>
      </c>
      <c r="F49" s="126">
        <v>14</v>
      </c>
      <c r="G49" s="127">
        <v>14</v>
      </c>
      <c r="H49" s="125"/>
      <c r="I49" s="126"/>
      <c r="J49" s="126"/>
      <c r="K49" s="126"/>
      <c r="L49" s="126"/>
      <c r="M49" s="127"/>
      <c r="N49" s="125"/>
      <c r="O49" s="126"/>
      <c r="P49" s="126"/>
      <c r="Q49" s="126"/>
      <c r="R49" s="126"/>
      <c r="S49" s="127"/>
      <c r="T49" s="125"/>
      <c r="U49" s="126"/>
      <c r="V49" s="126"/>
      <c r="W49" s="126"/>
      <c r="X49" s="126"/>
      <c r="Y49" s="127"/>
      <c r="Z49" s="125"/>
      <c r="AA49" s="126"/>
      <c r="AB49" s="126"/>
      <c r="AC49" s="126"/>
      <c r="AD49" s="126"/>
      <c r="AE49" s="127"/>
      <c r="AF49" s="125"/>
      <c r="AG49" s="126"/>
      <c r="AH49" s="126"/>
      <c r="AI49" s="126"/>
      <c r="AJ49" s="126"/>
      <c r="AK49" s="127"/>
      <c r="AL49" s="128"/>
      <c r="AM49" s="128"/>
    </row>
    <row r="50" spans="1:39" s="129" customFormat="1" x14ac:dyDescent="0.2">
      <c r="A50" s="124" t="s">
        <v>150</v>
      </c>
      <c r="B50" s="125"/>
      <c r="C50" s="126"/>
      <c r="D50" s="126"/>
      <c r="E50" s="126"/>
      <c r="F50" s="126"/>
      <c r="G50" s="127"/>
      <c r="H50" s="125">
        <v>6921.7631147734901</v>
      </c>
      <c r="I50" s="126">
        <v>6826.2596766181769</v>
      </c>
      <c r="J50" s="126">
        <v>6748.7510044355458</v>
      </c>
      <c r="K50" s="126">
        <v>6695.6127733035555</v>
      </c>
      <c r="L50" s="126">
        <v>6621.7369950900438</v>
      </c>
      <c r="M50" s="127">
        <v>6554.9262524575197</v>
      </c>
      <c r="N50" s="125">
        <v>3388.7323787782352</v>
      </c>
      <c r="O50" s="126">
        <v>3365.3760175463299</v>
      </c>
      <c r="P50" s="126">
        <v>3337.1232410170242</v>
      </c>
      <c r="Q50" s="126">
        <v>3296.469001531585</v>
      </c>
      <c r="R50" s="126">
        <v>3266.3296316310134</v>
      </c>
      <c r="S50" s="127">
        <v>3233.9744788986745</v>
      </c>
      <c r="T50" s="125">
        <v>9440.3612985926502</v>
      </c>
      <c r="U50" s="126">
        <v>9427.388517290763</v>
      </c>
      <c r="V50" s="126">
        <v>9240.4207119610146</v>
      </c>
      <c r="W50" s="126">
        <v>9182.0023724291805</v>
      </c>
      <c r="X50" s="126">
        <v>9097.6051232157806</v>
      </c>
      <c r="Y50" s="127">
        <v>8989.8758811512835</v>
      </c>
      <c r="Z50" s="125">
        <v>51.062048231818764</v>
      </c>
      <c r="AA50" s="126">
        <v>51.075270979134245</v>
      </c>
      <c r="AB50" s="126">
        <v>50.036054426841702</v>
      </c>
      <c r="AC50" s="126">
        <v>49.911805845550383</v>
      </c>
      <c r="AD50" s="126">
        <v>49.53462680332138</v>
      </c>
      <c r="AE50" s="127">
        <v>49.028760659808512</v>
      </c>
      <c r="AF50" s="125">
        <v>45.615983837854778</v>
      </c>
      <c r="AG50" s="126">
        <v>46.681654791473143</v>
      </c>
      <c r="AH50" s="126">
        <v>45.340033480704399</v>
      </c>
      <c r="AI50" s="126">
        <v>44.88873423810621</v>
      </c>
      <c r="AJ50" s="126">
        <v>44.740427988444253</v>
      </c>
      <c r="AK50" s="127">
        <v>44.406739281146059</v>
      </c>
      <c r="AL50" s="128"/>
      <c r="AM50" s="128"/>
    </row>
    <row r="51" spans="1:39" s="129" customFormat="1" x14ac:dyDescent="0.2">
      <c r="A51" s="124" t="s">
        <v>151</v>
      </c>
      <c r="B51" s="125"/>
      <c r="C51" s="126"/>
      <c r="D51" s="126"/>
      <c r="E51" s="126"/>
      <c r="F51" s="126"/>
      <c r="G51" s="127"/>
      <c r="H51" s="125">
        <v>24910.792016635638</v>
      </c>
      <c r="I51" s="126">
        <v>25014.426575089237</v>
      </c>
      <c r="J51" s="126">
        <v>24085.181422368889</v>
      </c>
      <c r="K51" s="126">
        <v>24176.730671270634</v>
      </c>
      <c r="L51" s="126">
        <v>23936.937298451394</v>
      </c>
      <c r="M51" s="127">
        <v>23584.95746808303</v>
      </c>
      <c r="N51" s="125">
        <v>8554.9675640894111</v>
      </c>
      <c r="O51" s="126">
        <v>8647.5810863730221</v>
      </c>
      <c r="P51" s="126">
        <v>8497.469841116188</v>
      </c>
      <c r="Q51" s="126">
        <v>8395.33937391568</v>
      </c>
      <c r="R51" s="126">
        <v>8343.1941651255984</v>
      </c>
      <c r="S51" s="127">
        <v>8243.7611041847704</v>
      </c>
      <c r="T51" s="125">
        <v>15139.765803537228</v>
      </c>
      <c r="U51" s="126">
        <v>15097.477510867831</v>
      </c>
      <c r="V51" s="126">
        <v>14734.907147487736</v>
      </c>
      <c r="W51" s="126">
        <v>14690.902484218315</v>
      </c>
      <c r="X51" s="126">
        <v>14544.273799907463</v>
      </c>
      <c r="Y51" s="127">
        <v>14363.560587660411</v>
      </c>
      <c r="Z51" s="125"/>
      <c r="AA51" s="126"/>
      <c r="AB51" s="126"/>
      <c r="AC51" s="126"/>
      <c r="AD51" s="126"/>
      <c r="AE51" s="127"/>
      <c r="AF51" s="125"/>
      <c r="AG51" s="126"/>
      <c r="AH51" s="126"/>
      <c r="AI51" s="126"/>
      <c r="AJ51" s="126"/>
      <c r="AK51" s="127"/>
      <c r="AL51" s="128"/>
      <c r="AM51" s="128"/>
    </row>
    <row r="52" spans="1:39" s="129" customFormat="1" x14ac:dyDescent="0.2">
      <c r="A52" s="124"/>
      <c r="B52" s="125"/>
      <c r="C52" s="126"/>
      <c r="D52" s="126"/>
      <c r="E52" s="126"/>
      <c r="F52" s="126"/>
      <c r="G52" s="127"/>
      <c r="H52" s="125"/>
      <c r="I52" s="126"/>
      <c r="J52" s="126"/>
      <c r="K52" s="126"/>
      <c r="L52" s="126"/>
      <c r="M52" s="127"/>
      <c r="N52" s="125"/>
      <c r="O52" s="126"/>
      <c r="P52" s="126"/>
      <c r="Q52" s="126"/>
      <c r="R52" s="126"/>
      <c r="S52" s="127"/>
      <c r="T52" s="125"/>
      <c r="U52" s="126"/>
      <c r="V52" s="126"/>
      <c r="W52" s="126"/>
      <c r="X52" s="126"/>
      <c r="Y52" s="127"/>
      <c r="Z52" s="125"/>
      <c r="AA52" s="126"/>
      <c r="AB52" s="126"/>
      <c r="AC52" s="126"/>
      <c r="AD52" s="126"/>
      <c r="AE52" s="127"/>
      <c r="AF52" s="125"/>
      <c r="AG52" s="126"/>
      <c r="AH52" s="126"/>
      <c r="AI52" s="126"/>
      <c r="AJ52" s="126"/>
      <c r="AK52" s="127"/>
      <c r="AL52" s="128"/>
      <c r="AM52" s="128"/>
    </row>
    <row r="53" spans="1:39" s="129" customFormat="1" x14ac:dyDescent="0.2">
      <c r="A53" s="124" t="s">
        <v>152</v>
      </c>
      <c r="B53" s="125">
        <v>262.50212271463033</v>
      </c>
      <c r="C53" s="126">
        <v>260.59763271167799</v>
      </c>
      <c r="D53" s="126">
        <v>257.34999380692375</v>
      </c>
      <c r="E53" s="126">
        <v>253.97107814913289</v>
      </c>
      <c r="F53" s="126">
        <v>249.62788807440262</v>
      </c>
      <c r="G53" s="127">
        <v>247.41696426956651</v>
      </c>
      <c r="H53" s="125"/>
      <c r="I53" s="126"/>
      <c r="J53" s="126"/>
      <c r="K53" s="126"/>
      <c r="L53" s="126"/>
      <c r="M53" s="127"/>
      <c r="N53" s="125"/>
      <c r="O53" s="126"/>
      <c r="P53" s="126"/>
      <c r="Q53" s="126"/>
      <c r="R53" s="126"/>
      <c r="S53" s="127"/>
      <c r="T53" s="125"/>
      <c r="U53" s="126"/>
      <c r="V53" s="126"/>
      <c r="W53" s="126"/>
      <c r="X53" s="126"/>
      <c r="Y53" s="127"/>
      <c r="Z53" s="125"/>
      <c r="AA53" s="126"/>
      <c r="AB53" s="126"/>
      <c r="AC53" s="126"/>
      <c r="AD53" s="126"/>
      <c r="AE53" s="127"/>
      <c r="AF53" s="125"/>
      <c r="AG53" s="126"/>
      <c r="AH53" s="126"/>
      <c r="AI53" s="126"/>
      <c r="AJ53" s="126"/>
      <c r="AK53" s="127"/>
      <c r="AL53" s="128"/>
      <c r="AM53" s="128"/>
    </row>
    <row r="54" spans="1:39" s="129" customFormat="1" x14ac:dyDescent="0.2">
      <c r="A54" s="124" t="s">
        <v>153</v>
      </c>
      <c r="B54" s="125"/>
      <c r="C54" s="126"/>
      <c r="D54" s="126"/>
      <c r="E54" s="126"/>
      <c r="F54" s="126"/>
      <c r="G54" s="127"/>
      <c r="H54" s="125">
        <v>3023.936274174383</v>
      </c>
      <c r="I54" s="126">
        <v>3008.4514099515172</v>
      </c>
      <c r="J54" s="126">
        <v>2979.5783429059861</v>
      </c>
      <c r="K54" s="126">
        <v>2945.9458930723699</v>
      </c>
      <c r="L54" s="126">
        <v>2928.3564825786088</v>
      </c>
      <c r="M54" s="127">
        <v>2900.1438889521442</v>
      </c>
      <c r="N54" s="125"/>
      <c r="O54" s="126"/>
      <c r="P54" s="126"/>
      <c r="Q54" s="126"/>
      <c r="R54" s="126"/>
      <c r="S54" s="127"/>
      <c r="T54" s="125"/>
      <c r="U54" s="126"/>
      <c r="V54" s="126"/>
      <c r="W54" s="126"/>
      <c r="X54" s="126"/>
      <c r="Y54" s="127"/>
      <c r="Z54" s="125"/>
      <c r="AA54" s="126"/>
      <c r="AB54" s="126"/>
      <c r="AC54" s="126"/>
      <c r="AD54" s="126"/>
      <c r="AE54" s="127"/>
      <c r="AF54" s="125"/>
      <c r="AG54" s="126"/>
      <c r="AH54" s="126"/>
      <c r="AI54" s="126"/>
      <c r="AJ54" s="126"/>
      <c r="AK54" s="127"/>
      <c r="AL54" s="128"/>
      <c r="AM54" s="128"/>
    </row>
    <row r="55" spans="1:39" s="129" customFormat="1" x14ac:dyDescent="0.2">
      <c r="A55" s="124" t="s">
        <v>154</v>
      </c>
      <c r="B55" s="125"/>
      <c r="C55" s="126"/>
      <c r="D55" s="126"/>
      <c r="E55" s="126"/>
      <c r="F55" s="126"/>
      <c r="G55" s="127"/>
      <c r="H55" s="125">
        <v>412.35494647832502</v>
      </c>
      <c r="I55" s="126">
        <v>410.24337408429756</v>
      </c>
      <c r="J55" s="126">
        <v>406.30613766899796</v>
      </c>
      <c r="K55" s="126">
        <v>401.71989450986848</v>
      </c>
      <c r="L55" s="126">
        <v>399.32133853344658</v>
      </c>
      <c r="M55" s="127">
        <v>395.47416667529251</v>
      </c>
      <c r="N55" s="125"/>
      <c r="O55" s="126"/>
      <c r="P55" s="126"/>
      <c r="Q55" s="126"/>
      <c r="R55" s="126"/>
      <c r="S55" s="127"/>
      <c r="T55" s="125"/>
      <c r="U55" s="126"/>
      <c r="V55" s="126"/>
      <c r="W55" s="126"/>
      <c r="X55" s="126"/>
      <c r="Y55" s="127"/>
      <c r="Z55" s="125"/>
      <c r="AA55" s="126"/>
      <c r="AB55" s="126"/>
      <c r="AC55" s="126"/>
      <c r="AD55" s="126"/>
      <c r="AE55" s="127"/>
      <c r="AF55" s="125"/>
      <c r="AG55" s="126"/>
      <c r="AH55" s="126"/>
      <c r="AI55" s="126"/>
      <c r="AJ55" s="126"/>
      <c r="AK55" s="127"/>
      <c r="AL55" s="128"/>
      <c r="AM55" s="128"/>
    </row>
    <row r="56" spans="1:39" s="129" customFormat="1" x14ac:dyDescent="0.2">
      <c r="A56" s="124"/>
      <c r="B56" s="125"/>
      <c r="C56" s="126"/>
      <c r="D56" s="126"/>
      <c r="E56" s="126"/>
      <c r="F56" s="126"/>
      <c r="G56" s="127"/>
      <c r="H56" s="125"/>
      <c r="I56" s="126"/>
      <c r="J56" s="126"/>
      <c r="K56" s="126"/>
      <c r="L56" s="126"/>
      <c r="M56" s="127"/>
      <c r="N56" s="125"/>
      <c r="O56" s="126"/>
      <c r="P56" s="126"/>
      <c r="Q56" s="126"/>
      <c r="R56" s="126"/>
      <c r="S56" s="127"/>
      <c r="T56" s="125"/>
      <c r="U56" s="126"/>
      <c r="V56" s="126"/>
      <c r="W56" s="126"/>
      <c r="X56" s="126"/>
      <c r="Y56" s="127"/>
      <c r="Z56" s="125"/>
      <c r="AA56" s="126"/>
      <c r="AB56" s="126"/>
      <c r="AC56" s="126"/>
      <c r="AD56" s="126"/>
      <c r="AE56" s="127"/>
      <c r="AF56" s="125"/>
      <c r="AG56" s="126"/>
      <c r="AH56" s="126"/>
      <c r="AI56" s="126"/>
      <c r="AJ56" s="126"/>
      <c r="AK56" s="127"/>
      <c r="AL56" s="128"/>
      <c r="AM56" s="128"/>
    </row>
    <row r="57" spans="1:39" s="129" customFormat="1" x14ac:dyDescent="0.2">
      <c r="A57" s="124" t="s">
        <v>155</v>
      </c>
      <c r="B57" s="125">
        <v>2.0256749257095499</v>
      </c>
      <c r="C57" s="126">
        <v>2.0228405828382123</v>
      </c>
      <c r="D57" s="126">
        <v>2.0077428557483148</v>
      </c>
      <c r="E57" s="126">
        <v>2.009269445690725</v>
      </c>
      <c r="F57" s="126">
        <v>1.9883003030510504</v>
      </c>
      <c r="G57" s="127">
        <v>1.9854907360761109</v>
      </c>
      <c r="H57" s="125"/>
      <c r="I57" s="126"/>
      <c r="J57" s="126"/>
      <c r="K57" s="126"/>
      <c r="L57" s="126"/>
      <c r="M57" s="127"/>
      <c r="N57" s="125"/>
      <c r="O57" s="126"/>
      <c r="P57" s="126"/>
      <c r="Q57" s="126"/>
      <c r="R57" s="126"/>
      <c r="S57" s="127"/>
      <c r="T57" s="125"/>
      <c r="U57" s="126"/>
      <c r="V57" s="126"/>
      <c r="W57" s="126"/>
      <c r="X57" s="126"/>
      <c r="Y57" s="127"/>
      <c r="Z57" s="125"/>
      <c r="AA57" s="126"/>
      <c r="AB57" s="126"/>
      <c r="AC57" s="126"/>
      <c r="AD57" s="126"/>
      <c r="AE57" s="127"/>
      <c r="AF57" s="125"/>
      <c r="AG57" s="126"/>
      <c r="AH57" s="126"/>
      <c r="AI57" s="126"/>
      <c r="AJ57" s="126"/>
      <c r="AK57" s="127"/>
      <c r="AL57" s="128"/>
      <c r="AM57" s="128"/>
    </row>
    <row r="58" spans="1:39" s="129" customFormat="1" x14ac:dyDescent="0.2">
      <c r="A58" s="124" t="s">
        <v>153</v>
      </c>
      <c r="B58" s="125"/>
      <c r="C58" s="126"/>
      <c r="D58" s="126"/>
      <c r="E58" s="126"/>
      <c r="F58" s="126"/>
      <c r="G58" s="127"/>
      <c r="H58" s="125">
        <v>101.20812250229233</v>
      </c>
      <c r="I58" s="126">
        <v>101.24236068162161</v>
      </c>
      <c r="J58" s="126">
        <v>101.00781663876528</v>
      </c>
      <c r="K58" s="126">
        <v>100.60156147166617</v>
      </c>
      <c r="L58" s="126">
        <v>100.44506046682157</v>
      </c>
      <c r="M58" s="127">
        <v>100.01470488605729</v>
      </c>
      <c r="N58" s="125"/>
      <c r="O58" s="126"/>
      <c r="P58" s="126"/>
      <c r="Q58" s="126"/>
      <c r="R58" s="126"/>
      <c r="S58" s="127"/>
      <c r="T58" s="125"/>
      <c r="U58" s="126"/>
      <c r="V58" s="126"/>
      <c r="W58" s="126"/>
      <c r="X58" s="126"/>
      <c r="Y58" s="127"/>
      <c r="Z58" s="125"/>
      <c r="AA58" s="126"/>
      <c r="AB58" s="126"/>
      <c r="AC58" s="126"/>
      <c r="AD58" s="126"/>
      <c r="AE58" s="127"/>
      <c r="AF58" s="125"/>
      <c r="AG58" s="126"/>
      <c r="AH58" s="126"/>
      <c r="AI58" s="126"/>
      <c r="AJ58" s="126"/>
      <c r="AK58" s="127"/>
      <c r="AL58" s="128"/>
      <c r="AM58" s="128"/>
    </row>
    <row r="59" spans="1:39" s="129" customFormat="1" x14ac:dyDescent="0.2">
      <c r="A59" s="124" t="s">
        <v>154</v>
      </c>
      <c r="B59" s="125"/>
      <c r="C59" s="126"/>
      <c r="D59" s="126"/>
      <c r="E59" s="126"/>
      <c r="F59" s="126"/>
      <c r="G59" s="127"/>
      <c r="H59" s="125">
        <v>101.20812250229233</v>
      </c>
      <c r="I59" s="126">
        <v>101.24236068162161</v>
      </c>
      <c r="J59" s="126">
        <v>101.00781663876528</v>
      </c>
      <c r="K59" s="126">
        <v>100.60156147166617</v>
      </c>
      <c r="L59" s="126">
        <v>100.44506046682157</v>
      </c>
      <c r="M59" s="127">
        <v>100.01470488605729</v>
      </c>
      <c r="N59" s="125"/>
      <c r="O59" s="126"/>
      <c r="P59" s="126"/>
      <c r="Q59" s="126"/>
      <c r="R59" s="126"/>
      <c r="S59" s="127"/>
      <c r="T59" s="125"/>
      <c r="U59" s="126"/>
      <c r="V59" s="126"/>
      <c r="W59" s="126"/>
      <c r="X59" s="126"/>
      <c r="Y59" s="127"/>
      <c r="Z59" s="125"/>
      <c r="AA59" s="126"/>
      <c r="AB59" s="126"/>
      <c r="AC59" s="126"/>
      <c r="AD59" s="126"/>
      <c r="AE59" s="127"/>
      <c r="AF59" s="125"/>
      <c r="AG59" s="126"/>
      <c r="AH59" s="126"/>
      <c r="AI59" s="126"/>
      <c r="AJ59" s="126"/>
      <c r="AK59" s="127"/>
      <c r="AL59" s="128"/>
      <c r="AM59" s="128"/>
    </row>
    <row r="60" spans="1:39" s="129" customFormat="1" x14ac:dyDescent="0.2">
      <c r="A60" s="124"/>
      <c r="B60" s="125"/>
      <c r="C60" s="126"/>
      <c r="D60" s="126"/>
      <c r="E60" s="126"/>
      <c r="F60" s="126"/>
      <c r="G60" s="127"/>
      <c r="H60" s="125"/>
      <c r="I60" s="126"/>
      <c r="J60" s="126"/>
      <c r="K60" s="126"/>
      <c r="L60" s="126"/>
      <c r="M60" s="127"/>
      <c r="N60" s="125"/>
      <c r="O60" s="126"/>
      <c r="P60" s="126"/>
      <c r="Q60" s="126"/>
      <c r="R60" s="126"/>
      <c r="S60" s="127"/>
      <c r="T60" s="125"/>
      <c r="U60" s="126"/>
      <c r="V60" s="126"/>
      <c r="W60" s="126"/>
      <c r="X60" s="126"/>
      <c r="Y60" s="127"/>
      <c r="Z60" s="125"/>
      <c r="AA60" s="126"/>
      <c r="AB60" s="126"/>
      <c r="AC60" s="126"/>
      <c r="AD60" s="126"/>
      <c r="AE60" s="127"/>
      <c r="AF60" s="125"/>
      <c r="AG60" s="126"/>
      <c r="AH60" s="126"/>
      <c r="AI60" s="126"/>
      <c r="AJ60" s="126"/>
      <c r="AK60" s="127"/>
      <c r="AL60" s="128"/>
      <c r="AM60" s="128"/>
    </row>
    <row r="61" spans="1:39" s="129" customFormat="1" x14ac:dyDescent="0.2">
      <c r="A61" s="130" t="s">
        <v>84</v>
      </c>
      <c r="B61" s="131">
        <f>SUM(B6:B60)</f>
        <v>701797.58381434146</v>
      </c>
      <c r="C61" s="132">
        <f t="shared" ref="C61:AK61" si="1">SUM(C6:C60)</f>
        <v>707153.18393957894</v>
      </c>
      <c r="D61" s="132">
        <f t="shared" si="1"/>
        <v>711990.73426592036</v>
      </c>
      <c r="E61" s="132">
        <f t="shared" si="1"/>
        <v>716419.38900957932</v>
      </c>
      <c r="F61" s="132">
        <f t="shared" si="1"/>
        <v>720762.0014809781</v>
      </c>
      <c r="G61" s="133">
        <f t="shared" si="1"/>
        <v>725614.95372150955</v>
      </c>
      <c r="H61" s="131">
        <f t="shared" si="1"/>
        <v>46320813.388552651</v>
      </c>
      <c r="I61" s="132">
        <f t="shared" si="1"/>
        <v>45953244.506779321</v>
      </c>
      <c r="J61" s="132">
        <f t="shared" si="1"/>
        <v>45390747.142390184</v>
      </c>
      <c r="K61" s="132">
        <f t="shared" si="1"/>
        <v>44842553.64066229</v>
      </c>
      <c r="L61" s="132">
        <f t="shared" si="1"/>
        <v>44199356.541006006</v>
      </c>
      <c r="M61" s="133">
        <f t="shared" si="1"/>
        <v>43635905.760646254</v>
      </c>
      <c r="N61" s="131">
        <f t="shared" si="1"/>
        <v>15370377.519782957</v>
      </c>
      <c r="O61" s="132">
        <f t="shared" si="1"/>
        <v>15247571.672829164</v>
      </c>
      <c r="P61" s="132">
        <f t="shared" si="1"/>
        <v>15059487.729235178</v>
      </c>
      <c r="Q61" s="132">
        <f t="shared" si="1"/>
        <v>14875634.801032593</v>
      </c>
      <c r="R61" s="132">
        <f t="shared" si="1"/>
        <v>14660181.594958795</v>
      </c>
      <c r="S61" s="133">
        <f t="shared" si="1"/>
        <v>14471816.377541313</v>
      </c>
      <c r="T61" s="131">
        <f t="shared" si="1"/>
        <v>19348732.852651954</v>
      </c>
      <c r="U61" s="132">
        <f t="shared" si="1"/>
        <v>19194807.13364242</v>
      </c>
      <c r="V61" s="132">
        <f t="shared" si="1"/>
        <v>18955752.715512402</v>
      </c>
      <c r="W61" s="132">
        <f t="shared" si="1"/>
        <v>18721408.015529044</v>
      </c>
      <c r="X61" s="132">
        <f t="shared" si="1"/>
        <v>18446022.825471397</v>
      </c>
      <c r="Y61" s="133">
        <f t="shared" si="1"/>
        <v>18206991.28350265</v>
      </c>
      <c r="Z61" s="131">
        <f t="shared" si="1"/>
        <v>51.062048231818764</v>
      </c>
      <c r="AA61" s="132">
        <f t="shared" si="1"/>
        <v>51.075270979134245</v>
      </c>
      <c r="AB61" s="132">
        <f t="shared" si="1"/>
        <v>50.036054426841702</v>
      </c>
      <c r="AC61" s="132">
        <f t="shared" si="1"/>
        <v>49.911805845550383</v>
      </c>
      <c r="AD61" s="132">
        <f t="shared" si="1"/>
        <v>49.53462680332138</v>
      </c>
      <c r="AE61" s="133">
        <f t="shared" si="1"/>
        <v>49.028760659808512</v>
      </c>
      <c r="AF61" s="131">
        <f t="shared" si="1"/>
        <v>45.615983837854778</v>
      </c>
      <c r="AG61" s="132">
        <f t="shared" si="1"/>
        <v>46.681654791473143</v>
      </c>
      <c r="AH61" s="132">
        <f t="shared" si="1"/>
        <v>45.340033480704399</v>
      </c>
      <c r="AI61" s="132">
        <f t="shared" si="1"/>
        <v>44.88873423810621</v>
      </c>
      <c r="AJ61" s="132">
        <f t="shared" si="1"/>
        <v>44.740427988444253</v>
      </c>
      <c r="AK61" s="133">
        <f t="shared" si="1"/>
        <v>44.406739281146059</v>
      </c>
      <c r="AL61" s="128"/>
      <c r="AM61" s="128"/>
    </row>
    <row r="63" spans="1:39" x14ac:dyDescent="0.2">
      <c r="A63" s="111" t="s">
        <v>156</v>
      </c>
    </row>
    <row r="64" spans="1:39" ht="15.2" customHeight="1" x14ac:dyDescent="0.2">
      <c r="A64" s="113" t="s">
        <v>125</v>
      </c>
      <c r="B64" s="113"/>
      <c r="C64" s="113"/>
      <c r="D64" s="113"/>
      <c r="E64" s="113"/>
      <c r="F64" s="113"/>
      <c r="G64" s="114"/>
      <c r="H64" s="115"/>
      <c r="I64" s="115"/>
      <c r="J64" s="115"/>
      <c r="K64" s="115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</row>
    <row r="65" spans="1:39" x14ac:dyDescent="0.2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</row>
    <row r="66" spans="1:39" s="119" customFormat="1" x14ac:dyDescent="0.2">
      <c r="A66" s="118" t="s">
        <v>126</v>
      </c>
      <c r="B66" s="206" t="s">
        <v>127</v>
      </c>
      <c r="C66" s="207"/>
      <c r="D66" s="207"/>
      <c r="E66" s="207"/>
      <c r="F66" s="207"/>
      <c r="G66" s="208"/>
      <c r="H66" s="206" t="s">
        <v>128</v>
      </c>
      <c r="I66" s="207"/>
      <c r="J66" s="207"/>
      <c r="K66" s="207"/>
      <c r="L66" s="207"/>
      <c r="M66" s="208"/>
      <c r="N66" s="206" t="s">
        <v>129</v>
      </c>
      <c r="O66" s="207"/>
      <c r="P66" s="207"/>
      <c r="Q66" s="207"/>
      <c r="R66" s="207"/>
      <c r="S66" s="208"/>
      <c r="T66" s="206" t="s">
        <v>130</v>
      </c>
      <c r="U66" s="207"/>
      <c r="V66" s="207"/>
      <c r="W66" s="207"/>
      <c r="X66" s="207"/>
      <c r="Y66" s="208"/>
      <c r="Z66" s="206" t="s">
        <v>131</v>
      </c>
      <c r="AA66" s="207"/>
      <c r="AB66" s="207"/>
      <c r="AC66" s="207"/>
      <c r="AD66" s="207"/>
      <c r="AE66" s="208"/>
      <c r="AF66" s="206" t="s">
        <v>132</v>
      </c>
      <c r="AG66" s="207"/>
      <c r="AH66" s="207"/>
      <c r="AI66" s="207"/>
      <c r="AJ66" s="207"/>
      <c r="AK66" s="208"/>
      <c r="AL66" s="117"/>
      <c r="AM66" s="117"/>
    </row>
    <row r="67" spans="1:39" s="119" customFormat="1" x14ac:dyDescent="0.2">
      <c r="A67" s="120" t="s">
        <v>133</v>
      </c>
      <c r="B67" s="121">
        <v>2017</v>
      </c>
      <c r="C67" s="122">
        <v>2018</v>
      </c>
      <c r="D67" s="122" t="s">
        <v>134</v>
      </c>
      <c r="E67" s="122" t="s">
        <v>135</v>
      </c>
      <c r="F67" s="122" t="s">
        <v>136</v>
      </c>
      <c r="G67" s="123" t="s">
        <v>137</v>
      </c>
      <c r="H67" s="121">
        <v>2017</v>
      </c>
      <c r="I67" s="122">
        <v>2018</v>
      </c>
      <c r="J67" s="122" t="s">
        <v>134</v>
      </c>
      <c r="K67" s="122" t="s">
        <v>135</v>
      </c>
      <c r="L67" s="122" t="s">
        <v>136</v>
      </c>
      <c r="M67" s="123" t="s">
        <v>137</v>
      </c>
      <c r="N67" s="121">
        <v>2017</v>
      </c>
      <c r="O67" s="122">
        <v>2018</v>
      </c>
      <c r="P67" s="122" t="s">
        <v>134</v>
      </c>
      <c r="Q67" s="122" t="s">
        <v>135</v>
      </c>
      <c r="R67" s="122" t="s">
        <v>136</v>
      </c>
      <c r="S67" s="123" t="s">
        <v>137</v>
      </c>
      <c r="T67" s="121">
        <v>2017</v>
      </c>
      <c r="U67" s="122">
        <v>2018</v>
      </c>
      <c r="V67" s="122" t="s">
        <v>134</v>
      </c>
      <c r="W67" s="122" t="s">
        <v>135</v>
      </c>
      <c r="X67" s="122" t="s">
        <v>136</v>
      </c>
      <c r="Y67" s="123" t="s">
        <v>137</v>
      </c>
      <c r="Z67" s="121">
        <v>2017</v>
      </c>
      <c r="AA67" s="122">
        <v>2018</v>
      </c>
      <c r="AB67" s="122" t="s">
        <v>134</v>
      </c>
      <c r="AC67" s="122" t="s">
        <v>135</v>
      </c>
      <c r="AD67" s="122" t="s">
        <v>136</v>
      </c>
      <c r="AE67" s="123" t="s">
        <v>137</v>
      </c>
      <c r="AF67" s="121">
        <v>2017</v>
      </c>
      <c r="AG67" s="122">
        <v>2018</v>
      </c>
      <c r="AH67" s="122" t="s">
        <v>134</v>
      </c>
      <c r="AI67" s="122" t="s">
        <v>135</v>
      </c>
      <c r="AJ67" s="122" t="s">
        <v>136</v>
      </c>
      <c r="AK67" s="123" t="s">
        <v>137</v>
      </c>
      <c r="AL67" s="117"/>
      <c r="AM67" s="117"/>
    </row>
    <row r="68" spans="1:39" s="129" customFormat="1" x14ac:dyDescent="0.2">
      <c r="A68" s="124" t="s">
        <v>138</v>
      </c>
      <c r="B68" s="125">
        <v>672272.95469718054</v>
      </c>
      <c r="C68" s="126">
        <v>675488.83333923609</v>
      </c>
      <c r="D68" s="126">
        <v>678811.53486849694</v>
      </c>
      <c r="E68" s="126">
        <v>682130.82501872699</v>
      </c>
      <c r="F68" s="126">
        <v>685420.19084993168</v>
      </c>
      <c r="G68" s="127">
        <v>688542.43293575023</v>
      </c>
      <c r="H68" s="125"/>
      <c r="I68" s="126"/>
      <c r="J68" s="126"/>
      <c r="K68" s="126"/>
      <c r="L68" s="126"/>
      <c r="M68" s="127"/>
      <c r="N68" s="125"/>
      <c r="O68" s="126"/>
      <c r="P68" s="126"/>
      <c r="Q68" s="126"/>
      <c r="R68" s="126"/>
      <c r="S68" s="127"/>
      <c r="T68" s="125"/>
      <c r="U68" s="126"/>
      <c r="V68" s="126"/>
      <c r="W68" s="126"/>
      <c r="X68" s="126"/>
      <c r="Y68" s="127"/>
      <c r="Z68" s="125"/>
      <c r="AA68" s="126"/>
      <c r="AB68" s="126"/>
      <c r="AC68" s="126"/>
      <c r="AD68" s="126"/>
      <c r="AE68" s="127"/>
      <c r="AF68" s="125"/>
      <c r="AG68" s="126"/>
      <c r="AH68" s="126"/>
      <c r="AI68" s="126"/>
      <c r="AJ68" s="126"/>
      <c r="AK68" s="127"/>
      <c r="AL68" s="128"/>
      <c r="AM68" s="128"/>
    </row>
    <row r="69" spans="1:39" s="129" customFormat="1" x14ac:dyDescent="0.2">
      <c r="A69" s="124" t="s">
        <v>139</v>
      </c>
      <c r="B69" s="125"/>
      <c r="C69" s="126"/>
      <c r="D69" s="126"/>
      <c r="E69" s="126"/>
      <c r="F69" s="126"/>
      <c r="G69" s="127"/>
      <c r="H69" s="125">
        <v>3533857.1089612679</v>
      </c>
      <c r="I69" s="126">
        <v>3496038.5709682787</v>
      </c>
      <c r="J69" s="126">
        <v>3446446.9244342539</v>
      </c>
      <c r="K69" s="126">
        <v>3399842.3109444343</v>
      </c>
      <c r="L69" s="126">
        <v>3345846.9165954473</v>
      </c>
      <c r="M69" s="126">
        <v>3295992.2279378446</v>
      </c>
      <c r="N69" s="125">
        <v>1694940.027960103</v>
      </c>
      <c r="O69" s="126">
        <v>1678887.3805360412</v>
      </c>
      <c r="P69" s="126">
        <v>1657164.1682873429</v>
      </c>
      <c r="Q69" s="126">
        <v>1636818.8050783714</v>
      </c>
      <c r="R69" s="126">
        <v>1612878.6424198807</v>
      </c>
      <c r="S69" s="127">
        <v>1590863.3185538249</v>
      </c>
      <c r="T69" s="125">
        <v>4091282.841429499</v>
      </c>
      <c r="U69" s="126">
        <v>4068403.2861992917</v>
      </c>
      <c r="V69" s="126">
        <v>4031675.1475406419</v>
      </c>
      <c r="W69" s="126">
        <v>3997931.3624610384</v>
      </c>
      <c r="X69" s="126">
        <v>3955164.687257627</v>
      </c>
      <c r="Y69" s="127">
        <v>3916661.2961718785</v>
      </c>
      <c r="Z69" s="125"/>
      <c r="AA69" s="126"/>
      <c r="AB69" s="126"/>
      <c r="AC69" s="126"/>
      <c r="AD69" s="126"/>
      <c r="AE69" s="127"/>
      <c r="AF69" s="125"/>
      <c r="AG69" s="126"/>
      <c r="AH69" s="126"/>
      <c r="AI69" s="126"/>
      <c r="AJ69" s="126"/>
      <c r="AK69" s="127"/>
      <c r="AL69" s="128"/>
      <c r="AM69" s="128"/>
    </row>
    <row r="70" spans="1:39" s="129" customFormat="1" x14ac:dyDescent="0.2">
      <c r="A70" s="124" t="s">
        <v>140</v>
      </c>
      <c r="B70" s="125"/>
      <c r="C70" s="126"/>
      <c r="D70" s="126"/>
      <c r="E70" s="126"/>
      <c r="F70" s="126"/>
      <c r="G70" s="127"/>
      <c r="H70" s="125">
        <v>3085270.4906216273</v>
      </c>
      <c r="I70" s="126">
        <v>3052467.2620682572</v>
      </c>
      <c r="J70" s="126">
        <v>3009385.3993639951</v>
      </c>
      <c r="K70" s="126">
        <v>2968911.3967462163</v>
      </c>
      <c r="L70" s="126">
        <v>2921984.7964754049</v>
      </c>
      <c r="M70" s="127">
        <v>2878673.2821251811</v>
      </c>
      <c r="N70" s="125">
        <v>1331106.3370865993</v>
      </c>
      <c r="O70" s="126">
        <v>1318683.9846581572</v>
      </c>
      <c r="P70" s="126">
        <v>1301808.3037057444</v>
      </c>
      <c r="Q70" s="126">
        <v>1286014.7044542029</v>
      </c>
      <c r="R70" s="126">
        <v>1267397.9608737321</v>
      </c>
      <c r="S70" s="127">
        <v>1250292.8726156999</v>
      </c>
      <c r="T70" s="125">
        <v>1913727.0550416545</v>
      </c>
      <c r="U70" s="126">
        <v>1922462.2739821463</v>
      </c>
      <c r="V70" s="126">
        <v>1924719.7181492492</v>
      </c>
      <c r="W70" s="126">
        <v>1928373.1152258401</v>
      </c>
      <c r="X70" s="126">
        <v>1927805.9903747495</v>
      </c>
      <c r="Y70" s="127">
        <v>1929233.0474161163</v>
      </c>
      <c r="Z70" s="125"/>
      <c r="AA70" s="126"/>
      <c r="AB70" s="126"/>
      <c r="AC70" s="126"/>
      <c r="AD70" s="126"/>
      <c r="AE70" s="127"/>
      <c r="AF70" s="125"/>
      <c r="AG70" s="126"/>
      <c r="AH70" s="126"/>
      <c r="AI70" s="126"/>
      <c r="AJ70" s="126"/>
      <c r="AK70" s="127"/>
      <c r="AL70" s="128"/>
      <c r="AM70" s="128"/>
    </row>
    <row r="71" spans="1:39" s="129" customFormat="1" x14ac:dyDescent="0.2">
      <c r="A71" s="124" t="s">
        <v>141</v>
      </c>
      <c r="B71" s="125"/>
      <c r="C71" s="126"/>
      <c r="D71" s="126"/>
      <c r="E71" s="126"/>
      <c r="F71" s="126"/>
      <c r="G71" s="127"/>
      <c r="H71" s="125">
        <v>2710243.044835167</v>
      </c>
      <c r="I71" s="126">
        <v>2681632.7159628677</v>
      </c>
      <c r="J71" s="126">
        <v>2643993.1636229544</v>
      </c>
      <c r="K71" s="126">
        <v>2608644.4751417465</v>
      </c>
      <c r="L71" s="126">
        <v>2567627.5290593291</v>
      </c>
      <c r="M71" s="127">
        <v>2529786.2401851001</v>
      </c>
      <c r="N71" s="125">
        <v>1010541.5422319375</v>
      </c>
      <c r="O71" s="126">
        <v>1000877.6103028111</v>
      </c>
      <c r="P71" s="126">
        <v>987832.82640919916</v>
      </c>
      <c r="Q71" s="126">
        <v>975609.53098750918</v>
      </c>
      <c r="R71" s="126">
        <v>961242.97732670372</v>
      </c>
      <c r="S71" s="127">
        <v>948024.03333336033</v>
      </c>
      <c r="T71" s="125">
        <v>896039.5968240482</v>
      </c>
      <c r="U71" s="126">
        <v>890479.29549417784</v>
      </c>
      <c r="V71" s="126">
        <v>881885.98970268737</v>
      </c>
      <c r="W71" s="126">
        <v>873946.2928356817</v>
      </c>
      <c r="X71" s="126">
        <v>864030.4757291131</v>
      </c>
      <c r="Y71" s="127">
        <v>855048.36854434549</v>
      </c>
      <c r="Z71" s="125"/>
      <c r="AA71" s="126"/>
      <c r="AB71" s="126"/>
      <c r="AC71" s="126"/>
      <c r="AD71" s="126"/>
      <c r="AE71" s="127"/>
      <c r="AF71" s="125"/>
      <c r="AG71" s="126"/>
      <c r="AH71" s="126"/>
      <c r="AI71" s="126"/>
      <c r="AJ71" s="126"/>
      <c r="AK71" s="127"/>
      <c r="AL71" s="128"/>
      <c r="AM71" s="128"/>
    </row>
    <row r="72" spans="1:39" s="129" customFormat="1" x14ac:dyDescent="0.2">
      <c r="A72" s="124" t="s">
        <v>142</v>
      </c>
      <c r="B72" s="125"/>
      <c r="C72" s="126"/>
      <c r="D72" s="126"/>
      <c r="E72" s="126"/>
      <c r="F72" s="126"/>
      <c r="G72" s="127"/>
      <c r="H72" s="125">
        <v>4357221.6513911597</v>
      </c>
      <c r="I72" s="126">
        <v>4309852.7603846919</v>
      </c>
      <c r="J72" s="126">
        <v>4247967.7070497898</v>
      </c>
      <c r="K72" s="126">
        <v>4189765.6450335304</v>
      </c>
      <c r="L72" s="126">
        <v>4122450.8007549131</v>
      </c>
      <c r="M72" s="127">
        <v>4060241.4182802793</v>
      </c>
      <c r="N72" s="125">
        <v>1316646.1235949488</v>
      </c>
      <c r="O72" s="126">
        <v>1318968.1697661662</v>
      </c>
      <c r="P72" s="126">
        <v>1316885.2652773079</v>
      </c>
      <c r="Q72" s="126">
        <v>1315872.687506286</v>
      </c>
      <c r="R72" s="126">
        <v>1312067.6340828908</v>
      </c>
      <c r="S72" s="127">
        <v>1309757.8144098339</v>
      </c>
      <c r="T72" s="125">
        <v>811218.97630130569</v>
      </c>
      <c r="U72" s="126">
        <v>806185.02247969806</v>
      </c>
      <c r="V72" s="126">
        <v>798405.17351774883</v>
      </c>
      <c r="W72" s="126">
        <v>791217.06175636663</v>
      </c>
      <c r="X72" s="126">
        <v>782239.89263248804</v>
      </c>
      <c r="Y72" s="127">
        <v>774108.04687334737</v>
      </c>
      <c r="Z72" s="125"/>
      <c r="AA72" s="126"/>
      <c r="AB72" s="126"/>
      <c r="AC72" s="126"/>
      <c r="AD72" s="126"/>
      <c r="AE72" s="127"/>
      <c r="AF72" s="125"/>
      <c r="AG72" s="126"/>
      <c r="AH72" s="126"/>
      <c r="AI72" s="126"/>
      <c r="AJ72" s="126"/>
      <c r="AK72" s="127"/>
      <c r="AL72" s="128"/>
      <c r="AM72" s="128"/>
    </row>
    <row r="73" spans="1:39" s="129" customFormat="1" x14ac:dyDescent="0.2">
      <c r="A73" s="124" t="s">
        <v>143</v>
      </c>
      <c r="B73" s="125"/>
      <c r="C73" s="126"/>
      <c r="D73" s="126"/>
      <c r="E73" s="126"/>
      <c r="F73" s="126"/>
      <c r="G73" s="127"/>
      <c r="H73" s="125">
        <v>8119971.1957607996</v>
      </c>
      <c r="I73" s="126">
        <v>8075604.6466282737</v>
      </c>
      <c r="J73" s="126">
        <v>8004186.2673593955</v>
      </c>
      <c r="K73" s="126">
        <v>7939631.3863961548</v>
      </c>
      <c r="L73" s="126">
        <v>7858094.2320018718</v>
      </c>
      <c r="M73" s="127">
        <v>7786071.4438956007</v>
      </c>
      <c r="N73" s="125">
        <v>1714852.9993858298</v>
      </c>
      <c r="O73" s="126">
        <v>1697742.3732452223</v>
      </c>
      <c r="P73" s="126">
        <v>1674894.5617544979</v>
      </c>
      <c r="Q73" s="126">
        <v>1653440.7869373427</v>
      </c>
      <c r="R73" s="126">
        <v>1628349.9792361283</v>
      </c>
      <c r="S73" s="127">
        <v>1605206.6242601376</v>
      </c>
      <c r="T73" s="125">
        <v>1049285.1546530016</v>
      </c>
      <c r="U73" s="126">
        <v>1042773.9003942504</v>
      </c>
      <c r="V73" s="126">
        <v>1032710.9207799966</v>
      </c>
      <c r="W73" s="126">
        <v>1023413.3338379433</v>
      </c>
      <c r="X73" s="126">
        <v>1011801.6598415542</v>
      </c>
      <c r="Y73" s="127">
        <v>1001283.383908343</v>
      </c>
      <c r="Z73" s="125"/>
      <c r="AA73" s="126"/>
      <c r="AB73" s="126"/>
      <c r="AC73" s="126"/>
      <c r="AD73" s="126"/>
      <c r="AE73" s="127"/>
      <c r="AF73" s="125"/>
      <c r="AG73" s="126"/>
      <c r="AH73" s="126"/>
      <c r="AI73" s="126"/>
      <c r="AJ73" s="126"/>
      <c r="AK73" s="127"/>
      <c r="AL73" s="128"/>
      <c r="AM73" s="128"/>
    </row>
    <row r="74" spans="1:39" s="129" customFormat="1" x14ac:dyDescent="0.2">
      <c r="A74" s="124"/>
      <c r="B74" s="125"/>
      <c r="C74" s="126"/>
      <c r="D74" s="126"/>
      <c r="E74" s="126"/>
      <c r="F74" s="126"/>
      <c r="G74" s="127"/>
      <c r="H74" s="125"/>
      <c r="I74" s="126"/>
      <c r="J74" s="126"/>
      <c r="K74" s="126"/>
      <c r="L74" s="126"/>
      <c r="M74" s="127"/>
      <c r="N74" s="125"/>
      <c r="O74" s="126"/>
      <c r="P74" s="126"/>
      <c r="Q74" s="126"/>
      <c r="R74" s="126"/>
      <c r="S74" s="127"/>
      <c r="T74" s="125"/>
      <c r="U74" s="126"/>
      <c r="V74" s="126"/>
      <c r="W74" s="126"/>
      <c r="X74" s="126"/>
      <c r="Y74" s="127"/>
      <c r="Z74" s="125"/>
      <c r="AA74" s="126"/>
      <c r="AB74" s="126"/>
      <c r="AC74" s="126"/>
      <c r="AD74" s="126"/>
      <c r="AE74" s="127"/>
      <c r="AF74" s="125"/>
      <c r="AG74" s="126"/>
      <c r="AH74" s="126"/>
      <c r="AI74" s="126"/>
      <c r="AJ74" s="126"/>
      <c r="AK74" s="127"/>
      <c r="AL74" s="128"/>
      <c r="AM74" s="128"/>
    </row>
    <row r="75" spans="1:39" s="129" customFormat="1" x14ac:dyDescent="0.2">
      <c r="A75" s="124" t="s">
        <v>144</v>
      </c>
      <c r="B75" s="125">
        <v>15466.287235457956</v>
      </c>
      <c r="C75" s="126">
        <v>15370.670942251376</v>
      </c>
      <c r="D75" s="126">
        <v>15232.600429176538</v>
      </c>
      <c r="E75" s="126">
        <v>15132.931353414238</v>
      </c>
      <c r="F75" s="126">
        <v>14815.931339429459</v>
      </c>
      <c r="G75" s="127">
        <v>14740.178770770712</v>
      </c>
      <c r="H75" s="125"/>
      <c r="I75" s="126"/>
      <c r="J75" s="126"/>
      <c r="K75" s="126"/>
      <c r="L75" s="126"/>
      <c r="M75" s="127"/>
      <c r="N75" s="125"/>
      <c r="O75" s="126"/>
      <c r="P75" s="126"/>
      <c r="Q75" s="126"/>
      <c r="R75" s="126"/>
      <c r="S75" s="127"/>
      <c r="T75" s="125"/>
      <c r="U75" s="126"/>
      <c r="V75" s="126"/>
      <c r="W75" s="126"/>
      <c r="X75" s="126"/>
      <c r="Y75" s="127"/>
      <c r="Z75" s="125"/>
      <c r="AA75" s="126"/>
      <c r="AB75" s="126"/>
      <c r="AC75" s="126"/>
      <c r="AD75" s="126"/>
      <c r="AE75" s="127"/>
      <c r="AF75" s="125"/>
      <c r="AG75" s="126"/>
      <c r="AH75" s="126"/>
      <c r="AI75" s="126"/>
      <c r="AJ75" s="126"/>
      <c r="AK75" s="127"/>
      <c r="AL75" s="128"/>
      <c r="AM75" s="128"/>
    </row>
    <row r="76" spans="1:39" s="129" customFormat="1" x14ac:dyDescent="0.2">
      <c r="A76" s="124" t="s">
        <v>139</v>
      </c>
      <c r="B76" s="125"/>
      <c r="C76" s="126"/>
      <c r="D76" s="126"/>
      <c r="E76" s="126"/>
      <c r="F76" s="126"/>
      <c r="G76" s="127"/>
      <c r="H76" s="125">
        <v>270874.54259194911</v>
      </c>
      <c r="I76" s="126">
        <v>265493.49656264205</v>
      </c>
      <c r="J76" s="126">
        <v>257809.30834898463</v>
      </c>
      <c r="K76" s="126">
        <v>250069.49782158554</v>
      </c>
      <c r="L76" s="126">
        <v>241451.73248135814</v>
      </c>
      <c r="M76" s="127">
        <v>234381.39500914956</v>
      </c>
      <c r="N76" s="125">
        <v>127723.51890328593</v>
      </c>
      <c r="O76" s="126">
        <v>125426.23704523846</v>
      </c>
      <c r="P76" s="126">
        <v>122062.89985188695</v>
      </c>
      <c r="Q76" s="126">
        <v>118656.26968791573</v>
      </c>
      <c r="R76" s="126">
        <v>114838.44101260464</v>
      </c>
      <c r="S76" s="127">
        <v>111731.20245063223</v>
      </c>
      <c r="T76" s="125">
        <v>300160.32414799847</v>
      </c>
      <c r="U76" s="126">
        <v>296017.09233839624</v>
      </c>
      <c r="V76" s="126">
        <v>289396.22662480059</v>
      </c>
      <c r="W76" s="126">
        <v>282597.8926089466</v>
      </c>
      <c r="X76" s="126">
        <v>274804.47231677297</v>
      </c>
      <c r="Y76" s="127">
        <v>268612.27262050612</v>
      </c>
      <c r="Z76" s="125"/>
      <c r="AA76" s="126"/>
      <c r="AB76" s="126"/>
      <c r="AC76" s="126"/>
      <c r="AD76" s="126"/>
      <c r="AE76" s="127"/>
      <c r="AF76" s="125"/>
      <c r="AG76" s="126"/>
      <c r="AH76" s="126"/>
      <c r="AI76" s="126"/>
      <c r="AJ76" s="126"/>
      <c r="AK76" s="127"/>
      <c r="AL76" s="128"/>
      <c r="AM76" s="128"/>
    </row>
    <row r="77" spans="1:39" s="129" customFormat="1" x14ac:dyDescent="0.2">
      <c r="A77" s="124" t="s">
        <v>140</v>
      </c>
      <c r="B77" s="125"/>
      <c r="C77" s="126"/>
      <c r="D77" s="126"/>
      <c r="E77" s="126"/>
      <c r="F77" s="126"/>
      <c r="G77" s="127"/>
      <c r="H77" s="125">
        <v>427688.72470303276</v>
      </c>
      <c r="I77" s="126">
        <v>419192.49359980371</v>
      </c>
      <c r="J77" s="126">
        <v>407059.78955892241</v>
      </c>
      <c r="K77" s="126">
        <v>394839.26243876026</v>
      </c>
      <c r="L77" s="126">
        <v>381232.51655232935</v>
      </c>
      <c r="M77" s="127">
        <v>370069.03257272107</v>
      </c>
      <c r="N77" s="125">
        <v>189546.02657328767</v>
      </c>
      <c r="O77" s="126">
        <v>186136.7825135345</v>
      </c>
      <c r="P77" s="126">
        <v>181145.47624120527</v>
      </c>
      <c r="Q77" s="126">
        <v>176089.92173464334</v>
      </c>
      <c r="R77" s="126">
        <v>170424.1347147075</v>
      </c>
      <c r="S77" s="127">
        <v>165812.88748244842</v>
      </c>
      <c r="T77" s="125">
        <v>427543.9831672259</v>
      </c>
      <c r="U77" s="126">
        <v>421642.42427169031</v>
      </c>
      <c r="V77" s="126">
        <v>412211.75981848192</v>
      </c>
      <c r="W77" s="126">
        <v>402528.31210669735</v>
      </c>
      <c r="X77" s="126">
        <v>391427.4780318737</v>
      </c>
      <c r="Y77" s="127">
        <v>382607.39919492707</v>
      </c>
      <c r="Z77" s="125"/>
      <c r="AA77" s="126"/>
      <c r="AB77" s="126"/>
      <c r="AC77" s="126"/>
      <c r="AD77" s="126"/>
      <c r="AE77" s="127"/>
      <c r="AF77" s="125"/>
      <c r="AG77" s="126"/>
      <c r="AH77" s="126"/>
      <c r="AI77" s="126"/>
      <c r="AJ77" s="126"/>
      <c r="AK77" s="127"/>
      <c r="AL77" s="128"/>
      <c r="AM77" s="128"/>
    </row>
    <row r="78" spans="1:39" s="129" customFormat="1" x14ac:dyDescent="0.2">
      <c r="A78" s="124" t="s">
        <v>141</v>
      </c>
      <c r="B78" s="125"/>
      <c r="C78" s="126"/>
      <c r="D78" s="126"/>
      <c r="E78" s="126"/>
      <c r="F78" s="126"/>
      <c r="G78" s="127"/>
      <c r="H78" s="125">
        <v>166567.96777526545</v>
      </c>
      <c r="I78" s="126">
        <v>163259.01931141128</v>
      </c>
      <c r="J78" s="126">
        <v>158533.80740148408</v>
      </c>
      <c r="K78" s="126">
        <v>153774.39184999547</v>
      </c>
      <c r="L78" s="126">
        <v>148475.09851016998</v>
      </c>
      <c r="M78" s="127">
        <v>144127.35976380436</v>
      </c>
      <c r="N78" s="125">
        <v>73005.237570978599</v>
      </c>
      <c r="O78" s="126">
        <v>71692.13870512876</v>
      </c>
      <c r="P78" s="126">
        <v>69769.695345125001</v>
      </c>
      <c r="Q78" s="126">
        <v>67822.506240309463</v>
      </c>
      <c r="R78" s="126">
        <v>65640.280978747178</v>
      </c>
      <c r="S78" s="127">
        <v>63864.220536987246</v>
      </c>
      <c r="T78" s="125">
        <v>161410.13115485883</v>
      </c>
      <c r="U78" s="126">
        <v>159182.12320047262</v>
      </c>
      <c r="V78" s="126">
        <v>155621.7765549804</v>
      </c>
      <c r="W78" s="126">
        <v>151965.99697035921</v>
      </c>
      <c r="X78" s="126">
        <v>147775.11333150615</v>
      </c>
      <c r="Y78" s="127">
        <v>144445.28028995232</v>
      </c>
      <c r="Z78" s="125"/>
      <c r="AA78" s="126"/>
      <c r="AB78" s="126"/>
      <c r="AC78" s="126"/>
      <c r="AD78" s="126"/>
      <c r="AE78" s="127"/>
      <c r="AF78" s="125"/>
      <c r="AG78" s="126"/>
      <c r="AH78" s="126"/>
      <c r="AI78" s="126"/>
      <c r="AJ78" s="126"/>
      <c r="AK78" s="127"/>
      <c r="AL78" s="128"/>
      <c r="AM78" s="128"/>
    </row>
    <row r="79" spans="1:39" s="129" customFormat="1" x14ac:dyDescent="0.2">
      <c r="A79" s="124" t="s">
        <v>142</v>
      </c>
      <c r="B79" s="125"/>
      <c r="C79" s="126"/>
      <c r="D79" s="126"/>
      <c r="E79" s="126"/>
      <c r="F79" s="126"/>
      <c r="G79" s="127"/>
      <c r="H79" s="125">
        <v>567908.74601711438</v>
      </c>
      <c r="I79" s="126">
        <v>556626.98039409809</v>
      </c>
      <c r="J79" s="126">
        <v>540516.5048550528</v>
      </c>
      <c r="K79" s="126">
        <v>524289.41297345515</v>
      </c>
      <c r="L79" s="126">
        <v>506221.62313611014</v>
      </c>
      <c r="M79" s="127">
        <v>491398.13160627475</v>
      </c>
      <c r="N79" s="125">
        <v>243863.41783034813</v>
      </c>
      <c r="O79" s="126">
        <v>239477.20133370342</v>
      </c>
      <c r="P79" s="126">
        <v>233055.55784682379</v>
      </c>
      <c r="Q79" s="126">
        <v>226551.25478499665</v>
      </c>
      <c r="R79" s="126">
        <v>219261.84749770557</v>
      </c>
      <c r="S79" s="127">
        <v>213329.1749387024</v>
      </c>
      <c r="T79" s="125">
        <v>493388.18979012157</v>
      </c>
      <c r="U79" s="126">
        <v>486577.75723804126</v>
      </c>
      <c r="V79" s="126">
        <v>475694.71678775252</v>
      </c>
      <c r="W79" s="126">
        <v>464519.96301844035</v>
      </c>
      <c r="X79" s="126">
        <v>451709.5373196287</v>
      </c>
      <c r="Y79" s="127">
        <v>441531.1161454377</v>
      </c>
      <c r="Z79" s="125"/>
      <c r="AA79" s="126"/>
      <c r="AB79" s="126"/>
      <c r="AC79" s="126"/>
      <c r="AD79" s="126"/>
      <c r="AE79" s="127"/>
      <c r="AF79" s="125"/>
      <c r="AG79" s="126"/>
      <c r="AH79" s="126"/>
      <c r="AI79" s="126"/>
      <c r="AJ79" s="126"/>
      <c r="AK79" s="127"/>
      <c r="AL79" s="128"/>
      <c r="AM79" s="128"/>
    </row>
    <row r="80" spans="1:39" s="129" customFormat="1" x14ac:dyDescent="0.2">
      <c r="A80" s="124" t="s">
        <v>143</v>
      </c>
      <c r="B80" s="125"/>
      <c r="C80" s="126"/>
      <c r="D80" s="126"/>
      <c r="E80" s="126"/>
      <c r="F80" s="126"/>
      <c r="G80" s="127"/>
      <c r="H80" s="125">
        <v>694727.52070367173</v>
      </c>
      <c r="I80" s="126">
        <v>680926.44242233469</v>
      </c>
      <c r="J80" s="126">
        <v>661218.36289883195</v>
      </c>
      <c r="K80" s="126">
        <v>641367.62562775414</v>
      </c>
      <c r="L80" s="126">
        <v>619265.14714626328</v>
      </c>
      <c r="M80" s="127">
        <v>601131.44592944137</v>
      </c>
      <c r="N80" s="125">
        <v>258970.3470252112</v>
      </c>
      <c r="O80" s="126">
        <v>254312.4117827304</v>
      </c>
      <c r="P80" s="126">
        <v>247492.95826622826</v>
      </c>
      <c r="Q80" s="126">
        <v>240585.72455292754</v>
      </c>
      <c r="R80" s="126">
        <v>232844.75072588498</v>
      </c>
      <c r="S80" s="127">
        <v>226544.55906507245</v>
      </c>
      <c r="T80" s="125">
        <v>422998.32517833187</v>
      </c>
      <c r="U80" s="126">
        <v>417159.51179997477</v>
      </c>
      <c r="V80" s="126">
        <v>407829.11439974833</v>
      </c>
      <c r="W80" s="126">
        <v>398248.62133867602</v>
      </c>
      <c r="X80" s="126">
        <v>387265.81160072127</v>
      </c>
      <c r="Y80" s="127">
        <v>378539.50805568928</v>
      </c>
      <c r="Z80" s="125"/>
      <c r="AA80" s="126"/>
      <c r="AB80" s="126"/>
      <c r="AC80" s="126"/>
      <c r="AD80" s="126"/>
      <c r="AE80" s="127"/>
      <c r="AF80" s="125"/>
      <c r="AG80" s="126"/>
      <c r="AH80" s="126"/>
      <c r="AI80" s="126"/>
      <c r="AJ80" s="126"/>
      <c r="AK80" s="127"/>
      <c r="AL80" s="128"/>
      <c r="AM80" s="128"/>
    </row>
    <row r="81" spans="1:39" s="129" customFormat="1" x14ac:dyDescent="0.2">
      <c r="A81" s="124"/>
      <c r="B81" s="125"/>
      <c r="C81" s="126"/>
      <c r="D81" s="126"/>
      <c r="E81" s="126"/>
      <c r="F81" s="126"/>
      <c r="G81" s="127"/>
      <c r="H81" s="125"/>
      <c r="I81" s="126"/>
      <c r="J81" s="126"/>
      <c r="K81" s="126"/>
      <c r="L81" s="126"/>
      <c r="M81" s="127"/>
      <c r="N81" s="125"/>
      <c r="O81" s="126"/>
      <c r="P81" s="126"/>
      <c r="Q81" s="126"/>
      <c r="R81" s="126"/>
      <c r="S81" s="127"/>
      <c r="T81" s="125"/>
      <c r="U81" s="126"/>
      <c r="V81" s="126"/>
      <c r="W81" s="126"/>
      <c r="X81" s="126"/>
      <c r="Y81" s="127"/>
      <c r="Z81" s="125"/>
      <c r="AA81" s="126"/>
      <c r="AB81" s="126"/>
      <c r="AC81" s="126"/>
      <c r="AD81" s="126"/>
      <c r="AE81" s="127"/>
      <c r="AF81" s="125"/>
      <c r="AG81" s="126"/>
      <c r="AH81" s="126"/>
      <c r="AI81" s="126"/>
      <c r="AJ81" s="126"/>
      <c r="AK81" s="127"/>
      <c r="AL81" s="128"/>
      <c r="AM81" s="128"/>
    </row>
    <row r="82" spans="1:39" s="129" customFormat="1" x14ac:dyDescent="0.2">
      <c r="A82" s="124" t="s">
        <v>145</v>
      </c>
      <c r="B82" s="125">
        <v>5019.4618706636993</v>
      </c>
      <c r="C82" s="126">
        <v>5158.418026937562</v>
      </c>
      <c r="D82" s="126">
        <v>5305.3741832114247</v>
      </c>
      <c r="E82" s="126">
        <v>5445.3303394852874</v>
      </c>
      <c r="F82" s="126">
        <v>5586.2864957591501</v>
      </c>
      <c r="G82" s="127">
        <v>5716.2426520330137</v>
      </c>
      <c r="H82" s="125"/>
      <c r="I82" s="126"/>
      <c r="J82" s="126"/>
      <c r="K82" s="126"/>
      <c r="L82" s="126"/>
      <c r="M82" s="127"/>
      <c r="N82" s="125"/>
      <c r="O82" s="126"/>
      <c r="P82" s="126"/>
      <c r="Q82" s="126"/>
      <c r="R82" s="126"/>
      <c r="S82" s="127"/>
      <c r="T82" s="125"/>
      <c r="U82" s="126"/>
      <c r="V82" s="126"/>
      <c r="W82" s="126"/>
      <c r="X82" s="126"/>
      <c r="Y82" s="127"/>
      <c r="Z82" s="125"/>
      <c r="AA82" s="126"/>
      <c r="AB82" s="126"/>
      <c r="AC82" s="126"/>
      <c r="AD82" s="126"/>
      <c r="AE82" s="127"/>
      <c r="AF82" s="125"/>
      <c r="AG82" s="126"/>
      <c r="AH82" s="126"/>
      <c r="AI82" s="126"/>
      <c r="AJ82" s="126"/>
      <c r="AK82" s="127"/>
      <c r="AL82" s="128"/>
      <c r="AM82" s="128"/>
    </row>
    <row r="83" spans="1:39" s="129" customFormat="1" x14ac:dyDescent="0.2">
      <c r="A83" s="124" t="s">
        <v>139</v>
      </c>
      <c r="B83" s="125"/>
      <c r="C83" s="126"/>
      <c r="D83" s="126"/>
      <c r="E83" s="126"/>
      <c r="F83" s="126"/>
      <c r="G83" s="127"/>
      <c r="H83" s="125">
        <v>27774.967446836989</v>
      </c>
      <c r="I83" s="126">
        <v>28168.646648805476</v>
      </c>
      <c r="J83" s="126">
        <v>28460.505724723247</v>
      </c>
      <c r="K83" s="126">
        <v>28709.765260220083</v>
      </c>
      <c r="L83" s="126">
        <v>28817.12905188058</v>
      </c>
      <c r="M83" s="127">
        <v>28882.204152065238</v>
      </c>
      <c r="N83" s="125">
        <v>14909.282099137996</v>
      </c>
      <c r="O83" s="126">
        <v>15080.365143671477</v>
      </c>
      <c r="P83" s="126">
        <v>15196.105373843542</v>
      </c>
      <c r="Q83" s="126">
        <v>15288.475188345745</v>
      </c>
      <c r="R83" s="126">
        <v>15304.916627899778</v>
      </c>
      <c r="S83" s="127">
        <v>15298.794826330546</v>
      </c>
      <c r="T83" s="125">
        <v>30496.183338015828</v>
      </c>
      <c r="U83" s="126">
        <v>31229.118712248521</v>
      </c>
      <c r="V83" s="126">
        <v>31859.009321961319</v>
      </c>
      <c r="W83" s="126">
        <v>32449.63329516798</v>
      </c>
      <c r="X83" s="126">
        <v>32886.459756928998</v>
      </c>
      <c r="Y83" s="127">
        <v>33279.644467529295</v>
      </c>
      <c r="Z83" s="125"/>
      <c r="AA83" s="126"/>
      <c r="AB83" s="126"/>
      <c r="AC83" s="126"/>
      <c r="AD83" s="126"/>
      <c r="AE83" s="127"/>
      <c r="AF83" s="125"/>
      <c r="AG83" s="126"/>
      <c r="AH83" s="126"/>
      <c r="AI83" s="126"/>
      <c r="AJ83" s="126"/>
      <c r="AK83" s="127"/>
      <c r="AL83" s="128"/>
      <c r="AM83" s="128"/>
    </row>
    <row r="84" spans="1:39" s="129" customFormat="1" x14ac:dyDescent="0.2">
      <c r="A84" s="124" t="s">
        <v>140</v>
      </c>
      <c r="B84" s="125"/>
      <c r="C84" s="126"/>
      <c r="D84" s="126"/>
      <c r="E84" s="126"/>
      <c r="F84" s="126"/>
      <c r="G84" s="127"/>
      <c r="H84" s="125">
        <v>23505.435027699772</v>
      </c>
      <c r="I84" s="126">
        <v>23840.432623807425</v>
      </c>
      <c r="J84" s="126">
        <v>24089.261753220086</v>
      </c>
      <c r="K84" s="126">
        <v>24302.039688999819</v>
      </c>
      <c r="L84" s="126">
        <v>24394.733912932319</v>
      </c>
      <c r="M84" s="127">
        <v>24451.640008875318</v>
      </c>
      <c r="N84" s="125">
        <v>11249.932177143966</v>
      </c>
      <c r="O84" s="126">
        <v>11380.512794082515</v>
      </c>
      <c r="P84" s="126">
        <v>11469.333995381981</v>
      </c>
      <c r="Q84" s="126">
        <v>11540.520840480434</v>
      </c>
      <c r="R84" s="126">
        <v>11554.415251053348</v>
      </c>
      <c r="S84" s="127">
        <v>11551.284366199865</v>
      </c>
      <c r="T84" s="125">
        <v>13327.085101279825</v>
      </c>
      <c r="U84" s="126">
        <v>13785.099123100465</v>
      </c>
      <c r="V84" s="126">
        <v>14198.081728013074</v>
      </c>
      <c r="W84" s="126">
        <v>14593.904487034213</v>
      </c>
      <c r="X84" s="126">
        <v>14922.516457718899</v>
      </c>
      <c r="Y84" s="127">
        <v>15232.056621114087</v>
      </c>
      <c r="Z84" s="125"/>
      <c r="AA84" s="126"/>
      <c r="AB84" s="126"/>
      <c r="AC84" s="126"/>
      <c r="AD84" s="126"/>
      <c r="AE84" s="127"/>
      <c r="AF84" s="125"/>
      <c r="AG84" s="126"/>
      <c r="AH84" s="126"/>
      <c r="AI84" s="126"/>
      <c r="AJ84" s="126"/>
      <c r="AK84" s="127"/>
      <c r="AL84" s="128"/>
      <c r="AM84" s="128"/>
    </row>
    <row r="85" spans="1:39" s="129" customFormat="1" x14ac:dyDescent="0.2">
      <c r="A85" s="124" t="s">
        <v>141</v>
      </c>
      <c r="B85" s="125"/>
      <c r="C85" s="126"/>
      <c r="D85" s="126"/>
      <c r="E85" s="126"/>
      <c r="F85" s="126"/>
      <c r="G85" s="127"/>
      <c r="H85" s="125">
        <v>20318.468487458125</v>
      </c>
      <c r="I85" s="126">
        <v>20609.663555315175</v>
      </c>
      <c r="J85" s="126">
        <v>20826.373242531896</v>
      </c>
      <c r="K85" s="126">
        <v>21011.919709799586</v>
      </c>
      <c r="L85" s="126">
        <v>21093.663924007513</v>
      </c>
      <c r="M85" s="127">
        <v>21144.472316354542</v>
      </c>
      <c r="N85" s="125">
        <v>8273.8640923766015</v>
      </c>
      <c r="O85" s="126">
        <v>8368.3988607666379</v>
      </c>
      <c r="P85" s="126">
        <v>8432.2212902612646</v>
      </c>
      <c r="Q85" s="126">
        <v>8483.0743734286098</v>
      </c>
      <c r="R85" s="126">
        <v>8491.791218855009</v>
      </c>
      <c r="S85" s="127">
        <v>8487.986657194464</v>
      </c>
      <c r="T85" s="125">
        <v>6973.8151992780367</v>
      </c>
      <c r="U85" s="126">
        <v>7137.3732699000584</v>
      </c>
      <c r="V85" s="126">
        <v>7277.3672394983596</v>
      </c>
      <c r="W85" s="126">
        <v>7408.3817816235305</v>
      </c>
      <c r="X85" s="126">
        <v>7504.2261711088549</v>
      </c>
      <c r="Y85" s="127">
        <v>7590.0906393629102</v>
      </c>
      <c r="Z85" s="125"/>
      <c r="AA85" s="126"/>
      <c r="AB85" s="126"/>
      <c r="AC85" s="126"/>
      <c r="AD85" s="126"/>
      <c r="AE85" s="127"/>
      <c r="AF85" s="125"/>
      <c r="AG85" s="126"/>
      <c r="AH85" s="126"/>
      <c r="AI85" s="126"/>
      <c r="AJ85" s="126"/>
      <c r="AK85" s="127"/>
      <c r="AL85" s="128"/>
      <c r="AM85" s="128"/>
    </row>
    <row r="86" spans="1:39" s="129" customFormat="1" x14ac:dyDescent="0.2">
      <c r="A86" s="124" t="s">
        <v>142</v>
      </c>
      <c r="B86" s="125"/>
      <c r="C86" s="126"/>
      <c r="D86" s="126"/>
      <c r="E86" s="126"/>
      <c r="F86" s="126"/>
      <c r="G86" s="127"/>
      <c r="H86" s="125">
        <v>31985.6947394245</v>
      </c>
      <c r="I86" s="126">
        <v>32762.380384541102</v>
      </c>
      <c r="J86" s="126">
        <v>33421.809817695561</v>
      </c>
      <c r="K86" s="126">
        <v>34032.181555335097</v>
      </c>
      <c r="L86" s="126">
        <v>34479.145938641639</v>
      </c>
      <c r="M86" s="127">
        <v>34877.410600551033</v>
      </c>
      <c r="N86" s="125">
        <v>9932.9435269423084</v>
      </c>
      <c r="O86" s="126">
        <v>10151.981840995959</v>
      </c>
      <c r="P86" s="126">
        <v>10334.149362343516</v>
      </c>
      <c r="Q86" s="126">
        <v>10500.746917444118</v>
      </c>
      <c r="R86" s="126">
        <v>10616.759054988212</v>
      </c>
      <c r="S86" s="127">
        <v>10717.738986529903</v>
      </c>
      <c r="T86" s="125">
        <v>5954.7588010074342</v>
      </c>
      <c r="U86" s="126">
        <v>6094.4167690896829</v>
      </c>
      <c r="V86" s="126">
        <v>6213.9539662668831</v>
      </c>
      <c r="W86" s="126">
        <v>6325.8238646634718</v>
      </c>
      <c r="X86" s="126">
        <v>6407.6628875664601</v>
      </c>
      <c r="Y86" s="127">
        <v>6480.9803161789341</v>
      </c>
      <c r="Z86" s="125"/>
      <c r="AA86" s="126"/>
      <c r="AB86" s="126"/>
      <c r="AC86" s="126"/>
      <c r="AD86" s="126"/>
      <c r="AE86" s="127"/>
      <c r="AF86" s="125"/>
      <c r="AG86" s="126"/>
      <c r="AH86" s="126"/>
      <c r="AI86" s="126"/>
      <c r="AJ86" s="126"/>
      <c r="AK86" s="127"/>
      <c r="AL86" s="128"/>
      <c r="AM86" s="128"/>
    </row>
    <row r="87" spans="1:39" s="129" customFormat="1" x14ac:dyDescent="0.2">
      <c r="A87" s="124" t="s">
        <v>143</v>
      </c>
      <c r="B87" s="125"/>
      <c r="C87" s="126"/>
      <c r="D87" s="126"/>
      <c r="E87" s="126"/>
      <c r="F87" s="126"/>
      <c r="G87" s="127"/>
      <c r="H87" s="125">
        <v>57845.325983156014</v>
      </c>
      <c r="I87" s="126">
        <v>58640.367755182408</v>
      </c>
      <c r="J87" s="126">
        <v>59223.354611417344</v>
      </c>
      <c r="K87" s="126">
        <v>59717.621856833714</v>
      </c>
      <c r="L87" s="126">
        <v>59916.371004036431</v>
      </c>
      <c r="M87" s="127">
        <v>60027.047927626161</v>
      </c>
      <c r="N87" s="125">
        <v>14995.895477200071</v>
      </c>
      <c r="O87" s="126">
        <v>15161.873091730995</v>
      </c>
      <c r="P87" s="126">
        <v>15272.186385601844</v>
      </c>
      <c r="Q87" s="126">
        <v>15358.993496658954</v>
      </c>
      <c r="R87" s="126">
        <v>15369.431137549404</v>
      </c>
      <c r="S87" s="127">
        <v>15357.174459339753</v>
      </c>
      <c r="T87" s="125">
        <v>10495.158638593779</v>
      </c>
      <c r="U87" s="126">
        <v>10741.303374115038</v>
      </c>
      <c r="V87" s="126">
        <v>10951.985601475</v>
      </c>
      <c r="W87" s="126">
        <v>11149.154348319444</v>
      </c>
      <c r="X87" s="126">
        <v>11293.394200326391</v>
      </c>
      <c r="Y87" s="127">
        <v>11422.61489086578</v>
      </c>
      <c r="Z87" s="125"/>
      <c r="AA87" s="126"/>
      <c r="AB87" s="126"/>
      <c r="AC87" s="126"/>
      <c r="AD87" s="126"/>
      <c r="AE87" s="127"/>
      <c r="AF87" s="125"/>
      <c r="AG87" s="126"/>
      <c r="AH87" s="126"/>
      <c r="AI87" s="126"/>
      <c r="AJ87" s="126"/>
      <c r="AK87" s="127"/>
      <c r="AL87" s="128"/>
      <c r="AM87" s="128"/>
    </row>
    <row r="88" spans="1:39" s="129" customFormat="1" x14ac:dyDescent="0.2">
      <c r="A88" s="124"/>
      <c r="B88" s="125"/>
      <c r="C88" s="126"/>
      <c r="D88" s="126"/>
      <c r="E88" s="126"/>
      <c r="F88" s="126"/>
      <c r="G88" s="127"/>
      <c r="H88" s="125"/>
      <c r="I88" s="126"/>
      <c r="J88" s="126"/>
      <c r="K88" s="126"/>
      <c r="L88" s="126"/>
      <c r="M88" s="127"/>
      <c r="N88" s="125"/>
      <c r="O88" s="126"/>
      <c r="P88" s="126"/>
      <c r="Q88" s="126"/>
      <c r="R88" s="126"/>
      <c r="S88" s="127"/>
      <c r="T88" s="125"/>
      <c r="U88" s="126"/>
      <c r="V88" s="126"/>
      <c r="W88" s="126"/>
      <c r="X88" s="126"/>
      <c r="Y88" s="127"/>
      <c r="Z88" s="125"/>
      <c r="AA88" s="126"/>
      <c r="AB88" s="126"/>
      <c r="AC88" s="126"/>
      <c r="AD88" s="126"/>
      <c r="AE88" s="127"/>
      <c r="AF88" s="125"/>
      <c r="AG88" s="126"/>
      <c r="AH88" s="126"/>
      <c r="AI88" s="126"/>
      <c r="AJ88" s="126"/>
      <c r="AK88" s="127"/>
      <c r="AL88" s="128"/>
      <c r="AM88" s="128"/>
    </row>
    <row r="89" spans="1:39" s="129" customFormat="1" x14ac:dyDescent="0.2">
      <c r="A89" s="124" t="s">
        <v>146</v>
      </c>
      <c r="B89" s="125">
        <v>50.978915839033228</v>
      </c>
      <c r="C89" s="126">
        <v>51.094037127702947</v>
      </c>
      <c r="D89" s="126">
        <v>51.212765285228677</v>
      </c>
      <c r="E89" s="126">
        <v>51.712329845811503</v>
      </c>
      <c r="F89" s="126">
        <v>51.783622258866423</v>
      </c>
      <c r="G89" s="127">
        <v>52.244878047223636</v>
      </c>
      <c r="H89" s="125"/>
      <c r="I89" s="126"/>
      <c r="J89" s="126"/>
      <c r="K89" s="126"/>
      <c r="L89" s="126"/>
      <c r="M89" s="127"/>
      <c r="N89" s="125"/>
      <c r="O89" s="126"/>
      <c r="P89" s="126"/>
      <c r="Q89" s="126"/>
      <c r="R89" s="126"/>
      <c r="S89" s="127"/>
      <c r="T89" s="125"/>
      <c r="U89" s="126"/>
      <c r="V89" s="126"/>
      <c r="W89" s="126"/>
      <c r="X89" s="126"/>
      <c r="Y89" s="127"/>
      <c r="Z89" s="125"/>
      <c r="AA89" s="126"/>
      <c r="AB89" s="126"/>
      <c r="AC89" s="126"/>
      <c r="AD89" s="126"/>
      <c r="AE89" s="127"/>
      <c r="AF89" s="125"/>
      <c r="AG89" s="126"/>
      <c r="AH89" s="126"/>
      <c r="AI89" s="126"/>
      <c r="AJ89" s="126"/>
      <c r="AK89" s="127"/>
      <c r="AL89" s="128"/>
      <c r="AM89" s="128"/>
    </row>
    <row r="90" spans="1:39" s="129" customFormat="1" x14ac:dyDescent="0.2">
      <c r="A90" s="124" t="s">
        <v>139</v>
      </c>
      <c r="B90" s="125"/>
      <c r="C90" s="126"/>
      <c r="D90" s="126"/>
      <c r="E90" s="126"/>
      <c r="F90" s="126"/>
      <c r="G90" s="127"/>
      <c r="H90" s="125">
        <v>945.43218415420506</v>
      </c>
      <c r="I90" s="126">
        <v>965.8063618900469</v>
      </c>
      <c r="J90" s="126">
        <v>980.1798557154965</v>
      </c>
      <c r="K90" s="126">
        <v>997.97639121282725</v>
      </c>
      <c r="L90" s="126">
        <v>1002.3908049824057</v>
      </c>
      <c r="M90" s="127">
        <v>1017.8999658748826</v>
      </c>
      <c r="N90" s="125">
        <v>490.55215156799517</v>
      </c>
      <c r="O90" s="126">
        <v>499.80075107314525</v>
      </c>
      <c r="P90" s="126">
        <v>505.89997213934402</v>
      </c>
      <c r="Q90" s="126">
        <v>513.7255789011283</v>
      </c>
      <c r="R90" s="126">
        <v>514.63585088594948</v>
      </c>
      <c r="S90" s="127">
        <v>521.21883684712611</v>
      </c>
      <c r="T90" s="125">
        <v>1079.6489288209082</v>
      </c>
      <c r="U90" s="126">
        <v>1113.4784099571038</v>
      </c>
      <c r="V90" s="126">
        <v>1140.8724018615069</v>
      </c>
      <c r="W90" s="126">
        <v>1172.7113597552557</v>
      </c>
      <c r="X90" s="126">
        <v>1189.1797405072939</v>
      </c>
      <c r="Y90" s="127">
        <v>1219.1442376082996</v>
      </c>
      <c r="Z90" s="125"/>
      <c r="AA90" s="126"/>
      <c r="AB90" s="126"/>
      <c r="AC90" s="126"/>
      <c r="AD90" s="126"/>
      <c r="AE90" s="127"/>
      <c r="AF90" s="125"/>
      <c r="AG90" s="126"/>
      <c r="AH90" s="126"/>
      <c r="AI90" s="126"/>
      <c r="AJ90" s="126"/>
      <c r="AK90" s="127"/>
      <c r="AL90" s="128"/>
      <c r="AM90" s="128"/>
    </row>
    <row r="91" spans="1:39" s="129" customFormat="1" x14ac:dyDescent="0.2">
      <c r="A91" s="124" t="s">
        <v>140</v>
      </c>
      <c r="B91" s="125"/>
      <c r="C91" s="126"/>
      <c r="D91" s="126"/>
      <c r="E91" s="126"/>
      <c r="F91" s="126"/>
      <c r="G91" s="127"/>
      <c r="H91" s="125">
        <v>1611.0426901190885</v>
      </c>
      <c r="I91" s="126">
        <v>1645.7608546354356</v>
      </c>
      <c r="J91" s="126">
        <v>1670.253687169668</v>
      </c>
      <c r="K91" s="126">
        <v>1700.5794777477292</v>
      </c>
      <c r="L91" s="126">
        <v>1708.1017613697989</v>
      </c>
      <c r="M91" s="127">
        <v>1734.5298021161143</v>
      </c>
      <c r="N91" s="125">
        <v>746.95797793896395</v>
      </c>
      <c r="O91" s="126">
        <v>761.04071137118422</v>
      </c>
      <c r="P91" s="126">
        <v>770.32792338329796</v>
      </c>
      <c r="Q91" s="126">
        <v>782.24388254124619</v>
      </c>
      <c r="R91" s="126">
        <v>783.62994296108764</v>
      </c>
      <c r="S91" s="127">
        <v>793.65377807554773</v>
      </c>
      <c r="T91" s="125">
        <v>1567.8444406371782</v>
      </c>
      <c r="U91" s="126">
        <v>1616.9709321411794</v>
      </c>
      <c r="V91" s="126">
        <v>1656.7519357319334</v>
      </c>
      <c r="W91" s="126">
        <v>1702.9878294533412</v>
      </c>
      <c r="X91" s="126">
        <v>1726.9028804658749</v>
      </c>
      <c r="Y91" s="127">
        <v>1770.4167199577616</v>
      </c>
      <c r="Z91" s="125"/>
      <c r="AA91" s="126"/>
      <c r="AB91" s="126"/>
      <c r="AC91" s="126"/>
      <c r="AD91" s="126"/>
      <c r="AE91" s="127"/>
      <c r="AF91" s="125"/>
      <c r="AG91" s="126"/>
      <c r="AH91" s="126"/>
      <c r="AI91" s="126"/>
      <c r="AJ91" s="126"/>
      <c r="AK91" s="127"/>
      <c r="AL91" s="128"/>
      <c r="AM91" s="128"/>
    </row>
    <row r="92" spans="1:39" s="129" customFormat="1" x14ac:dyDescent="0.2">
      <c r="A92" s="124" t="s">
        <v>141</v>
      </c>
      <c r="B92" s="125"/>
      <c r="C92" s="126"/>
      <c r="D92" s="126"/>
      <c r="E92" s="126"/>
      <c r="F92" s="126"/>
      <c r="G92" s="127"/>
      <c r="H92" s="125">
        <v>574.03570393903249</v>
      </c>
      <c r="I92" s="126">
        <v>586.40624267760495</v>
      </c>
      <c r="J92" s="126">
        <v>595.13336111554634</v>
      </c>
      <c r="K92" s="126">
        <v>605.93883923772967</v>
      </c>
      <c r="L92" s="126">
        <v>608.61912784876858</v>
      </c>
      <c r="M92" s="127">
        <v>618.03578643055903</v>
      </c>
      <c r="N92" s="125">
        <v>243.13062275814076</v>
      </c>
      <c r="O92" s="126">
        <v>247.71447332355024</v>
      </c>
      <c r="P92" s="126">
        <v>250.73740862497439</v>
      </c>
      <c r="Q92" s="126">
        <v>254.61598634473637</v>
      </c>
      <c r="R92" s="126">
        <v>255.06714121958802</v>
      </c>
      <c r="S92" s="127">
        <v>258.32984319986286</v>
      </c>
      <c r="T92" s="125">
        <v>416.41444964093745</v>
      </c>
      <c r="U92" s="126">
        <v>429.46228805666385</v>
      </c>
      <c r="V92" s="126">
        <v>440.02799488767812</v>
      </c>
      <c r="W92" s="126">
        <v>452.30809981303173</v>
      </c>
      <c r="X92" s="126">
        <v>458.65986057921594</v>
      </c>
      <c r="Y92" s="127">
        <v>470.21699664075919</v>
      </c>
      <c r="Z92" s="125"/>
      <c r="AA92" s="126"/>
      <c r="AB92" s="126"/>
      <c r="AC92" s="126"/>
      <c r="AD92" s="126"/>
      <c r="AE92" s="127"/>
      <c r="AF92" s="125"/>
      <c r="AG92" s="126"/>
      <c r="AH92" s="126"/>
      <c r="AI92" s="126"/>
      <c r="AJ92" s="126"/>
      <c r="AK92" s="127"/>
      <c r="AL92" s="128"/>
      <c r="AM92" s="128"/>
    </row>
    <row r="93" spans="1:39" s="129" customFormat="1" x14ac:dyDescent="0.2">
      <c r="A93" s="124" t="s">
        <v>142</v>
      </c>
      <c r="B93" s="125"/>
      <c r="C93" s="126"/>
      <c r="D93" s="126"/>
      <c r="E93" s="126"/>
      <c r="F93" s="126"/>
      <c r="G93" s="127"/>
      <c r="H93" s="125">
        <v>1598.5713585057226</v>
      </c>
      <c r="I93" s="126">
        <v>1633.0207643198041</v>
      </c>
      <c r="J93" s="126">
        <v>1657.3239940343481</v>
      </c>
      <c r="K93" s="126">
        <v>1687.4150279588109</v>
      </c>
      <c r="L93" s="126">
        <v>1694.879080415365</v>
      </c>
      <c r="M93" s="127">
        <v>1721.1025375947395</v>
      </c>
      <c r="N93" s="125">
        <v>571.53858621861923</v>
      </c>
      <c r="O93" s="126">
        <v>582.3140592621678</v>
      </c>
      <c r="P93" s="126">
        <v>589.42021540492988</v>
      </c>
      <c r="Q93" s="126">
        <v>598.53777041031879</v>
      </c>
      <c r="R93" s="126">
        <v>599.59832138663421</v>
      </c>
      <c r="S93" s="127">
        <v>607.26810833450872</v>
      </c>
      <c r="T93" s="125">
        <v>940.01649642253267</v>
      </c>
      <c r="U93" s="126">
        <v>969.47076575447932</v>
      </c>
      <c r="V93" s="126">
        <v>993.32185623916757</v>
      </c>
      <c r="W93" s="126">
        <v>1021.0430393479323</v>
      </c>
      <c r="X93" s="126">
        <v>1035.381542506723</v>
      </c>
      <c r="Y93" s="127">
        <v>1061.4706913309724</v>
      </c>
      <c r="Z93" s="125"/>
      <c r="AA93" s="126"/>
      <c r="AB93" s="126"/>
      <c r="AC93" s="126"/>
      <c r="AD93" s="126"/>
      <c r="AE93" s="127"/>
      <c r="AF93" s="125"/>
      <c r="AG93" s="126"/>
      <c r="AH93" s="126"/>
      <c r="AI93" s="126"/>
      <c r="AJ93" s="126"/>
      <c r="AK93" s="127"/>
      <c r="AL93" s="128"/>
      <c r="AM93" s="128"/>
    </row>
    <row r="94" spans="1:39" s="129" customFormat="1" x14ac:dyDescent="0.2">
      <c r="A94" s="124" t="s">
        <v>143</v>
      </c>
      <c r="B94" s="125"/>
      <c r="C94" s="126"/>
      <c r="D94" s="126"/>
      <c r="E94" s="126"/>
      <c r="F94" s="126"/>
      <c r="G94" s="127"/>
      <c r="H94" s="125">
        <v>1189.4694538208819</v>
      </c>
      <c r="I94" s="126">
        <v>1215.1026641871883</v>
      </c>
      <c r="J94" s="126">
        <v>1233.1862794232725</v>
      </c>
      <c r="K94" s="126">
        <v>1255.5765002267365</v>
      </c>
      <c r="L94" s="126">
        <v>1261.130373284419</v>
      </c>
      <c r="M94" s="127">
        <v>1280.6427967508341</v>
      </c>
      <c r="N94" s="125">
        <v>408.14859242800094</v>
      </c>
      <c r="O94" s="126">
        <v>415.84360071181254</v>
      </c>
      <c r="P94" s="126">
        <v>420.91826705486937</v>
      </c>
      <c r="Q94" s="126">
        <v>427.42931868211843</v>
      </c>
      <c r="R94" s="126">
        <v>428.1866820493849</v>
      </c>
      <c r="S94" s="127">
        <v>433.66384986006403</v>
      </c>
      <c r="T94" s="125">
        <v>521.30374766002456</v>
      </c>
      <c r="U94" s="126">
        <v>537.6381641790615</v>
      </c>
      <c r="V94" s="126">
        <v>550.86523296217933</v>
      </c>
      <c r="W94" s="126">
        <v>566.23853406824117</v>
      </c>
      <c r="X94" s="126">
        <v>574.1902194492526</v>
      </c>
      <c r="Y94" s="127">
        <v>588.6584453868835</v>
      </c>
      <c r="Z94" s="125"/>
      <c r="AA94" s="126"/>
      <c r="AB94" s="126"/>
      <c r="AC94" s="126"/>
      <c r="AD94" s="126"/>
      <c r="AE94" s="127"/>
      <c r="AF94" s="125"/>
      <c r="AG94" s="126"/>
      <c r="AH94" s="126"/>
      <c r="AI94" s="126"/>
      <c r="AJ94" s="126"/>
      <c r="AK94" s="127"/>
      <c r="AL94" s="128"/>
      <c r="AM94" s="128"/>
    </row>
    <row r="95" spans="1:39" s="129" customFormat="1" x14ac:dyDescent="0.2">
      <c r="A95" s="124"/>
      <c r="B95" s="125"/>
      <c r="C95" s="126"/>
      <c r="D95" s="126"/>
      <c r="E95" s="126"/>
      <c r="F95" s="126"/>
      <c r="G95" s="127"/>
      <c r="H95" s="125"/>
      <c r="I95" s="126"/>
      <c r="J95" s="126"/>
      <c r="K95" s="126"/>
      <c r="L95" s="126"/>
      <c r="M95" s="127"/>
      <c r="N95" s="125"/>
      <c r="O95" s="126"/>
      <c r="P95" s="126"/>
      <c r="Q95" s="126"/>
      <c r="R95" s="126"/>
      <c r="S95" s="127"/>
      <c r="T95" s="125"/>
      <c r="U95" s="126"/>
      <c r="V95" s="126"/>
      <c r="W95" s="126"/>
      <c r="X95" s="126"/>
      <c r="Y95" s="127"/>
      <c r="Z95" s="125"/>
      <c r="AA95" s="126"/>
      <c r="AB95" s="126"/>
      <c r="AC95" s="126"/>
      <c r="AD95" s="126"/>
      <c r="AE95" s="127"/>
      <c r="AF95" s="125"/>
      <c r="AG95" s="126"/>
      <c r="AH95" s="126"/>
      <c r="AI95" s="126"/>
      <c r="AJ95" s="126"/>
      <c r="AK95" s="127"/>
      <c r="AL95" s="128"/>
      <c r="AM95" s="128"/>
    </row>
    <row r="96" spans="1:39" s="129" customFormat="1" x14ac:dyDescent="0.2">
      <c r="A96" s="124" t="s">
        <v>147</v>
      </c>
      <c r="B96" s="125">
        <v>4127.6904576664265</v>
      </c>
      <c r="C96" s="126">
        <v>4416.5523458476509</v>
      </c>
      <c r="D96" s="126">
        <v>4723.216240904032</v>
      </c>
      <c r="E96" s="126">
        <v>5017.8801359604122</v>
      </c>
      <c r="F96" s="126">
        <v>5325.3440310167925</v>
      </c>
      <c r="G96" s="127">
        <v>5651.2079260731734</v>
      </c>
      <c r="H96" s="125"/>
      <c r="I96" s="126"/>
      <c r="J96" s="126"/>
      <c r="K96" s="126"/>
      <c r="L96" s="126"/>
      <c r="M96" s="127"/>
      <c r="N96" s="125"/>
      <c r="O96" s="126"/>
      <c r="P96" s="126"/>
      <c r="Q96" s="126"/>
      <c r="R96" s="126"/>
      <c r="S96" s="127"/>
      <c r="T96" s="125"/>
      <c r="U96" s="126"/>
      <c r="V96" s="126"/>
      <c r="W96" s="126"/>
      <c r="X96" s="126"/>
      <c r="Y96" s="127"/>
      <c r="Z96" s="125"/>
      <c r="AA96" s="126"/>
      <c r="AB96" s="126"/>
      <c r="AC96" s="126"/>
      <c r="AD96" s="126"/>
      <c r="AE96" s="127"/>
      <c r="AF96" s="125"/>
      <c r="AG96" s="126"/>
      <c r="AH96" s="126"/>
      <c r="AI96" s="126"/>
      <c r="AJ96" s="126"/>
      <c r="AK96" s="127"/>
      <c r="AL96" s="128"/>
      <c r="AM96" s="128"/>
    </row>
    <row r="97" spans="1:39" s="129" customFormat="1" x14ac:dyDescent="0.2">
      <c r="A97" s="124" t="s">
        <v>139</v>
      </c>
      <c r="B97" s="125"/>
      <c r="C97" s="126"/>
      <c r="D97" s="126"/>
      <c r="E97" s="126"/>
      <c r="F97" s="126"/>
      <c r="G97" s="127"/>
      <c r="H97" s="125">
        <v>24110.475949678101</v>
      </c>
      <c r="I97" s="126">
        <v>25368.255154473467</v>
      </c>
      <c r="J97" s="126">
        <v>26336.524289619916</v>
      </c>
      <c r="K97" s="126">
        <v>27268.186603895108</v>
      </c>
      <c r="L97" s="126">
        <v>28699.021828262008</v>
      </c>
      <c r="M97" s="127">
        <v>29876.720089547071</v>
      </c>
      <c r="N97" s="125">
        <v>9956.6391735868747</v>
      </c>
      <c r="O97" s="126">
        <v>10553.26655422136</v>
      </c>
      <c r="P97" s="126">
        <v>11046.053570808865</v>
      </c>
      <c r="Q97" s="126">
        <v>11245.235585613462</v>
      </c>
      <c r="R97" s="126">
        <v>11904.371921638636</v>
      </c>
      <c r="S97" s="127">
        <v>12401.726496206062</v>
      </c>
      <c r="T97" s="125">
        <v>16251.591238402267</v>
      </c>
      <c r="U97" s="126">
        <v>17160.223723427163</v>
      </c>
      <c r="V97" s="126">
        <v>17978.003685135962</v>
      </c>
      <c r="W97" s="126">
        <v>18562.335704122946</v>
      </c>
      <c r="X97" s="126">
        <v>19451.127313804376</v>
      </c>
      <c r="Y97" s="127">
        <v>20279.972957485083</v>
      </c>
      <c r="Z97" s="125"/>
      <c r="AA97" s="126"/>
      <c r="AB97" s="126"/>
      <c r="AC97" s="126"/>
      <c r="AD97" s="126"/>
      <c r="AE97" s="127"/>
      <c r="AF97" s="125"/>
      <c r="AG97" s="126"/>
      <c r="AH97" s="126"/>
      <c r="AI97" s="126"/>
      <c r="AJ97" s="126"/>
      <c r="AK97" s="127"/>
      <c r="AL97" s="128"/>
      <c r="AM97" s="128"/>
    </row>
    <row r="98" spans="1:39" s="129" customFormat="1" x14ac:dyDescent="0.2">
      <c r="A98" s="124" t="s">
        <v>140</v>
      </c>
      <c r="B98" s="125"/>
      <c r="C98" s="126"/>
      <c r="D98" s="126"/>
      <c r="E98" s="126"/>
      <c r="F98" s="126"/>
      <c r="G98" s="127"/>
      <c r="H98" s="125">
        <v>17888.108644693017</v>
      </c>
      <c r="I98" s="126">
        <v>18839.806439284734</v>
      </c>
      <c r="J98" s="126">
        <v>19583.979169536051</v>
      </c>
      <c r="K98" s="126">
        <v>20295.027897306521</v>
      </c>
      <c r="L98" s="126">
        <v>21354.31395097695</v>
      </c>
      <c r="M98" s="127">
        <v>22213.933718504486</v>
      </c>
      <c r="N98" s="125">
        <v>5534.0343418641642</v>
      </c>
      <c r="O98" s="126">
        <v>5874.6004544168718</v>
      </c>
      <c r="P98" s="126">
        <v>6150.3509664767007</v>
      </c>
      <c r="Q98" s="126">
        <v>6444.6515147366335</v>
      </c>
      <c r="R98" s="126">
        <v>6886.9335659754142</v>
      </c>
      <c r="S98" s="127">
        <v>7232.6279592804494</v>
      </c>
      <c r="T98" s="125">
        <v>4884.7636195961968</v>
      </c>
      <c r="U98" s="126">
        <v>5173.495832358155</v>
      </c>
      <c r="V98" s="126">
        <v>5456.3834771803622</v>
      </c>
      <c r="W98" s="126">
        <v>5798.5944038804219</v>
      </c>
      <c r="X98" s="126">
        <v>6204.6339594059018</v>
      </c>
      <c r="Y98" s="127">
        <v>6529.8777935278413</v>
      </c>
      <c r="Z98" s="125"/>
      <c r="AA98" s="126"/>
      <c r="AB98" s="126"/>
      <c r="AC98" s="126"/>
      <c r="AD98" s="126"/>
      <c r="AE98" s="127"/>
      <c r="AF98" s="125"/>
      <c r="AG98" s="126"/>
      <c r="AH98" s="126"/>
      <c r="AI98" s="126"/>
      <c r="AJ98" s="126"/>
      <c r="AK98" s="127"/>
      <c r="AL98" s="128"/>
      <c r="AM98" s="128"/>
    </row>
    <row r="99" spans="1:39" s="129" customFormat="1" x14ac:dyDescent="0.2">
      <c r="A99" s="124" t="s">
        <v>141</v>
      </c>
      <c r="B99" s="125"/>
      <c r="C99" s="126"/>
      <c r="D99" s="126"/>
      <c r="E99" s="126"/>
      <c r="F99" s="126"/>
      <c r="G99" s="127"/>
      <c r="H99" s="125">
        <v>13809.840924253218</v>
      </c>
      <c r="I99" s="126">
        <v>14487.247229759058</v>
      </c>
      <c r="J99" s="126">
        <v>15085.585438397633</v>
      </c>
      <c r="K99" s="126">
        <v>15689.137864358774</v>
      </c>
      <c r="L99" s="126">
        <v>16468.338659494122</v>
      </c>
      <c r="M99" s="127">
        <v>17134.995571210464</v>
      </c>
      <c r="N99" s="125">
        <v>3169.8803904969645</v>
      </c>
      <c r="O99" s="126">
        <v>3290.0466636206656</v>
      </c>
      <c r="P99" s="126">
        <v>3403.2466794909365</v>
      </c>
      <c r="Q99" s="126">
        <v>3608.5974835594716</v>
      </c>
      <c r="R99" s="126">
        <v>3759.9578962875335</v>
      </c>
      <c r="S99" s="127">
        <v>3908.2584124732489</v>
      </c>
      <c r="T99" s="125">
        <v>2226.4698151515358</v>
      </c>
      <c r="U99" s="126">
        <v>2283.8418603171494</v>
      </c>
      <c r="V99" s="126">
        <v>2337.6138439415276</v>
      </c>
      <c r="W99" s="126">
        <v>2491.0111102217325</v>
      </c>
      <c r="X99" s="126">
        <v>2613.7735667126253</v>
      </c>
      <c r="Y99" s="127">
        <v>2707.1007704513631</v>
      </c>
      <c r="Z99" s="125"/>
      <c r="AA99" s="126"/>
      <c r="AB99" s="126"/>
      <c r="AC99" s="126"/>
      <c r="AD99" s="126"/>
      <c r="AE99" s="127"/>
      <c r="AF99" s="125"/>
      <c r="AG99" s="126"/>
      <c r="AH99" s="126"/>
      <c r="AI99" s="126"/>
      <c r="AJ99" s="126"/>
      <c r="AK99" s="127"/>
      <c r="AL99" s="128"/>
      <c r="AM99" s="128"/>
    </row>
    <row r="100" spans="1:39" s="129" customFormat="1" x14ac:dyDescent="0.2">
      <c r="A100" s="124" t="s">
        <v>142</v>
      </c>
      <c r="B100" s="125"/>
      <c r="C100" s="126"/>
      <c r="D100" s="126"/>
      <c r="E100" s="126"/>
      <c r="F100" s="126"/>
      <c r="G100" s="127"/>
      <c r="H100" s="125">
        <v>17808.535242909962</v>
      </c>
      <c r="I100" s="126">
        <v>18840.276116141293</v>
      </c>
      <c r="J100" s="126">
        <v>19937.598311902802</v>
      </c>
      <c r="K100" s="126">
        <v>21064.85361460732</v>
      </c>
      <c r="L100" s="126">
        <v>22172.123241274483</v>
      </c>
      <c r="M100" s="127">
        <v>23299.420002532108</v>
      </c>
      <c r="N100" s="125">
        <v>2776.7349510575154</v>
      </c>
      <c r="O100" s="126">
        <v>2854.7324097399528</v>
      </c>
      <c r="P100" s="126">
        <v>2990.9829749784831</v>
      </c>
      <c r="Q100" s="126">
        <v>3254.1678301092352</v>
      </c>
      <c r="R100" s="126">
        <v>3305.0576006597385</v>
      </c>
      <c r="S100" s="127">
        <v>3436.399583528937</v>
      </c>
      <c r="T100" s="125">
        <v>1811.7217933028555</v>
      </c>
      <c r="U100" s="126">
        <v>1842.890402048984</v>
      </c>
      <c r="V100" s="126">
        <v>1906.6139684460793</v>
      </c>
      <c r="W100" s="126">
        <v>2072.5861790522604</v>
      </c>
      <c r="X100" s="126">
        <v>2132.381539810704</v>
      </c>
      <c r="Y100" s="127">
        <v>2211.1912686853484</v>
      </c>
      <c r="Z100" s="125"/>
      <c r="AA100" s="126"/>
      <c r="AB100" s="126"/>
      <c r="AC100" s="126"/>
      <c r="AD100" s="126"/>
      <c r="AE100" s="127"/>
      <c r="AF100" s="125"/>
      <c r="AG100" s="126"/>
      <c r="AH100" s="126"/>
      <c r="AI100" s="126"/>
      <c r="AJ100" s="126"/>
      <c r="AK100" s="127"/>
      <c r="AL100" s="128"/>
      <c r="AM100" s="128"/>
    </row>
    <row r="101" spans="1:39" s="129" customFormat="1" x14ac:dyDescent="0.2">
      <c r="A101" s="124" t="s">
        <v>143</v>
      </c>
      <c r="B101" s="125"/>
      <c r="C101" s="126"/>
      <c r="D101" s="126"/>
      <c r="E101" s="126"/>
      <c r="F101" s="126"/>
      <c r="G101" s="127"/>
      <c r="H101" s="125">
        <v>19448.542824771448</v>
      </c>
      <c r="I101" s="126">
        <v>20450.100533065372</v>
      </c>
      <c r="J101" s="126">
        <v>21939.687571467894</v>
      </c>
      <c r="K101" s="126">
        <v>23159.749401572408</v>
      </c>
      <c r="L101" s="126">
        <v>23455.108018673582</v>
      </c>
      <c r="M101" s="127">
        <v>24549.704171689911</v>
      </c>
      <c r="N101" s="125">
        <v>2915.5785055786801</v>
      </c>
      <c r="O101" s="126">
        <v>3118.3353339380446</v>
      </c>
      <c r="P101" s="126">
        <v>3399.4781778158085</v>
      </c>
      <c r="Q101" s="126">
        <v>3656.2371966275555</v>
      </c>
      <c r="R101" s="126">
        <v>3591.0701053241301</v>
      </c>
      <c r="S101" s="127">
        <v>3772.4095600503892</v>
      </c>
      <c r="T101" s="125">
        <v>5030.5719254410842</v>
      </c>
      <c r="U101" s="126">
        <v>5410.5454176435796</v>
      </c>
      <c r="V101" s="126">
        <v>5809.8507252254203</v>
      </c>
      <c r="W101" s="126">
        <v>6081.6899008659939</v>
      </c>
      <c r="X101" s="126">
        <v>6146.4594800035693</v>
      </c>
      <c r="Y101" s="127">
        <v>6443.6041972731591</v>
      </c>
      <c r="Z101" s="125"/>
      <c r="AA101" s="126"/>
      <c r="AB101" s="126"/>
      <c r="AC101" s="126"/>
      <c r="AD101" s="126"/>
      <c r="AE101" s="127"/>
      <c r="AF101" s="125"/>
      <c r="AG101" s="126"/>
      <c r="AH101" s="126"/>
      <c r="AI101" s="126"/>
      <c r="AJ101" s="126"/>
      <c r="AK101" s="127"/>
      <c r="AL101" s="128"/>
      <c r="AM101" s="128"/>
    </row>
    <row r="102" spans="1:39" s="129" customFormat="1" x14ac:dyDescent="0.2">
      <c r="A102" s="124"/>
      <c r="B102" s="125"/>
      <c r="C102" s="126"/>
      <c r="D102" s="126"/>
      <c r="E102" s="126"/>
      <c r="F102" s="126"/>
      <c r="G102" s="127"/>
      <c r="H102" s="125"/>
      <c r="I102" s="126"/>
      <c r="J102" s="126"/>
      <c r="K102" s="126"/>
      <c r="L102" s="126"/>
      <c r="M102" s="127"/>
      <c r="N102" s="125"/>
      <c r="O102" s="126"/>
      <c r="P102" s="126"/>
      <c r="Q102" s="126"/>
      <c r="R102" s="126"/>
      <c r="S102" s="127"/>
      <c r="T102" s="125"/>
      <c r="U102" s="126"/>
      <c r="V102" s="126"/>
      <c r="W102" s="126"/>
      <c r="X102" s="126"/>
      <c r="Y102" s="127"/>
      <c r="Z102" s="125"/>
      <c r="AA102" s="126"/>
      <c r="AB102" s="126"/>
      <c r="AC102" s="126"/>
      <c r="AD102" s="126"/>
      <c r="AE102" s="127"/>
      <c r="AF102" s="125"/>
      <c r="AG102" s="126"/>
      <c r="AH102" s="126"/>
      <c r="AI102" s="126"/>
      <c r="AJ102" s="126"/>
      <c r="AK102" s="127"/>
      <c r="AL102" s="128"/>
      <c r="AM102" s="128"/>
    </row>
    <row r="103" spans="1:39" s="129" customFormat="1" x14ac:dyDescent="0.2">
      <c r="A103" s="124" t="s">
        <v>148</v>
      </c>
      <c r="B103" s="125">
        <v>100.71701494758302</v>
      </c>
      <c r="C103" s="126">
        <v>102.33140379892158</v>
      </c>
      <c r="D103" s="126">
        <v>104.19781592756863</v>
      </c>
      <c r="E103" s="126">
        <v>104.98516069489777</v>
      </c>
      <c r="F103" s="126">
        <v>105.81614435501105</v>
      </c>
      <c r="G103" s="127">
        <v>105.75689637965759</v>
      </c>
      <c r="H103" s="125"/>
      <c r="I103" s="126"/>
      <c r="J103" s="126"/>
      <c r="K103" s="126"/>
      <c r="L103" s="126"/>
      <c r="M103" s="127"/>
      <c r="N103" s="125"/>
      <c r="O103" s="126"/>
      <c r="P103" s="126"/>
      <c r="Q103" s="126"/>
      <c r="R103" s="126"/>
      <c r="S103" s="127"/>
      <c r="T103" s="125"/>
      <c r="U103" s="126"/>
      <c r="V103" s="126"/>
      <c r="W103" s="126"/>
      <c r="X103" s="126"/>
      <c r="Y103" s="127"/>
      <c r="Z103" s="125"/>
      <c r="AA103" s="126"/>
      <c r="AB103" s="126"/>
      <c r="AC103" s="126"/>
      <c r="AD103" s="126"/>
      <c r="AE103" s="127"/>
      <c r="AF103" s="125"/>
      <c r="AG103" s="126"/>
      <c r="AH103" s="126"/>
      <c r="AI103" s="126"/>
      <c r="AJ103" s="126"/>
      <c r="AK103" s="127"/>
      <c r="AL103" s="128"/>
      <c r="AM103" s="128"/>
    </row>
    <row r="104" spans="1:39" s="129" customFormat="1" x14ac:dyDescent="0.2">
      <c r="A104" s="124" t="s">
        <v>139</v>
      </c>
      <c r="B104" s="125"/>
      <c r="C104" s="126"/>
      <c r="D104" s="126"/>
      <c r="E104" s="126"/>
      <c r="F104" s="126"/>
      <c r="G104" s="127"/>
      <c r="H104" s="125">
        <v>2909.4269415176027</v>
      </c>
      <c r="I104" s="126">
        <v>3012.6706325122791</v>
      </c>
      <c r="J104" s="126">
        <v>3083.1156927263464</v>
      </c>
      <c r="K104" s="126">
        <v>3178.5703371964992</v>
      </c>
      <c r="L104" s="126">
        <v>3219.3938688598805</v>
      </c>
      <c r="M104" s="127">
        <v>3233.4748599379836</v>
      </c>
      <c r="N104" s="125">
        <v>1201.661875714663</v>
      </c>
      <c r="O104" s="126">
        <v>1251.7086143459355</v>
      </c>
      <c r="P104" s="126">
        <v>1298.5185633248511</v>
      </c>
      <c r="Q104" s="126">
        <v>1322.4559256391565</v>
      </c>
      <c r="R104" s="126">
        <v>1337.5753332014212</v>
      </c>
      <c r="S104" s="127">
        <v>1345.5297854453224</v>
      </c>
      <c r="T104" s="125">
        <v>2658.4086214111139</v>
      </c>
      <c r="U104" s="126">
        <v>2765.8330938536747</v>
      </c>
      <c r="V104" s="126">
        <v>2883.1238119539553</v>
      </c>
      <c r="W104" s="126">
        <v>2925.0600169095674</v>
      </c>
      <c r="X104" s="126">
        <v>2954.6450504112586</v>
      </c>
      <c r="Y104" s="127">
        <v>2976.9558488010111</v>
      </c>
      <c r="Z104" s="125"/>
      <c r="AA104" s="126"/>
      <c r="AB104" s="126"/>
      <c r="AC104" s="126"/>
      <c r="AD104" s="126"/>
      <c r="AE104" s="127"/>
      <c r="AF104" s="125"/>
      <c r="AG104" s="126"/>
      <c r="AH104" s="126"/>
      <c r="AI104" s="126"/>
      <c r="AJ104" s="126"/>
      <c r="AK104" s="127"/>
      <c r="AL104" s="128"/>
      <c r="AM104" s="128"/>
    </row>
    <row r="105" spans="1:39" s="129" customFormat="1" x14ac:dyDescent="0.2">
      <c r="A105" s="124" t="s">
        <v>140</v>
      </c>
      <c r="B105" s="125"/>
      <c r="C105" s="126"/>
      <c r="D105" s="126"/>
      <c r="E105" s="126"/>
      <c r="F105" s="126"/>
      <c r="G105" s="127"/>
      <c r="H105" s="125">
        <v>5554.8990933695804</v>
      </c>
      <c r="I105" s="126">
        <v>5772.2734418869659</v>
      </c>
      <c r="J105" s="126">
        <v>5954.4231732219887</v>
      </c>
      <c r="K105" s="126">
        <v>6116.3060324259759</v>
      </c>
      <c r="L105" s="126">
        <v>6181.3097335595885</v>
      </c>
      <c r="M105" s="127">
        <v>6208.6593782977388</v>
      </c>
      <c r="N105" s="125">
        <v>2232.8430940389403</v>
      </c>
      <c r="O105" s="126">
        <v>2330.602524405816</v>
      </c>
      <c r="P105" s="126">
        <v>2423.9627953044037</v>
      </c>
      <c r="Q105" s="126">
        <v>2471.2176696571082</v>
      </c>
      <c r="R105" s="126">
        <v>2496.0733524206735</v>
      </c>
      <c r="S105" s="127">
        <v>2508.4827807366996</v>
      </c>
      <c r="T105" s="125">
        <v>4986.3109914964825</v>
      </c>
      <c r="U105" s="126">
        <v>5157.753751567825</v>
      </c>
      <c r="V105" s="126">
        <v>5377.8313418219186</v>
      </c>
      <c r="W105" s="126">
        <v>5473.9316872878799</v>
      </c>
      <c r="X105" s="126">
        <v>5542.5339601426394</v>
      </c>
      <c r="Y105" s="127">
        <v>5568.6915897401786</v>
      </c>
      <c r="Z105" s="125"/>
      <c r="AA105" s="126"/>
      <c r="AB105" s="126"/>
      <c r="AC105" s="126"/>
      <c r="AD105" s="126"/>
      <c r="AE105" s="127"/>
      <c r="AF105" s="125"/>
      <c r="AG105" s="126"/>
      <c r="AH105" s="126"/>
      <c r="AI105" s="126"/>
      <c r="AJ105" s="126"/>
      <c r="AK105" s="127"/>
      <c r="AL105" s="128"/>
      <c r="AM105" s="128"/>
    </row>
    <row r="106" spans="1:39" s="129" customFormat="1" x14ac:dyDescent="0.2">
      <c r="A106" s="124" t="s">
        <v>141</v>
      </c>
      <c r="B106" s="125"/>
      <c r="C106" s="126"/>
      <c r="D106" s="126"/>
      <c r="E106" s="126"/>
      <c r="F106" s="126"/>
      <c r="G106" s="127"/>
      <c r="H106" s="125">
        <v>2512.9486224678949</v>
      </c>
      <c r="I106" s="126">
        <v>2639.3058934054607</v>
      </c>
      <c r="J106" s="126">
        <v>2717.1239901474214</v>
      </c>
      <c r="K106" s="126">
        <v>2774.4564409331642</v>
      </c>
      <c r="L106" s="126">
        <v>2806.7726141566773</v>
      </c>
      <c r="M106" s="127">
        <v>2823.2203261415048</v>
      </c>
      <c r="N106" s="125">
        <v>957.61479759081965</v>
      </c>
      <c r="O106" s="126">
        <v>1000.8648370904638</v>
      </c>
      <c r="P106" s="126">
        <v>1042.987626879788</v>
      </c>
      <c r="Q106" s="126">
        <v>1061.8303256373622</v>
      </c>
      <c r="R106" s="126">
        <v>1072.5353923412695</v>
      </c>
      <c r="S106" s="127">
        <v>1077.6315761119133</v>
      </c>
      <c r="T106" s="125">
        <v>2078.6109593346014</v>
      </c>
      <c r="U106" s="126">
        <v>2149.5069562931117</v>
      </c>
      <c r="V106" s="126">
        <v>2230.7019837047992</v>
      </c>
      <c r="W106" s="126">
        <v>2268.127784154226</v>
      </c>
      <c r="X106" s="126">
        <v>2305.4228957211558</v>
      </c>
      <c r="Y106" s="127">
        <v>2315.1421165941297</v>
      </c>
      <c r="Z106" s="125"/>
      <c r="AA106" s="126"/>
      <c r="AB106" s="126"/>
      <c r="AC106" s="126"/>
      <c r="AD106" s="126"/>
      <c r="AE106" s="127"/>
      <c r="AF106" s="125"/>
      <c r="AG106" s="126"/>
      <c r="AH106" s="126"/>
      <c r="AI106" s="126"/>
      <c r="AJ106" s="126"/>
      <c r="AK106" s="127"/>
      <c r="AL106" s="128"/>
      <c r="AM106" s="128"/>
    </row>
    <row r="107" spans="1:39" s="129" customFormat="1" x14ac:dyDescent="0.2">
      <c r="A107" s="124" t="s">
        <v>142</v>
      </c>
      <c r="B107" s="125"/>
      <c r="C107" s="126"/>
      <c r="D107" s="126"/>
      <c r="E107" s="126"/>
      <c r="F107" s="126"/>
      <c r="G107" s="127"/>
      <c r="H107" s="125">
        <v>9799.4880530813916</v>
      </c>
      <c r="I107" s="126">
        <v>10210.861120621932</v>
      </c>
      <c r="J107" s="126">
        <v>10539.151937538458</v>
      </c>
      <c r="K107" s="126">
        <v>10693.023596978863</v>
      </c>
      <c r="L107" s="126">
        <v>10882.984460695307</v>
      </c>
      <c r="M107" s="127">
        <v>10942.002564663488</v>
      </c>
      <c r="N107" s="125">
        <v>3644.9923138844088</v>
      </c>
      <c r="O107" s="126">
        <v>3794.3349929970523</v>
      </c>
      <c r="P107" s="126">
        <v>3948.1671429651369</v>
      </c>
      <c r="Q107" s="126">
        <v>4005.0089254031127</v>
      </c>
      <c r="R107" s="126">
        <v>4072.6933472464734</v>
      </c>
      <c r="S107" s="127">
        <v>4084.6026270653047</v>
      </c>
      <c r="T107" s="125">
        <v>6981.7292843159375</v>
      </c>
      <c r="U107" s="126">
        <v>7237.4926252166797</v>
      </c>
      <c r="V107" s="126">
        <v>7543.8437734764284</v>
      </c>
      <c r="W107" s="126">
        <v>7707.2167734119093</v>
      </c>
      <c r="X107" s="126">
        <v>7802.2750861409613</v>
      </c>
      <c r="Y107" s="127">
        <v>7820.5008643185565</v>
      </c>
      <c r="Z107" s="125"/>
      <c r="AA107" s="126"/>
      <c r="AB107" s="126"/>
      <c r="AC107" s="126"/>
      <c r="AD107" s="126"/>
      <c r="AE107" s="127"/>
      <c r="AF107" s="125"/>
      <c r="AG107" s="126"/>
      <c r="AH107" s="126"/>
      <c r="AI107" s="126"/>
      <c r="AJ107" s="126"/>
      <c r="AK107" s="127"/>
      <c r="AL107" s="128"/>
      <c r="AM107" s="128"/>
    </row>
    <row r="108" spans="1:39" s="129" customFormat="1" x14ac:dyDescent="0.2">
      <c r="A108" s="124" t="s">
        <v>143</v>
      </c>
      <c r="B108" s="125"/>
      <c r="C108" s="126"/>
      <c r="D108" s="126"/>
      <c r="E108" s="126"/>
      <c r="F108" s="126"/>
      <c r="G108" s="127"/>
      <c r="H108" s="125">
        <v>15896.3385477879</v>
      </c>
      <c r="I108" s="126">
        <v>16614.32500916368</v>
      </c>
      <c r="J108" s="126">
        <v>17355.471879963083</v>
      </c>
      <c r="K108" s="126">
        <v>17689.871783660466</v>
      </c>
      <c r="L108" s="126">
        <v>17879.611731018478</v>
      </c>
      <c r="M108" s="127">
        <v>17929.679311000964</v>
      </c>
      <c r="N108" s="125">
        <v>4690.2870242861027</v>
      </c>
      <c r="O108" s="126">
        <v>4895.9038784917693</v>
      </c>
      <c r="P108" s="126">
        <v>5044.4687406237481</v>
      </c>
      <c r="Q108" s="126">
        <v>5175.0971282045966</v>
      </c>
      <c r="R108" s="126">
        <v>5235.2819415375616</v>
      </c>
      <c r="S108" s="127">
        <v>5254.7088700916711</v>
      </c>
      <c r="T108" s="125">
        <v>6659.5332296438173</v>
      </c>
      <c r="U108" s="126">
        <v>7055.884191575009</v>
      </c>
      <c r="V108" s="126">
        <v>7220.2320227217024</v>
      </c>
      <c r="W108" s="126">
        <v>7390.3022466988623</v>
      </c>
      <c r="X108" s="126">
        <v>7487.0012642102774</v>
      </c>
      <c r="Y108" s="127">
        <v>7514.3258693579355</v>
      </c>
      <c r="Z108" s="125"/>
      <c r="AA108" s="126"/>
      <c r="AB108" s="126"/>
      <c r="AC108" s="126"/>
      <c r="AD108" s="126"/>
      <c r="AE108" s="127"/>
      <c r="AF108" s="125"/>
      <c r="AG108" s="126"/>
      <c r="AH108" s="126"/>
      <c r="AI108" s="126"/>
      <c r="AJ108" s="126"/>
      <c r="AK108" s="127"/>
      <c r="AL108" s="128"/>
      <c r="AM108" s="128"/>
    </row>
    <row r="109" spans="1:39" s="129" customFormat="1" x14ac:dyDescent="0.2">
      <c r="A109" s="124"/>
      <c r="B109" s="125"/>
      <c r="C109" s="126"/>
      <c r="D109" s="126"/>
      <c r="E109" s="126"/>
      <c r="F109" s="126"/>
      <c r="G109" s="127"/>
      <c r="H109" s="125"/>
      <c r="I109" s="126"/>
      <c r="J109" s="126"/>
      <c r="K109" s="126"/>
      <c r="L109" s="126"/>
      <c r="M109" s="127"/>
      <c r="N109" s="125"/>
      <c r="O109" s="126"/>
      <c r="P109" s="126"/>
      <c r="Q109" s="126"/>
      <c r="R109" s="126"/>
      <c r="S109" s="127"/>
      <c r="T109" s="125"/>
      <c r="U109" s="126"/>
      <c r="V109" s="126"/>
      <c r="W109" s="126"/>
      <c r="X109" s="126"/>
      <c r="Y109" s="127"/>
      <c r="Z109" s="125"/>
      <c r="AA109" s="126"/>
      <c r="AB109" s="126"/>
      <c r="AC109" s="126"/>
      <c r="AD109" s="126"/>
      <c r="AE109" s="127"/>
      <c r="AF109" s="125"/>
      <c r="AG109" s="126"/>
      <c r="AH109" s="126"/>
      <c r="AI109" s="126"/>
      <c r="AJ109" s="126"/>
      <c r="AK109" s="127"/>
      <c r="AL109" s="128"/>
      <c r="AM109" s="128"/>
    </row>
    <row r="110" spans="1:39" s="129" customFormat="1" x14ac:dyDescent="0.2">
      <c r="A110" s="124" t="s">
        <v>149</v>
      </c>
      <c r="B110" s="125">
        <v>14</v>
      </c>
      <c r="C110" s="126">
        <v>14</v>
      </c>
      <c r="D110" s="126">
        <v>14</v>
      </c>
      <c r="E110" s="126">
        <v>14</v>
      </c>
      <c r="F110" s="126">
        <v>14</v>
      </c>
      <c r="G110" s="127">
        <v>14</v>
      </c>
      <c r="H110" s="125"/>
      <c r="I110" s="126"/>
      <c r="J110" s="126"/>
      <c r="K110" s="126"/>
      <c r="L110" s="126"/>
      <c r="M110" s="127"/>
      <c r="N110" s="125"/>
      <c r="O110" s="126"/>
      <c r="P110" s="126"/>
      <c r="Q110" s="126"/>
      <c r="R110" s="126"/>
      <c r="S110" s="127"/>
      <c r="T110" s="125"/>
      <c r="U110" s="126"/>
      <c r="V110" s="126"/>
      <c r="W110" s="126"/>
      <c r="X110" s="126"/>
      <c r="Y110" s="127"/>
      <c r="Z110" s="125"/>
      <c r="AA110" s="126"/>
      <c r="AB110" s="126"/>
      <c r="AC110" s="126"/>
      <c r="AD110" s="126"/>
      <c r="AE110" s="127"/>
      <c r="AF110" s="125"/>
      <c r="AG110" s="126"/>
      <c r="AH110" s="126"/>
      <c r="AI110" s="126"/>
      <c r="AJ110" s="126"/>
      <c r="AK110" s="127"/>
      <c r="AL110" s="128"/>
      <c r="AM110" s="128"/>
    </row>
    <row r="111" spans="1:39" s="129" customFormat="1" x14ac:dyDescent="0.2">
      <c r="A111" s="124" t="s">
        <v>150</v>
      </c>
      <c r="B111" s="125"/>
      <c r="C111" s="126"/>
      <c r="D111" s="126"/>
      <c r="E111" s="126"/>
      <c r="F111" s="126"/>
      <c r="G111" s="127"/>
      <c r="H111" s="125">
        <v>6921.7631147734901</v>
      </c>
      <c r="I111" s="126">
        <v>6826.2596766181769</v>
      </c>
      <c r="J111" s="126">
        <v>6748.7510044355458</v>
      </c>
      <c r="K111" s="126">
        <v>6695.6127733035555</v>
      </c>
      <c r="L111" s="126">
        <v>6621.7369950900438</v>
      </c>
      <c r="M111" s="127">
        <v>6554.9262524575197</v>
      </c>
      <c r="N111" s="125">
        <v>3388.7323787782352</v>
      </c>
      <c r="O111" s="126">
        <v>3365.3760175463299</v>
      </c>
      <c r="P111" s="126">
        <v>3337.1232410170242</v>
      </c>
      <c r="Q111" s="126">
        <v>3296.469001531585</v>
      </c>
      <c r="R111" s="126">
        <v>3266.3296316310134</v>
      </c>
      <c r="S111" s="127">
        <v>3233.9744788986745</v>
      </c>
      <c r="T111" s="125">
        <v>9440.3612985926502</v>
      </c>
      <c r="U111" s="126">
        <v>9427.388517290763</v>
      </c>
      <c r="V111" s="126">
        <v>9240.4207119610146</v>
      </c>
      <c r="W111" s="126">
        <v>9182.0023724291805</v>
      </c>
      <c r="X111" s="126">
        <v>9097.6051232157806</v>
      </c>
      <c r="Y111" s="127">
        <v>8989.8758811512835</v>
      </c>
      <c r="Z111" s="125">
        <v>51.062048231818764</v>
      </c>
      <c r="AA111" s="126">
        <v>51.075270979134245</v>
      </c>
      <c r="AB111" s="126">
        <v>50.036054426841702</v>
      </c>
      <c r="AC111" s="126">
        <v>49.911805845550383</v>
      </c>
      <c r="AD111" s="126">
        <v>49.53462680332138</v>
      </c>
      <c r="AE111" s="127">
        <v>49.028760659808512</v>
      </c>
      <c r="AF111" s="125">
        <v>45.615983837854778</v>
      </c>
      <c r="AG111" s="126">
        <v>46.681654791473143</v>
      </c>
      <c r="AH111" s="126">
        <v>45.340033480704399</v>
      </c>
      <c r="AI111" s="126">
        <v>44.88873423810621</v>
      </c>
      <c r="AJ111" s="126">
        <v>44.740427988444253</v>
      </c>
      <c r="AK111" s="127">
        <v>44.406739281146059</v>
      </c>
      <c r="AL111" s="128"/>
      <c r="AM111" s="128"/>
    </row>
    <row r="112" spans="1:39" s="129" customFormat="1" x14ac:dyDescent="0.2">
      <c r="A112" s="124" t="s">
        <v>151</v>
      </c>
      <c r="B112" s="125"/>
      <c r="C112" s="126"/>
      <c r="D112" s="126"/>
      <c r="E112" s="126"/>
      <c r="F112" s="126"/>
      <c r="G112" s="127"/>
      <c r="H112" s="125">
        <v>24910.792016635638</v>
      </c>
      <c r="I112" s="126">
        <v>25014.426575089237</v>
      </c>
      <c r="J112" s="126">
        <v>24085.181422368889</v>
      </c>
      <c r="K112" s="126">
        <v>24176.730671270634</v>
      </c>
      <c r="L112" s="126">
        <v>23936.937298451394</v>
      </c>
      <c r="M112" s="127">
        <v>23584.95746808303</v>
      </c>
      <c r="N112" s="125">
        <v>8554.9675640894111</v>
      </c>
      <c r="O112" s="126">
        <v>8647.5810863730221</v>
      </c>
      <c r="P112" s="126">
        <v>8497.469841116188</v>
      </c>
      <c r="Q112" s="126">
        <v>8395.33937391568</v>
      </c>
      <c r="R112" s="126">
        <v>8343.1941651255984</v>
      </c>
      <c r="S112" s="127">
        <v>8243.7611041847704</v>
      </c>
      <c r="T112" s="125">
        <v>15139.765803537228</v>
      </c>
      <c r="U112" s="126">
        <v>15097.477510867831</v>
      </c>
      <c r="V112" s="126">
        <v>14734.907147487736</v>
      </c>
      <c r="W112" s="126">
        <v>14690.902484218315</v>
      </c>
      <c r="X112" s="126">
        <v>14544.273799907463</v>
      </c>
      <c r="Y112" s="127">
        <v>14363.560587660411</v>
      </c>
      <c r="Z112" s="125"/>
      <c r="AA112" s="126"/>
      <c r="AB112" s="126"/>
      <c r="AC112" s="126"/>
      <c r="AD112" s="126"/>
      <c r="AE112" s="127"/>
      <c r="AF112" s="125"/>
      <c r="AG112" s="126"/>
      <c r="AH112" s="126"/>
      <c r="AI112" s="126"/>
      <c r="AJ112" s="126"/>
      <c r="AK112" s="127"/>
      <c r="AL112" s="128"/>
      <c r="AM112" s="128"/>
    </row>
    <row r="113" spans="1:39" s="129" customFormat="1" x14ac:dyDescent="0.2">
      <c r="A113" s="124"/>
      <c r="B113" s="125"/>
      <c r="C113" s="126"/>
      <c r="D113" s="126"/>
      <c r="E113" s="126"/>
      <c r="F113" s="126"/>
      <c r="G113" s="127"/>
      <c r="H113" s="125"/>
      <c r="I113" s="126"/>
      <c r="J113" s="126"/>
      <c r="K113" s="126"/>
      <c r="L113" s="126"/>
      <c r="M113" s="127"/>
      <c r="N113" s="125"/>
      <c r="O113" s="126"/>
      <c r="P113" s="126"/>
      <c r="Q113" s="126"/>
      <c r="R113" s="126"/>
      <c r="S113" s="127"/>
      <c r="T113" s="125"/>
      <c r="U113" s="126"/>
      <c r="V113" s="126"/>
      <c r="W113" s="126"/>
      <c r="X113" s="126"/>
      <c r="Y113" s="127"/>
      <c r="Z113" s="125"/>
      <c r="AA113" s="126"/>
      <c r="AB113" s="126"/>
      <c r="AC113" s="126"/>
      <c r="AD113" s="126"/>
      <c r="AE113" s="127"/>
      <c r="AF113" s="125"/>
      <c r="AG113" s="126"/>
      <c r="AH113" s="126"/>
      <c r="AI113" s="126"/>
      <c r="AJ113" s="126"/>
      <c r="AK113" s="127"/>
      <c r="AL113" s="128"/>
      <c r="AM113" s="128"/>
    </row>
    <row r="114" spans="1:39" s="129" customFormat="1" x14ac:dyDescent="0.2">
      <c r="A114" s="124" t="s">
        <v>152</v>
      </c>
      <c r="B114" s="125">
        <v>262.50212271463033</v>
      </c>
      <c r="C114" s="126">
        <v>260.59763271167799</v>
      </c>
      <c r="D114" s="126">
        <v>257.34999380692375</v>
      </c>
      <c r="E114" s="126">
        <v>253.97107814913289</v>
      </c>
      <c r="F114" s="126">
        <v>249.62788807440262</v>
      </c>
      <c r="G114" s="127">
        <v>247.41696426956651</v>
      </c>
      <c r="H114" s="125"/>
      <c r="I114" s="126"/>
      <c r="J114" s="126"/>
      <c r="K114" s="126"/>
      <c r="L114" s="126"/>
      <c r="M114" s="127"/>
      <c r="N114" s="125"/>
      <c r="O114" s="126"/>
      <c r="P114" s="126"/>
      <c r="Q114" s="126"/>
      <c r="R114" s="126"/>
      <c r="S114" s="127"/>
      <c r="T114" s="125"/>
      <c r="U114" s="126"/>
      <c r="V114" s="126"/>
      <c r="W114" s="126"/>
      <c r="X114" s="126"/>
      <c r="Y114" s="127"/>
      <c r="Z114" s="125"/>
      <c r="AA114" s="126"/>
      <c r="AB114" s="126"/>
      <c r="AC114" s="126"/>
      <c r="AD114" s="126"/>
      <c r="AE114" s="127"/>
      <c r="AF114" s="125"/>
      <c r="AG114" s="126"/>
      <c r="AH114" s="126"/>
      <c r="AI114" s="126"/>
      <c r="AJ114" s="126"/>
      <c r="AK114" s="127"/>
      <c r="AL114" s="128"/>
      <c r="AM114" s="128"/>
    </row>
    <row r="115" spans="1:39" s="129" customFormat="1" x14ac:dyDescent="0.2">
      <c r="A115" s="124" t="s">
        <v>153</v>
      </c>
      <c r="B115" s="125"/>
      <c r="C115" s="126"/>
      <c r="D115" s="126"/>
      <c r="E115" s="126"/>
      <c r="F115" s="126"/>
      <c r="G115" s="127"/>
      <c r="H115" s="134">
        <v>2911.9458060555999</v>
      </c>
      <c r="I115" s="135">
        <v>2883.9911263174672</v>
      </c>
      <c r="J115" s="135">
        <v>2863.5147893206131</v>
      </c>
      <c r="K115" s="135">
        <v>2846.0473491057573</v>
      </c>
      <c r="L115" s="135">
        <v>2836.6553928537082</v>
      </c>
      <c r="M115" s="136">
        <v>2823.3231125072957</v>
      </c>
      <c r="N115" s="125"/>
      <c r="O115" s="126"/>
      <c r="P115" s="126"/>
      <c r="Q115" s="126"/>
      <c r="R115" s="126"/>
      <c r="S115" s="127"/>
      <c r="T115" s="125"/>
      <c r="U115" s="126"/>
      <c r="V115" s="126"/>
      <c r="W115" s="126"/>
      <c r="X115" s="126"/>
      <c r="Y115" s="127"/>
      <c r="Z115" s="125"/>
      <c r="AA115" s="126"/>
      <c r="AB115" s="126"/>
      <c r="AC115" s="126"/>
      <c r="AD115" s="126"/>
      <c r="AE115" s="127"/>
      <c r="AF115" s="125"/>
      <c r="AG115" s="126"/>
      <c r="AH115" s="126"/>
      <c r="AI115" s="126"/>
      <c r="AJ115" s="126"/>
      <c r="AK115" s="127"/>
      <c r="AL115" s="128"/>
      <c r="AM115" s="128"/>
    </row>
    <row r="116" spans="1:39" s="129" customFormat="1" x14ac:dyDescent="0.2">
      <c r="A116" s="124" t="s">
        <v>154</v>
      </c>
      <c r="B116" s="125"/>
      <c r="C116" s="126"/>
      <c r="D116" s="126"/>
      <c r="E116" s="126"/>
      <c r="F116" s="126"/>
      <c r="G116" s="127"/>
      <c r="H116" s="134">
        <v>460.03611820560002</v>
      </c>
      <c r="I116" s="135">
        <v>455.61977147082621</v>
      </c>
      <c r="J116" s="135">
        <v>452.38487109338337</v>
      </c>
      <c r="K116" s="135">
        <v>449.62532337971373</v>
      </c>
      <c r="L116" s="135">
        <v>448.14155981256067</v>
      </c>
      <c r="M116" s="136">
        <v>446.03529448144161</v>
      </c>
      <c r="N116" s="125"/>
      <c r="O116" s="126"/>
      <c r="P116" s="126"/>
      <c r="Q116" s="126"/>
      <c r="R116" s="126"/>
      <c r="S116" s="127"/>
      <c r="T116" s="125"/>
      <c r="U116" s="126"/>
      <c r="V116" s="126"/>
      <c r="W116" s="126"/>
      <c r="X116" s="126"/>
      <c r="Y116" s="127"/>
      <c r="Z116" s="125"/>
      <c r="AA116" s="126"/>
      <c r="AB116" s="126"/>
      <c r="AC116" s="126"/>
      <c r="AD116" s="126"/>
      <c r="AE116" s="127"/>
      <c r="AF116" s="125"/>
      <c r="AG116" s="126"/>
      <c r="AH116" s="126"/>
      <c r="AI116" s="126"/>
      <c r="AJ116" s="126"/>
      <c r="AK116" s="127"/>
      <c r="AL116" s="128"/>
      <c r="AM116" s="128"/>
    </row>
    <row r="117" spans="1:39" s="129" customFormat="1" x14ac:dyDescent="0.2">
      <c r="A117" s="124"/>
      <c r="B117" s="125"/>
      <c r="C117" s="126"/>
      <c r="D117" s="126"/>
      <c r="E117" s="126"/>
      <c r="F117" s="126"/>
      <c r="G117" s="127"/>
      <c r="H117" s="125"/>
      <c r="I117" s="126"/>
      <c r="J117" s="126"/>
      <c r="K117" s="126"/>
      <c r="L117" s="126"/>
      <c r="M117" s="127"/>
      <c r="N117" s="125"/>
      <c r="O117" s="126"/>
      <c r="P117" s="126"/>
      <c r="Q117" s="126"/>
      <c r="R117" s="126"/>
      <c r="S117" s="127"/>
      <c r="T117" s="125"/>
      <c r="U117" s="126"/>
      <c r="V117" s="126"/>
      <c r="W117" s="126"/>
      <c r="X117" s="126"/>
      <c r="Y117" s="127"/>
      <c r="Z117" s="125"/>
      <c r="AA117" s="126"/>
      <c r="AB117" s="126"/>
      <c r="AC117" s="126"/>
      <c r="AD117" s="126"/>
      <c r="AE117" s="127"/>
      <c r="AF117" s="125"/>
      <c r="AG117" s="126"/>
      <c r="AH117" s="126"/>
      <c r="AI117" s="126"/>
      <c r="AJ117" s="126"/>
      <c r="AK117" s="127"/>
      <c r="AL117" s="128"/>
      <c r="AM117" s="128"/>
    </row>
    <row r="118" spans="1:39" s="129" customFormat="1" x14ac:dyDescent="0.2">
      <c r="A118" s="124" t="s">
        <v>155</v>
      </c>
      <c r="B118" s="125">
        <v>2.0256749257095499</v>
      </c>
      <c r="C118" s="126">
        <v>2.0228405828382123</v>
      </c>
      <c r="D118" s="126">
        <v>2.0077428557483148</v>
      </c>
      <c r="E118" s="126">
        <v>2.009269445690725</v>
      </c>
      <c r="F118" s="126">
        <v>1.9883003030510504</v>
      </c>
      <c r="G118" s="127">
        <v>1.9854907360761109</v>
      </c>
      <c r="H118" s="125"/>
      <c r="I118" s="126"/>
      <c r="J118" s="126"/>
      <c r="K118" s="126"/>
      <c r="L118" s="126"/>
      <c r="M118" s="127"/>
      <c r="N118" s="125"/>
      <c r="O118" s="126"/>
      <c r="P118" s="126"/>
      <c r="Q118" s="126"/>
      <c r="R118" s="126"/>
      <c r="S118" s="127"/>
      <c r="T118" s="125"/>
      <c r="U118" s="126"/>
      <c r="V118" s="126"/>
      <c r="W118" s="126"/>
      <c r="X118" s="126"/>
      <c r="Y118" s="127"/>
      <c r="Z118" s="125"/>
      <c r="AA118" s="126"/>
      <c r="AB118" s="126"/>
      <c r="AC118" s="126"/>
      <c r="AD118" s="126"/>
      <c r="AE118" s="127"/>
      <c r="AF118" s="125"/>
      <c r="AG118" s="126"/>
      <c r="AH118" s="126"/>
      <c r="AI118" s="126"/>
      <c r="AJ118" s="126"/>
      <c r="AK118" s="127"/>
      <c r="AL118" s="128"/>
      <c r="AM118" s="128"/>
    </row>
    <row r="119" spans="1:39" s="129" customFormat="1" x14ac:dyDescent="0.2">
      <c r="A119" s="124" t="s">
        <v>153</v>
      </c>
      <c r="B119" s="125"/>
      <c r="C119" s="126"/>
      <c r="D119" s="126"/>
      <c r="E119" s="126"/>
      <c r="F119" s="126"/>
      <c r="G119" s="127"/>
      <c r="H119" s="134">
        <v>100</v>
      </c>
      <c r="I119" s="135">
        <v>100</v>
      </c>
      <c r="J119" s="135">
        <v>100</v>
      </c>
      <c r="K119" s="135">
        <v>100</v>
      </c>
      <c r="L119" s="135">
        <v>100</v>
      </c>
      <c r="M119" s="136">
        <v>100</v>
      </c>
      <c r="N119" s="125"/>
      <c r="O119" s="126"/>
      <c r="P119" s="126"/>
      <c r="Q119" s="126"/>
      <c r="R119" s="126"/>
      <c r="S119" s="127"/>
      <c r="T119" s="125"/>
      <c r="U119" s="126"/>
      <c r="V119" s="126"/>
      <c r="W119" s="126"/>
      <c r="X119" s="126"/>
      <c r="Y119" s="127"/>
      <c r="Z119" s="125"/>
      <c r="AA119" s="126"/>
      <c r="AB119" s="126"/>
      <c r="AC119" s="126"/>
      <c r="AD119" s="126"/>
      <c r="AE119" s="127"/>
      <c r="AF119" s="125"/>
      <c r="AG119" s="126"/>
      <c r="AH119" s="126"/>
      <c r="AI119" s="126"/>
      <c r="AJ119" s="126"/>
      <c r="AK119" s="127"/>
      <c r="AL119" s="128"/>
      <c r="AM119" s="128"/>
    </row>
    <row r="120" spans="1:39" s="129" customFormat="1" x14ac:dyDescent="0.2">
      <c r="A120" s="124" t="s">
        <v>154</v>
      </c>
      <c r="B120" s="125"/>
      <c r="C120" s="126"/>
      <c r="D120" s="126"/>
      <c r="E120" s="126"/>
      <c r="F120" s="126"/>
      <c r="G120" s="127"/>
      <c r="H120" s="134">
        <v>100.82000000000001</v>
      </c>
      <c r="I120" s="135">
        <v>100.82000000000001</v>
      </c>
      <c r="J120" s="135">
        <v>100.82000000000001</v>
      </c>
      <c r="K120" s="135">
        <v>100.82000000000001</v>
      </c>
      <c r="L120" s="135">
        <v>100.82000000000001</v>
      </c>
      <c r="M120" s="136">
        <v>100.82000000000001</v>
      </c>
      <c r="N120" s="125"/>
      <c r="O120" s="126"/>
      <c r="P120" s="126"/>
      <c r="Q120" s="126"/>
      <c r="R120" s="126"/>
      <c r="S120" s="127"/>
      <c r="T120" s="125"/>
      <c r="U120" s="126"/>
      <c r="V120" s="126"/>
      <c r="W120" s="126"/>
      <c r="X120" s="126"/>
      <c r="Y120" s="127"/>
      <c r="Z120" s="125"/>
      <c r="AA120" s="126"/>
      <c r="AB120" s="126"/>
      <c r="AC120" s="126"/>
      <c r="AD120" s="126"/>
      <c r="AE120" s="127"/>
      <c r="AF120" s="125"/>
      <c r="AG120" s="126"/>
      <c r="AH120" s="126"/>
      <c r="AI120" s="126"/>
      <c r="AJ120" s="126"/>
      <c r="AK120" s="127"/>
      <c r="AL120" s="128"/>
      <c r="AM120" s="128"/>
    </row>
    <row r="121" spans="1:39" s="129" customFormat="1" x14ac:dyDescent="0.2">
      <c r="A121" s="124"/>
      <c r="B121" s="125"/>
      <c r="C121" s="126"/>
      <c r="D121" s="126"/>
      <c r="E121" s="126"/>
      <c r="F121" s="126"/>
      <c r="G121" s="127"/>
      <c r="H121" s="125"/>
      <c r="I121" s="126"/>
      <c r="J121" s="126"/>
      <c r="K121" s="126"/>
      <c r="L121" s="126"/>
      <c r="M121" s="127"/>
      <c r="N121" s="125"/>
      <c r="O121" s="126"/>
      <c r="P121" s="126"/>
      <c r="Q121" s="126"/>
      <c r="R121" s="126"/>
      <c r="S121" s="127"/>
      <c r="T121" s="125"/>
      <c r="U121" s="126"/>
      <c r="V121" s="126"/>
      <c r="W121" s="126"/>
      <c r="X121" s="126"/>
      <c r="Y121" s="127"/>
      <c r="Z121" s="125"/>
      <c r="AA121" s="126"/>
      <c r="AB121" s="126"/>
      <c r="AC121" s="126"/>
      <c r="AD121" s="126"/>
      <c r="AE121" s="127"/>
      <c r="AF121" s="125"/>
      <c r="AG121" s="126"/>
      <c r="AH121" s="126"/>
      <c r="AI121" s="126"/>
      <c r="AJ121" s="126"/>
      <c r="AK121" s="127"/>
      <c r="AL121" s="128"/>
      <c r="AM121" s="128"/>
    </row>
    <row r="122" spans="1:39" s="129" customFormat="1" x14ac:dyDescent="0.2">
      <c r="A122" s="130" t="s">
        <v>84</v>
      </c>
      <c r="B122" s="131">
        <f>SUM(B68:B121)</f>
        <v>697316.6179893954</v>
      </c>
      <c r="C122" s="132">
        <f t="shared" ref="C122:AK122" si="2">SUM(C68:C121)</f>
        <v>700864.52056849364</v>
      </c>
      <c r="D122" s="132">
        <f t="shared" si="2"/>
        <v>704501.49403966451</v>
      </c>
      <c r="E122" s="132">
        <f t="shared" si="2"/>
        <v>708153.64468572242</v>
      </c>
      <c r="F122" s="132">
        <f t="shared" si="2"/>
        <v>711570.96867112827</v>
      </c>
      <c r="G122" s="133">
        <f t="shared" si="2"/>
        <v>715071.46651405969</v>
      </c>
      <c r="H122" s="131">
        <f t="shared" si="2"/>
        <v>24266823.398336373</v>
      </c>
      <c r="I122" s="132">
        <f t="shared" si="2"/>
        <v>24042778.214877825</v>
      </c>
      <c r="J122" s="132">
        <f t="shared" si="2"/>
        <v>23726157.930762444</v>
      </c>
      <c r="K122" s="132">
        <f t="shared" si="2"/>
        <v>23427454.438971192</v>
      </c>
      <c r="L122" s="132">
        <f t="shared" si="2"/>
        <v>23074789.827045776</v>
      </c>
      <c r="M122" s="133">
        <f t="shared" si="2"/>
        <v>22759448.835320693</v>
      </c>
      <c r="N122" s="131">
        <f t="shared" si="2"/>
        <v>8072041.7898772098</v>
      </c>
      <c r="O122" s="132">
        <f t="shared" si="2"/>
        <v>8005831.4885829119</v>
      </c>
      <c r="P122" s="132">
        <f t="shared" si="2"/>
        <v>7907935.8235002002</v>
      </c>
      <c r="Q122" s="132">
        <f t="shared" si="2"/>
        <v>7815146.8632783787</v>
      </c>
      <c r="R122" s="132">
        <f t="shared" si="2"/>
        <v>7704136.1543512251</v>
      </c>
      <c r="S122" s="133">
        <f t="shared" si="2"/>
        <v>7605953.9345926838</v>
      </c>
      <c r="T122" s="131">
        <f t="shared" si="2"/>
        <v>10716976.645409632</v>
      </c>
      <c r="U122" s="132">
        <f t="shared" si="2"/>
        <v>10665299.353089137</v>
      </c>
      <c r="V122" s="132">
        <f t="shared" si="2"/>
        <v>10568152.307648042</v>
      </c>
      <c r="W122" s="132">
        <f t="shared" si="2"/>
        <v>10476227.899462488</v>
      </c>
      <c r="X122" s="132">
        <f t="shared" si="2"/>
        <v>10358305.825192679</v>
      </c>
      <c r="Y122" s="133">
        <f t="shared" si="2"/>
        <v>10258905.812991563</v>
      </c>
      <c r="Z122" s="131">
        <f t="shared" si="2"/>
        <v>51.062048231818764</v>
      </c>
      <c r="AA122" s="132">
        <f t="shared" si="2"/>
        <v>51.075270979134245</v>
      </c>
      <c r="AB122" s="132">
        <f t="shared" si="2"/>
        <v>50.036054426841702</v>
      </c>
      <c r="AC122" s="132">
        <f t="shared" si="2"/>
        <v>49.911805845550383</v>
      </c>
      <c r="AD122" s="132">
        <f t="shared" si="2"/>
        <v>49.53462680332138</v>
      </c>
      <c r="AE122" s="133">
        <f t="shared" si="2"/>
        <v>49.028760659808512</v>
      </c>
      <c r="AF122" s="131">
        <f t="shared" si="2"/>
        <v>45.615983837854778</v>
      </c>
      <c r="AG122" s="132">
        <f t="shared" si="2"/>
        <v>46.681654791473143</v>
      </c>
      <c r="AH122" s="132">
        <f t="shared" si="2"/>
        <v>45.340033480704399</v>
      </c>
      <c r="AI122" s="132">
        <f t="shared" si="2"/>
        <v>44.88873423810621</v>
      </c>
      <c r="AJ122" s="132">
        <f t="shared" si="2"/>
        <v>44.740427988444253</v>
      </c>
      <c r="AK122" s="133">
        <f t="shared" si="2"/>
        <v>44.406739281146059</v>
      </c>
      <c r="AL122" s="128"/>
      <c r="AM122" s="128"/>
    </row>
  </sheetData>
  <mergeCells count="12">
    <mergeCell ref="AF66:AK66"/>
    <mergeCell ref="B4:G4"/>
    <mergeCell ref="H4:M4"/>
    <mergeCell ref="N4:S4"/>
    <mergeCell ref="T4:Y4"/>
    <mergeCell ref="Z4:AE4"/>
    <mergeCell ref="AF4:AK4"/>
    <mergeCell ref="B66:G66"/>
    <mergeCell ref="H66:M66"/>
    <mergeCell ref="N66:S66"/>
    <mergeCell ref="T66:Y66"/>
    <mergeCell ref="Z66:AE66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DL239"/>
  <sheetViews>
    <sheetView topLeftCell="AE1" zoomScale="73" zoomScaleNormal="73" workbookViewId="0">
      <selection activeCell="AQ48" sqref="AQ48"/>
    </sheetView>
  </sheetViews>
  <sheetFormatPr defaultRowHeight="15" x14ac:dyDescent="0.25"/>
  <cols>
    <col min="1" max="1" width="35.85546875" bestFit="1" customWidth="1"/>
    <col min="2" max="2" width="91.85546875" customWidth="1"/>
    <col min="3" max="5" width="9.140625" customWidth="1"/>
    <col min="6" max="6" width="10.140625" bestFit="1" customWidth="1"/>
    <col min="7" max="7" width="10.5703125" bestFit="1" customWidth="1"/>
    <col min="8" max="8" width="10.140625" bestFit="1" customWidth="1"/>
    <col min="9" max="9" width="14.85546875" bestFit="1" customWidth="1"/>
    <col min="10" max="10" width="12.42578125" bestFit="1" customWidth="1"/>
    <col min="11" max="11" width="10.85546875" bestFit="1" customWidth="1"/>
    <col min="12" max="13" width="12.5703125" bestFit="1" customWidth="1"/>
    <col min="14" max="14" width="12.7109375" bestFit="1" customWidth="1"/>
    <col min="15" max="18" width="12.5703125" bestFit="1" customWidth="1"/>
    <col min="24" max="24" width="15.5703125" customWidth="1"/>
    <col min="32" max="32" width="91.85546875" customWidth="1"/>
    <col min="33" max="33" width="9.140625" customWidth="1"/>
    <col min="43" max="49" width="12.5703125" bestFit="1" customWidth="1"/>
    <col min="55" max="62" width="11.5703125" bestFit="1" customWidth="1"/>
    <col min="63" max="63" width="91.85546875" bestFit="1" customWidth="1"/>
    <col min="73" max="74" width="12.42578125" bestFit="1" customWidth="1"/>
    <col min="75" max="75" width="19.7109375" customWidth="1"/>
    <col min="76" max="79" width="12.42578125" bestFit="1" customWidth="1"/>
    <col min="93" max="93" width="91.85546875" bestFit="1" customWidth="1"/>
    <col min="103" max="103" width="12.140625" bestFit="1" customWidth="1"/>
    <col min="104" max="104" width="12.42578125" bestFit="1" customWidth="1"/>
    <col min="105" max="105" width="12.140625" bestFit="1" customWidth="1"/>
    <col min="106" max="109" width="12.42578125" bestFit="1" customWidth="1"/>
  </cols>
  <sheetData>
    <row r="1" spans="1:116" ht="23.25" x14ac:dyDescent="0.35">
      <c r="A1" s="1"/>
      <c r="B1" s="2" t="s">
        <v>0</v>
      </c>
      <c r="C1" s="3"/>
      <c r="D1" s="3"/>
      <c r="E1" s="3"/>
      <c r="F1" s="3"/>
      <c r="G1" s="3"/>
      <c r="X1" s="4" t="s">
        <v>1</v>
      </c>
      <c r="Y1" s="4" t="s">
        <v>2</v>
      </c>
      <c r="AF1" s="2" t="s">
        <v>3</v>
      </c>
      <c r="AG1" s="5"/>
      <c r="AH1" s="3"/>
      <c r="AI1" s="3"/>
      <c r="AJ1" s="3"/>
      <c r="AK1" s="3"/>
      <c r="AL1" s="3"/>
      <c r="BC1" s="4" t="s">
        <v>1</v>
      </c>
      <c r="BD1" s="4" t="s">
        <v>2</v>
      </c>
      <c r="BK1" s="2" t="s">
        <v>4</v>
      </c>
      <c r="BL1" s="3"/>
      <c r="BM1" s="3"/>
      <c r="BN1" s="3"/>
      <c r="BO1" s="3"/>
      <c r="BP1" s="3"/>
      <c r="CG1" s="4" t="s">
        <v>1</v>
      </c>
      <c r="CH1" s="4" t="s">
        <v>2</v>
      </c>
      <c r="CO1" s="2" t="s">
        <v>5</v>
      </c>
      <c r="CP1" s="3"/>
      <c r="CQ1" s="3"/>
      <c r="CR1" s="3"/>
      <c r="CS1" s="3"/>
      <c r="CT1" s="3"/>
      <c r="DK1" s="4" t="s">
        <v>1</v>
      </c>
      <c r="DL1" s="4" t="s">
        <v>2</v>
      </c>
    </row>
    <row r="2" spans="1:116" x14ac:dyDescent="0.25">
      <c r="B2" s="2" t="s">
        <v>6</v>
      </c>
      <c r="C2" s="3"/>
      <c r="D2" s="3">
        <v>2008</v>
      </c>
      <c r="E2" s="3">
        <v>2009</v>
      </c>
      <c r="F2" s="3">
        <v>2010</v>
      </c>
      <c r="G2" s="3">
        <v>2011</v>
      </c>
      <c r="H2" s="6">
        <v>2012</v>
      </c>
      <c r="I2" s="6">
        <v>2013</v>
      </c>
      <c r="J2" s="6">
        <v>2014</v>
      </c>
      <c r="K2" s="6">
        <v>2015</v>
      </c>
      <c r="L2" s="6">
        <v>2016</v>
      </c>
      <c r="M2" s="6">
        <v>2017</v>
      </c>
      <c r="N2" s="6">
        <v>2018</v>
      </c>
      <c r="O2" s="6">
        <v>2019</v>
      </c>
      <c r="P2" s="6">
        <v>2020</v>
      </c>
      <c r="Q2" s="6">
        <v>2021</v>
      </c>
      <c r="R2" s="7">
        <v>2022</v>
      </c>
      <c r="S2" s="7">
        <v>2023</v>
      </c>
      <c r="T2" s="7">
        <v>2024</v>
      </c>
      <c r="U2" s="8">
        <v>2025</v>
      </c>
      <c r="V2" s="8">
        <v>2026</v>
      </c>
      <c r="X2" s="4" t="s">
        <v>7</v>
      </c>
      <c r="Y2" s="4" t="s">
        <v>8</v>
      </c>
      <c r="AF2" s="2" t="s">
        <v>6</v>
      </c>
      <c r="AG2" s="5"/>
      <c r="AH2" s="3"/>
      <c r="AI2" s="3">
        <v>2008</v>
      </c>
      <c r="AJ2" s="3">
        <v>2009</v>
      </c>
      <c r="AK2" s="3">
        <v>2010</v>
      </c>
      <c r="AL2" s="3">
        <v>2011</v>
      </c>
      <c r="AM2" s="6">
        <v>2012</v>
      </c>
      <c r="AN2" s="6">
        <v>2013</v>
      </c>
      <c r="AO2" s="6">
        <v>2014</v>
      </c>
      <c r="AP2" s="6">
        <v>2015</v>
      </c>
      <c r="AQ2" s="6">
        <v>2016</v>
      </c>
      <c r="AR2" s="6">
        <v>2017</v>
      </c>
      <c r="AS2" s="6">
        <v>2018</v>
      </c>
      <c r="AT2" s="6">
        <v>2019</v>
      </c>
      <c r="AU2" s="6">
        <v>2020</v>
      </c>
      <c r="AV2" s="6">
        <v>2021</v>
      </c>
      <c r="AW2" s="7">
        <v>2022</v>
      </c>
      <c r="AX2" s="7">
        <v>2023</v>
      </c>
      <c r="AY2" s="7">
        <v>2024</v>
      </c>
      <c r="AZ2" s="8">
        <v>2025</v>
      </c>
      <c r="BA2" s="8">
        <v>2026</v>
      </c>
      <c r="BC2" s="4" t="s">
        <v>7</v>
      </c>
      <c r="BD2" s="4" t="s">
        <v>8</v>
      </c>
      <c r="BK2" s="2" t="s">
        <v>6</v>
      </c>
      <c r="BL2" s="3"/>
      <c r="BM2" s="3">
        <v>2008</v>
      </c>
      <c r="BN2" s="3">
        <v>2009</v>
      </c>
      <c r="BO2" s="3">
        <v>2010</v>
      </c>
      <c r="BP2" s="3">
        <v>2011</v>
      </c>
      <c r="BQ2" s="6">
        <v>2012</v>
      </c>
      <c r="BR2" s="6">
        <v>2013</v>
      </c>
      <c r="BS2" s="6">
        <v>2014</v>
      </c>
      <c r="BT2" s="6">
        <v>2015</v>
      </c>
      <c r="BU2" s="6">
        <v>2016</v>
      </c>
      <c r="BV2" s="6">
        <v>2017</v>
      </c>
      <c r="BW2" s="6">
        <v>2018</v>
      </c>
      <c r="BX2" s="6">
        <v>2019</v>
      </c>
      <c r="BY2" s="6">
        <v>2020</v>
      </c>
      <c r="BZ2" s="6">
        <v>2021</v>
      </c>
      <c r="CA2" s="7">
        <v>2022</v>
      </c>
      <c r="CB2" s="7">
        <v>2023</v>
      </c>
      <c r="CC2" s="7">
        <v>2024</v>
      </c>
      <c r="CD2" s="8">
        <v>2025</v>
      </c>
      <c r="CE2" s="8">
        <v>2026</v>
      </c>
      <c r="CG2" s="4" t="s">
        <v>7</v>
      </c>
      <c r="CH2" s="4" t="s">
        <v>8</v>
      </c>
      <c r="CO2" s="2" t="s">
        <v>9</v>
      </c>
      <c r="CP2" s="3"/>
      <c r="CQ2" s="3">
        <v>2008</v>
      </c>
      <c r="CR2" s="3">
        <v>2009</v>
      </c>
      <c r="CS2" s="3">
        <v>2010</v>
      </c>
      <c r="CT2" s="3">
        <v>2011</v>
      </c>
      <c r="CU2" s="6">
        <v>2012</v>
      </c>
      <c r="CV2" s="6">
        <v>2013</v>
      </c>
      <c r="CW2" s="6">
        <v>2014</v>
      </c>
      <c r="CX2" s="6">
        <v>2015</v>
      </c>
      <c r="CY2" s="6">
        <v>2016</v>
      </c>
      <c r="CZ2" s="6">
        <v>2017</v>
      </c>
      <c r="DA2" s="6">
        <v>2018</v>
      </c>
      <c r="DB2" s="6">
        <v>2019</v>
      </c>
      <c r="DC2" s="6">
        <v>2020</v>
      </c>
      <c r="DD2" s="6">
        <v>2021</v>
      </c>
      <c r="DE2" s="7">
        <v>2022</v>
      </c>
      <c r="DF2" s="7">
        <v>2023</v>
      </c>
      <c r="DG2" s="7">
        <v>2024</v>
      </c>
      <c r="DH2" s="8">
        <v>2025</v>
      </c>
      <c r="DI2" s="8">
        <v>2026</v>
      </c>
      <c r="DK2" s="4" t="s">
        <v>7</v>
      </c>
      <c r="DL2" s="4" t="s">
        <v>8</v>
      </c>
    </row>
    <row r="3" spans="1:116" x14ac:dyDescent="0.25">
      <c r="B3" s="9" t="s">
        <v>10</v>
      </c>
      <c r="C3" s="3" t="s">
        <v>11</v>
      </c>
      <c r="D3" s="3"/>
      <c r="E3" s="3"/>
      <c r="F3" s="3"/>
      <c r="G3" s="3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X3" s="11" t="s">
        <v>12</v>
      </c>
      <c r="Y3" s="11" t="s">
        <v>12</v>
      </c>
      <c r="AF3" s="9" t="s">
        <v>10</v>
      </c>
      <c r="AG3" s="9"/>
      <c r="AH3" s="3" t="s">
        <v>11</v>
      </c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C3" s="11" t="s">
        <v>12</v>
      </c>
      <c r="BD3" s="11" t="s">
        <v>12</v>
      </c>
      <c r="BK3" s="9" t="s">
        <v>10</v>
      </c>
      <c r="BL3" s="3" t="s">
        <v>11</v>
      </c>
      <c r="BM3" s="3"/>
      <c r="BN3" s="3"/>
      <c r="BO3" s="3"/>
      <c r="BP3" s="3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G3" s="11" t="s">
        <v>12</v>
      </c>
      <c r="CH3" s="11" t="s">
        <v>12</v>
      </c>
      <c r="CO3" s="9" t="s">
        <v>10</v>
      </c>
      <c r="CP3" s="3" t="s">
        <v>11</v>
      </c>
      <c r="CQ3" s="3"/>
      <c r="CR3" s="3"/>
      <c r="CS3" s="3"/>
      <c r="CT3" s="3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K3" s="11" t="s">
        <v>12</v>
      </c>
      <c r="DL3" s="11" t="s">
        <v>12</v>
      </c>
    </row>
    <row r="4" spans="1:116" x14ac:dyDescent="0.25">
      <c r="B4" s="12" t="s">
        <v>13</v>
      </c>
      <c r="C4" s="3"/>
      <c r="D4" s="13">
        <v>58116.902651480545</v>
      </c>
      <c r="E4" s="13">
        <v>57873.57063574568</v>
      </c>
      <c r="F4" s="13">
        <v>57583.439219807391</v>
      </c>
      <c r="G4" s="13">
        <v>57262.26511134296</v>
      </c>
      <c r="H4" s="13">
        <v>56814.064897198114</v>
      </c>
      <c r="I4" s="13">
        <v>56890.374427573159</v>
      </c>
      <c r="J4" s="13">
        <v>56287.184692475828</v>
      </c>
      <c r="K4" s="13">
        <v>55604.544642894842</v>
      </c>
      <c r="L4" s="13">
        <v>54848.537464950074</v>
      </c>
      <c r="M4" s="13">
        <v>54835.050115147169</v>
      </c>
      <c r="N4" s="13">
        <v>54273.038910649469</v>
      </c>
      <c r="O4" s="13">
        <v>53434.19365714275</v>
      </c>
      <c r="P4" s="13">
        <v>52608.061256529072</v>
      </c>
      <c r="Q4" s="13">
        <v>51712.901780176464</v>
      </c>
      <c r="R4" s="13">
        <v>50943.104321946412</v>
      </c>
      <c r="S4" s="13">
        <v>50380.812140165908</v>
      </c>
      <c r="T4" s="13">
        <v>50011.205543344469</v>
      </c>
      <c r="U4" s="13">
        <v>49672.179330088751</v>
      </c>
      <c r="V4" s="13">
        <v>49390.980010569743</v>
      </c>
      <c r="X4" s="13">
        <v>-1.0426038647660341</v>
      </c>
      <c r="Y4" s="14">
        <v>-5457.5574543803305</v>
      </c>
      <c r="AF4" s="12" t="s">
        <v>13</v>
      </c>
      <c r="AG4" s="12"/>
      <c r="AH4" s="3"/>
      <c r="AI4" s="10">
        <v>58116.902651480545</v>
      </c>
      <c r="AJ4" s="10">
        <v>57626.333257141552</v>
      </c>
      <c r="AK4" s="10">
        <v>57157.83425734027</v>
      </c>
      <c r="AL4" s="10">
        <v>56654.43258977995</v>
      </c>
      <c r="AM4" s="10">
        <v>56151.735076011362</v>
      </c>
      <c r="AN4" s="10">
        <v>56244.334676641338</v>
      </c>
      <c r="AO4" s="10">
        <v>55418.204237869155</v>
      </c>
      <c r="AP4" s="10">
        <v>54171.45368644155</v>
      </c>
      <c r="AQ4" s="10">
        <v>53384.312025713414</v>
      </c>
      <c r="AR4" s="10">
        <v>53335.499457222431</v>
      </c>
      <c r="AS4" s="10">
        <v>52759.012746486296</v>
      </c>
      <c r="AT4" s="10">
        <v>51916.473638149728</v>
      </c>
      <c r="AU4" s="10">
        <v>51082.676552468532</v>
      </c>
      <c r="AV4" s="10">
        <v>50189.791585758103</v>
      </c>
      <c r="AW4" s="10">
        <v>49417.296316302512</v>
      </c>
      <c r="AX4" s="10">
        <v>48843.721892554357</v>
      </c>
      <c r="AY4" s="10">
        <v>48454.540871600002</v>
      </c>
      <c r="AZ4" s="10">
        <v>48092.166800975552</v>
      </c>
      <c r="BA4" s="10">
        <v>47787.415388751724</v>
      </c>
      <c r="BC4" s="13">
        <v>-1.1014352112670212</v>
      </c>
      <c r="BD4" s="14">
        <v>-5596.8966369616901</v>
      </c>
      <c r="BK4" s="12" t="s">
        <v>13</v>
      </c>
      <c r="BL4" s="3"/>
      <c r="BM4" s="10">
        <v>0</v>
      </c>
      <c r="BN4" s="10">
        <v>208.68555222754355</v>
      </c>
      <c r="BO4" s="10">
        <v>223.90152210254232</v>
      </c>
      <c r="BP4" s="10">
        <v>248.68204254819327</v>
      </c>
      <c r="BQ4" s="10">
        <v>253.98064571760352</v>
      </c>
      <c r="BR4" s="10">
        <v>247.19537251043988</v>
      </c>
      <c r="BS4" s="10">
        <v>232.51275501443433</v>
      </c>
      <c r="BT4" s="10">
        <v>282.56271251654857</v>
      </c>
      <c r="BU4" s="10">
        <v>291.95031376007006</v>
      </c>
      <c r="BV4" s="10">
        <v>300.94291752018353</v>
      </c>
      <c r="BW4" s="10">
        <v>305.71156224846465</v>
      </c>
      <c r="BX4" s="10">
        <v>309.36051431512573</v>
      </c>
      <c r="BY4" s="10">
        <v>312.63095607276989</v>
      </c>
      <c r="BZ4" s="10">
        <v>314.2523589556908</v>
      </c>
      <c r="CA4" s="10">
        <v>315.59637991998329</v>
      </c>
      <c r="CB4" s="10">
        <v>318.58994885251059</v>
      </c>
      <c r="CC4" s="10">
        <v>322.85380581033735</v>
      </c>
      <c r="CD4" s="10">
        <v>327.70535693307761</v>
      </c>
      <c r="CE4" s="10">
        <v>332.49988159360021</v>
      </c>
      <c r="CG4" s="13">
        <v>1.309052794199328</v>
      </c>
      <c r="CH4" s="14">
        <v>40.549567833530148</v>
      </c>
      <c r="CO4" s="12" t="s">
        <v>13</v>
      </c>
      <c r="CP4" s="3"/>
      <c r="CQ4" s="10">
        <v>0</v>
      </c>
      <c r="CR4" s="10">
        <v>38.55182637658158</v>
      </c>
      <c r="CS4" s="10">
        <v>201.70344036457982</v>
      </c>
      <c r="CT4" s="10">
        <v>359.1504790148158</v>
      </c>
      <c r="CU4" s="10">
        <v>408.34917546915136</v>
      </c>
      <c r="CV4" s="10">
        <v>398.84437842137862</v>
      </c>
      <c r="CW4" s="10">
        <v>636.46769959224048</v>
      </c>
      <c r="CX4" s="10">
        <v>1150.5282439367436</v>
      </c>
      <c r="CY4" s="10">
        <v>1172.2751254765935</v>
      </c>
      <c r="CZ4" s="10">
        <v>1198.6077404045591</v>
      </c>
      <c r="DA4" s="10">
        <v>1208.3146019147089</v>
      </c>
      <c r="DB4" s="10">
        <v>1208.3595046778946</v>
      </c>
      <c r="DC4" s="10">
        <v>1212.7537479877735</v>
      </c>
      <c r="DD4" s="10">
        <v>1208.8578354626732</v>
      </c>
      <c r="DE4" s="10">
        <v>1210.2116257239197</v>
      </c>
      <c r="DF4" s="10">
        <v>1218.5002987590387</v>
      </c>
      <c r="DG4" s="10">
        <v>1233.8108659341306</v>
      </c>
      <c r="DH4" s="10">
        <v>1252.3071721801216</v>
      </c>
      <c r="DI4" s="10">
        <v>1271.0647402244233</v>
      </c>
      <c r="DK4" s="13">
        <v>0.81236708967538096</v>
      </c>
      <c r="DL4" s="14">
        <v>98.789614747829773</v>
      </c>
    </row>
    <row r="5" spans="1:116" x14ac:dyDescent="0.25">
      <c r="B5" s="15" t="s">
        <v>14</v>
      </c>
      <c r="C5" s="3"/>
      <c r="D5" s="13">
        <v>45844.856102188052</v>
      </c>
      <c r="E5" s="13">
        <v>45834.627050086114</v>
      </c>
      <c r="F5" s="13">
        <v>45463.640080588892</v>
      </c>
      <c r="G5" s="13">
        <v>45323.55525018178</v>
      </c>
      <c r="H5" s="13">
        <v>45122.900634405007</v>
      </c>
      <c r="I5" s="13">
        <v>45240.403089453786</v>
      </c>
      <c r="J5" s="13">
        <v>44319.897602322751</v>
      </c>
      <c r="K5" s="13">
        <v>43315.636774783707</v>
      </c>
      <c r="L5" s="13">
        <v>43039.24681769748</v>
      </c>
      <c r="M5" s="13">
        <v>42983.763884536005</v>
      </c>
      <c r="N5" s="13">
        <v>42547.252931499177</v>
      </c>
      <c r="O5" s="13">
        <v>41942.634369106141</v>
      </c>
      <c r="P5" s="13">
        <v>41364.728778913886</v>
      </c>
      <c r="Q5" s="13">
        <v>40689.051077352247</v>
      </c>
      <c r="R5" s="13">
        <v>40082.261049542474</v>
      </c>
      <c r="S5" s="13">
        <v>39618.568865389025</v>
      </c>
      <c r="T5" s="13">
        <v>39275.860569843935</v>
      </c>
      <c r="U5" s="13">
        <v>38968.174691369466</v>
      </c>
      <c r="V5" s="13">
        <v>38677.218282093891</v>
      </c>
      <c r="X5" s="13">
        <v>-1.062927219371268</v>
      </c>
      <c r="Y5" s="14">
        <v>-4362.0285356035893</v>
      </c>
      <c r="Z5" s="16"/>
      <c r="AA5" s="16"/>
      <c r="AB5" s="16"/>
      <c r="AC5" s="16"/>
      <c r="AD5" s="16"/>
      <c r="AE5" s="16"/>
      <c r="AF5" s="15" t="s">
        <v>14</v>
      </c>
      <c r="AG5" s="15"/>
      <c r="AH5" s="3"/>
      <c r="AI5" s="10">
        <v>45844.856102188052</v>
      </c>
      <c r="AJ5" s="10">
        <v>45618.185541481987</v>
      </c>
      <c r="AK5" s="10">
        <v>45147.80196812177</v>
      </c>
      <c r="AL5" s="10">
        <v>44947.038168618768</v>
      </c>
      <c r="AM5" s="10">
        <v>44724.602763218252</v>
      </c>
      <c r="AN5" s="10">
        <v>44843.584378521969</v>
      </c>
      <c r="AO5" s="10">
        <v>43928.887757716082</v>
      </c>
      <c r="AP5" s="10">
        <v>42839.210978330411</v>
      </c>
      <c r="AQ5" s="10">
        <v>42540.186923573434</v>
      </c>
      <c r="AR5" s="10">
        <v>42462.581149211626</v>
      </c>
      <c r="AS5" s="10">
        <v>42010.629724911334</v>
      </c>
      <c r="AT5" s="10">
        <v>41392.276210398712</v>
      </c>
      <c r="AU5" s="10">
        <v>40802.684627063536</v>
      </c>
      <c r="AV5" s="10">
        <v>40117.415597305422</v>
      </c>
      <c r="AW5" s="10">
        <v>39501.610200781652</v>
      </c>
      <c r="AX5" s="10">
        <v>39027.300879006383</v>
      </c>
      <c r="AY5" s="10">
        <v>38672.255027298546</v>
      </c>
      <c r="AZ5" s="10">
        <v>38350.857988550604</v>
      </c>
      <c r="BA5" s="10">
        <v>38046.138238782703</v>
      </c>
      <c r="BC5" s="13">
        <v>-1.1102864776158183</v>
      </c>
      <c r="BD5" s="14">
        <v>-4494.0486847907305</v>
      </c>
      <c r="BE5" s="16"/>
      <c r="BF5" s="16"/>
      <c r="BG5" s="16"/>
      <c r="BH5" s="16"/>
      <c r="BI5" s="16"/>
      <c r="BJ5" s="16"/>
      <c r="BK5" s="15" t="s">
        <v>14</v>
      </c>
      <c r="BL5" s="3"/>
      <c r="BM5" s="10">
        <v>0</v>
      </c>
      <c r="BN5" s="10">
        <v>208.68555222754355</v>
      </c>
      <c r="BO5" s="10">
        <v>223.90152210254232</v>
      </c>
      <c r="BP5" s="10">
        <v>248.68204254819327</v>
      </c>
      <c r="BQ5" s="10">
        <v>253.98064571760352</v>
      </c>
      <c r="BR5" s="10">
        <v>247.19537251043988</v>
      </c>
      <c r="BS5" s="10">
        <v>232.51275501443433</v>
      </c>
      <c r="BT5" s="10">
        <v>282.56271251654857</v>
      </c>
      <c r="BU5" s="10">
        <v>291.95031376007006</v>
      </c>
      <c r="BV5" s="10">
        <v>300.94291752018353</v>
      </c>
      <c r="BW5" s="10">
        <v>305.71156224846465</v>
      </c>
      <c r="BX5" s="10">
        <v>309.36051431512573</v>
      </c>
      <c r="BY5" s="10">
        <v>312.63095607276989</v>
      </c>
      <c r="BZ5" s="10">
        <v>314.2523589556908</v>
      </c>
      <c r="CA5" s="10">
        <v>315.59637991998329</v>
      </c>
      <c r="CB5" s="10">
        <v>318.58994885251059</v>
      </c>
      <c r="CC5" s="10">
        <v>322.85380581033735</v>
      </c>
      <c r="CD5" s="10">
        <v>327.70535693307761</v>
      </c>
      <c r="CE5" s="10">
        <v>332.49988159360021</v>
      </c>
      <c r="CG5" s="13">
        <v>1.309052794199328</v>
      </c>
      <c r="CH5" s="14">
        <v>40.549567833530148</v>
      </c>
      <c r="CI5" s="16"/>
      <c r="CJ5" s="16"/>
      <c r="CK5" s="16"/>
      <c r="CL5" s="16"/>
      <c r="CM5" s="16"/>
      <c r="CN5" s="16"/>
      <c r="CO5" s="15" t="s">
        <v>14</v>
      </c>
      <c r="CP5" s="3"/>
      <c r="CQ5" s="10">
        <v>0</v>
      </c>
      <c r="CR5" s="10">
        <v>7.7559563765815778</v>
      </c>
      <c r="CS5" s="10">
        <v>91.9365903645798</v>
      </c>
      <c r="CT5" s="10">
        <v>127.83503901481578</v>
      </c>
      <c r="CU5" s="10">
        <v>144.31722546915131</v>
      </c>
      <c r="CV5" s="10">
        <v>149.62333842137843</v>
      </c>
      <c r="CW5" s="10">
        <v>158.49708959224014</v>
      </c>
      <c r="CX5" s="10">
        <v>193.86308393674372</v>
      </c>
      <c r="CY5" s="10">
        <v>207.10958036397511</v>
      </c>
      <c r="CZ5" s="10">
        <v>220.23981780419697</v>
      </c>
      <c r="DA5" s="10">
        <v>230.91164433937627</v>
      </c>
      <c r="DB5" s="10">
        <v>240.99764439229875</v>
      </c>
      <c r="DC5" s="10">
        <v>249.41319577758529</v>
      </c>
      <c r="DD5" s="10">
        <v>257.38312109113764</v>
      </c>
      <c r="DE5" s="10">
        <v>265.05446884084279</v>
      </c>
      <c r="DF5" s="10">
        <v>272.67803753012942</v>
      </c>
      <c r="DG5" s="10">
        <v>280.75173673505333</v>
      </c>
      <c r="DH5" s="10">
        <v>289.61134588578483</v>
      </c>
      <c r="DI5" s="10">
        <v>298.58016171759294</v>
      </c>
      <c r="DK5" s="13">
        <v>3.7256287414038081</v>
      </c>
      <c r="DL5" s="14">
        <v>91.470581353617831</v>
      </c>
    </row>
    <row r="6" spans="1:116" x14ac:dyDescent="0.25">
      <c r="B6" s="15" t="s">
        <v>107</v>
      </c>
      <c r="C6" s="3"/>
      <c r="D6" s="13">
        <v>40054.940696145881</v>
      </c>
      <c r="E6" s="13">
        <v>40200.1713159684</v>
      </c>
      <c r="F6" s="13">
        <v>39990.095909661504</v>
      </c>
      <c r="G6" s="13">
        <v>39687.138122245487</v>
      </c>
      <c r="H6" s="13">
        <v>39846.6200900572</v>
      </c>
      <c r="I6" s="13">
        <v>39792.064990918247</v>
      </c>
      <c r="J6" s="13">
        <v>38792.214059365644</v>
      </c>
      <c r="K6" s="13">
        <v>38357.365037824653</v>
      </c>
      <c r="L6" s="13">
        <v>38121.276559415142</v>
      </c>
      <c r="M6" s="13">
        <v>38071.717680568756</v>
      </c>
      <c r="N6" s="13">
        <v>37715.021666373003</v>
      </c>
      <c r="O6" s="13">
        <v>37231.098069443702</v>
      </c>
      <c r="P6" s="13">
        <v>36776.83032084853</v>
      </c>
      <c r="Q6" s="13">
        <v>36241.29642863429</v>
      </c>
      <c r="R6" s="13">
        <v>35748.43620311642</v>
      </c>
      <c r="S6" s="13">
        <v>35373.250800163194</v>
      </c>
      <c r="T6" s="13">
        <v>35093.782001655025</v>
      </c>
      <c r="U6" s="13">
        <v>34836.71288742694</v>
      </c>
      <c r="V6" s="13">
        <v>34594.194503623439</v>
      </c>
      <c r="X6" s="13">
        <v>-0.96616917338315789</v>
      </c>
      <c r="Y6" s="14">
        <v>-3527.0820557917032</v>
      </c>
      <c r="AF6" s="15" t="s">
        <v>15</v>
      </c>
      <c r="AG6" s="15"/>
      <c r="AH6" s="3"/>
      <c r="AI6" s="10">
        <v>40054.940696145881</v>
      </c>
      <c r="AJ6" s="10">
        <v>39996.438658507337</v>
      </c>
      <c r="AK6" s="10">
        <v>39724.845467678424</v>
      </c>
      <c r="AL6" s="10">
        <v>39379.074300875385</v>
      </c>
      <c r="AM6" s="10">
        <v>39514.792566391559</v>
      </c>
      <c r="AN6" s="10">
        <v>39465.664513618831</v>
      </c>
      <c r="AO6" s="10">
        <v>38475.336214913914</v>
      </c>
      <c r="AP6" s="10">
        <v>37956.276071949927</v>
      </c>
      <c r="AQ6" s="10">
        <v>37702.620484769926</v>
      </c>
      <c r="AR6" s="10">
        <v>37636.204146078948</v>
      </c>
      <c r="AS6" s="10">
        <v>37267.507612392132</v>
      </c>
      <c r="AT6" s="10">
        <v>36772.858255598403</v>
      </c>
      <c r="AU6" s="10">
        <v>36308.777973308075</v>
      </c>
      <c r="AV6" s="10">
        <v>35764.777611949037</v>
      </c>
      <c r="AW6" s="10">
        <v>35263.485215119901</v>
      </c>
      <c r="AX6" s="10">
        <v>34878.347822475444</v>
      </c>
      <c r="AY6" s="10">
        <v>34587.492125882214</v>
      </c>
      <c r="AZ6" s="10">
        <v>34317.871493250692</v>
      </c>
      <c r="BA6" s="10">
        <v>34062.889345012787</v>
      </c>
      <c r="BC6" s="13">
        <v>-1.010075110455233</v>
      </c>
      <c r="BD6" s="14">
        <v>-3639.7311397571393</v>
      </c>
      <c r="BE6" s="16"/>
      <c r="BF6" s="16"/>
      <c r="BG6" s="16"/>
      <c r="BH6" s="16"/>
      <c r="BI6" s="16"/>
      <c r="BJ6" s="16"/>
      <c r="BK6" s="15" t="s">
        <v>15</v>
      </c>
      <c r="BL6" s="3"/>
      <c r="BM6" s="10">
        <v>0</v>
      </c>
      <c r="BN6" s="10">
        <v>200.47935016959377</v>
      </c>
      <c r="BO6" s="10">
        <v>216.455607376638</v>
      </c>
      <c r="BP6" s="10">
        <v>236.52908324333978</v>
      </c>
      <c r="BQ6" s="10">
        <v>242.94118451054416</v>
      </c>
      <c r="BR6" s="10">
        <v>234.01030357866023</v>
      </c>
      <c r="BS6" s="10">
        <v>218.32376332518305</v>
      </c>
      <c r="BT6" s="10">
        <v>271.01324158352872</v>
      </c>
      <c r="BU6" s="10">
        <v>279.65942957217646</v>
      </c>
      <c r="BV6" s="10">
        <v>288.03881013555127</v>
      </c>
      <c r="BW6" s="10">
        <v>292.49173120492424</v>
      </c>
      <c r="BX6" s="10">
        <v>295.90529392937754</v>
      </c>
      <c r="BY6" s="10">
        <v>298.89162843706873</v>
      </c>
      <c r="BZ6" s="10">
        <v>300.41180562577904</v>
      </c>
      <c r="CA6" s="10">
        <v>301.50012752397436</v>
      </c>
      <c r="CB6" s="10">
        <v>304.16923062971011</v>
      </c>
      <c r="CC6" s="10">
        <v>307.9532844233392</v>
      </c>
      <c r="CD6" s="10">
        <v>312.25649257005392</v>
      </c>
      <c r="CE6" s="10">
        <v>316.47341362141799</v>
      </c>
      <c r="CG6" s="13">
        <v>1.244345314858375</v>
      </c>
      <c r="CH6" s="14">
        <v>36.813984049241526</v>
      </c>
      <c r="CO6" s="15" t="s">
        <v>15</v>
      </c>
      <c r="CP6" s="3"/>
      <c r="CQ6" s="10">
        <v>0</v>
      </c>
      <c r="CR6" s="10">
        <v>3.2533072914666454</v>
      </c>
      <c r="CS6" s="10">
        <v>48.794834606440816</v>
      </c>
      <c r="CT6" s="10">
        <v>71.534738126767195</v>
      </c>
      <c r="CU6" s="10">
        <v>88.886339155099179</v>
      </c>
      <c r="CV6" s="10">
        <v>92.390173720759364</v>
      </c>
      <c r="CW6" s="10">
        <v>98.554081126547729</v>
      </c>
      <c r="CX6" s="10">
        <v>130.07572429119526</v>
      </c>
      <c r="CY6" s="10">
        <v>138.99664507304112</v>
      </c>
      <c r="CZ6" s="10">
        <v>147.47472435425573</v>
      </c>
      <c r="DA6" s="10">
        <v>155.02232277594862</v>
      </c>
      <c r="DB6" s="10">
        <v>162.33451991592472</v>
      </c>
      <c r="DC6" s="10">
        <v>169.16071910338653</v>
      </c>
      <c r="DD6" s="10">
        <v>176.10701105947402</v>
      </c>
      <c r="DE6" s="10">
        <v>183.45086047253835</v>
      </c>
      <c r="DF6" s="10">
        <v>190.73374705803971</v>
      </c>
      <c r="DG6" s="10">
        <v>198.33659134946862</v>
      </c>
      <c r="DH6" s="10">
        <v>206.58490160619317</v>
      </c>
      <c r="DI6" s="10">
        <v>214.83174498923773</v>
      </c>
      <c r="DK6" s="13">
        <v>4.4502331690764452</v>
      </c>
      <c r="DL6" s="14">
        <v>75.835099916196612</v>
      </c>
    </row>
    <row r="7" spans="1:116" s="47" customFormat="1" x14ac:dyDescent="0.25">
      <c r="B7" s="48" t="s">
        <v>108</v>
      </c>
      <c r="C7" s="65"/>
      <c r="D7" s="50"/>
      <c r="E7" s="50"/>
      <c r="F7" s="50"/>
      <c r="G7" s="50"/>
      <c r="H7" s="50"/>
      <c r="I7" s="50"/>
      <c r="J7" s="50"/>
      <c r="K7" s="50"/>
      <c r="L7" s="50">
        <f>L8+L10</f>
        <v>38216.970232594045</v>
      </c>
      <c r="M7" s="50">
        <f t="shared" ref="M7:R7" si="0">M8+M10</f>
        <v>38250.966998656411</v>
      </c>
      <c r="N7" s="50">
        <f t="shared" si="0"/>
        <v>37977.876140451321</v>
      </c>
      <c r="O7" s="50">
        <f t="shared" si="0"/>
        <v>37551.526973931155</v>
      </c>
      <c r="P7" s="50">
        <f t="shared" si="0"/>
        <v>37136.864829614453</v>
      </c>
      <c r="Q7" s="50">
        <f t="shared" si="0"/>
        <v>36645.850395756774</v>
      </c>
      <c r="R7" s="50">
        <f t="shared" si="0"/>
        <v>36213.347743534454</v>
      </c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48" t="s">
        <v>108</v>
      </c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>
        <f t="shared" ref="AQ7:AW7" si="1">AQ8+AQ10</f>
        <v>37792.544329485347</v>
      </c>
      <c r="AR7" s="50">
        <f t="shared" si="1"/>
        <v>37803.769073477815</v>
      </c>
      <c r="AS7" s="50">
        <f t="shared" si="1"/>
        <v>37512.58226126837</v>
      </c>
      <c r="AT7" s="50">
        <f t="shared" si="1"/>
        <v>37071.763943668382</v>
      </c>
      <c r="AU7" s="50">
        <f t="shared" si="1"/>
        <v>36644.058802981286</v>
      </c>
      <c r="AV7" s="50">
        <f t="shared" si="1"/>
        <v>36141.769880081541</v>
      </c>
      <c r="AW7" s="50">
        <f t="shared" si="1"/>
        <v>35697.845299173634</v>
      </c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48" t="s">
        <v>108</v>
      </c>
      <c r="BL7" s="50"/>
      <c r="BM7" s="50"/>
      <c r="BN7" s="50"/>
      <c r="BO7" s="50"/>
      <c r="BP7" s="50"/>
      <c r="BQ7" s="50"/>
      <c r="BR7" s="50"/>
      <c r="BS7" s="50"/>
      <c r="BT7" s="50"/>
      <c r="BU7" s="50">
        <f t="shared" ref="BU7:CA7" si="2">BU8+BU10</f>
        <v>281.95195257782962</v>
      </c>
      <c r="BV7" s="50">
        <f t="shared" si="2"/>
        <v>292.16340220102325</v>
      </c>
      <c r="BW7" s="50">
        <f t="shared" si="2"/>
        <v>299.29166830962345</v>
      </c>
      <c r="BX7" s="50">
        <f t="shared" si="2"/>
        <v>304.43615465805414</v>
      </c>
      <c r="BY7" s="50">
        <f t="shared" si="2"/>
        <v>308.85942297386208</v>
      </c>
      <c r="BZ7" s="50">
        <f t="shared" si="2"/>
        <v>311.79565561171137</v>
      </c>
      <c r="CA7" s="50">
        <f t="shared" si="2"/>
        <v>314.85738147880483</v>
      </c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48" t="s">
        <v>108</v>
      </c>
      <c r="CP7" s="50"/>
      <c r="CQ7" s="50"/>
      <c r="CR7" s="50"/>
      <c r="CS7" s="50"/>
      <c r="CT7" s="50"/>
      <c r="CU7" s="50"/>
      <c r="CV7" s="50"/>
      <c r="CW7" s="50"/>
      <c r="CX7" s="50"/>
      <c r="CY7" s="50">
        <f t="shared" ref="CY7:DE7" si="3">CY8+CY10</f>
        <v>142.47395053086669</v>
      </c>
      <c r="CZ7" s="50">
        <f t="shared" si="3"/>
        <v>154.5448031692728</v>
      </c>
      <c r="DA7" s="50">
        <f t="shared" si="3"/>
        <v>165.26013504665826</v>
      </c>
      <c r="DB7" s="50">
        <f t="shared" si="3"/>
        <v>174.55064953220003</v>
      </c>
      <c r="DC7" s="50">
        <f t="shared" si="3"/>
        <v>183.00543186626646</v>
      </c>
      <c r="DD7" s="50">
        <f t="shared" si="3"/>
        <v>191.38619631651923</v>
      </c>
      <c r="DE7" s="50">
        <f t="shared" si="3"/>
        <v>200.11069086397092</v>
      </c>
      <c r="DF7" s="67"/>
      <c r="DG7" s="67"/>
      <c r="DH7" s="67"/>
      <c r="DI7" s="67"/>
      <c r="DK7" s="50"/>
      <c r="DL7" s="66"/>
    </row>
    <row r="8" spans="1:116" x14ac:dyDescent="0.25">
      <c r="B8" s="12" t="s">
        <v>16</v>
      </c>
      <c r="C8" s="3"/>
      <c r="D8" s="13">
        <v>40054.940696145881</v>
      </c>
      <c r="E8" s="13">
        <v>40196.918008676934</v>
      </c>
      <c r="F8" s="13">
        <v>39990.095909661504</v>
      </c>
      <c r="G8" s="13">
        <v>39687.138122245487</v>
      </c>
      <c r="H8" s="13">
        <v>39846.6200900572</v>
      </c>
      <c r="I8" s="13">
        <v>39792.064990918247</v>
      </c>
      <c r="J8" s="13">
        <v>38792.214059365644</v>
      </c>
      <c r="K8" s="13">
        <v>38357.365037824653</v>
      </c>
      <c r="L8" s="13">
        <v>37867.658319934715</v>
      </c>
      <c r="M8" s="13">
        <v>37549.139676542894</v>
      </c>
      <c r="N8" s="13">
        <v>36930.192626422424</v>
      </c>
      <c r="O8" s="13">
        <v>36183.053161748663</v>
      </c>
      <c r="P8" s="13">
        <v>35470.474226646846</v>
      </c>
      <c r="Q8" s="13">
        <v>34682.157343487721</v>
      </c>
      <c r="R8" s="13">
        <v>33947.188048565004</v>
      </c>
      <c r="S8" s="13">
        <v>33324.352659493161</v>
      </c>
      <c r="T8" s="13">
        <v>32813.87803579733</v>
      </c>
      <c r="U8" s="13">
        <v>32334.079769670112</v>
      </c>
      <c r="V8" s="13">
        <v>31860.276491719986</v>
      </c>
      <c r="X8" s="13">
        <v>-1.7125406499295726</v>
      </c>
      <c r="Y8" s="14">
        <v>-6007.3818282147295</v>
      </c>
      <c r="AF8" s="12" t="s">
        <v>16</v>
      </c>
      <c r="AG8" s="12"/>
      <c r="AH8" s="3"/>
      <c r="AI8" s="10">
        <v>40054.940696145881</v>
      </c>
      <c r="AJ8" s="10">
        <v>39996.438658507337</v>
      </c>
      <c r="AK8" s="10">
        <v>39724.845467678424</v>
      </c>
      <c r="AL8" s="10">
        <v>39379.074300875385</v>
      </c>
      <c r="AM8" s="10">
        <v>39514.792566391559</v>
      </c>
      <c r="AN8" s="10">
        <v>39465.664513618831</v>
      </c>
      <c r="AO8" s="10">
        <v>38475.336214913914</v>
      </c>
      <c r="AP8" s="10">
        <v>37956.276071949927</v>
      </c>
      <c r="AQ8" s="10">
        <v>37464.294099895975</v>
      </c>
      <c r="AR8" s="10">
        <v>37144.204306361964</v>
      </c>
      <c r="AS8" s="10">
        <v>36527.191446936056</v>
      </c>
      <c r="AT8" s="10">
        <v>35783.927984485315</v>
      </c>
      <c r="AU8" s="10">
        <v>35075.356593002049</v>
      </c>
      <c r="AV8" s="10">
        <v>34292.579980941176</v>
      </c>
      <c r="AW8" s="10">
        <v>33563.049672807021</v>
      </c>
      <c r="AX8" s="10">
        <v>32943.59247578738</v>
      </c>
      <c r="AY8" s="10">
        <v>32435.033723061344</v>
      </c>
      <c r="AZ8" s="10">
        <v>31956.621688109808</v>
      </c>
      <c r="BA8" s="10">
        <v>31484.233732046141</v>
      </c>
      <c r="BC8" s="13">
        <v>-1.7239805995417634</v>
      </c>
      <c r="BD8" s="14">
        <v>-5980.0603678498337</v>
      </c>
      <c r="BK8" s="12" t="s">
        <v>16</v>
      </c>
      <c r="BL8" s="3"/>
      <c r="BM8" s="10">
        <v>0</v>
      </c>
      <c r="BN8" s="10">
        <v>200.47935016959377</v>
      </c>
      <c r="BO8" s="10">
        <v>216.455607376638</v>
      </c>
      <c r="BP8" s="10">
        <v>236.52908324333978</v>
      </c>
      <c r="BQ8" s="10">
        <v>242.94118451054416</v>
      </c>
      <c r="BR8" s="10">
        <v>234.01030357866023</v>
      </c>
      <c r="BS8" s="10">
        <v>218.32376332518305</v>
      </c>
      <c r="BT8" s="10">
        <v>271.01324158352872</v>
      </c>
      <c r="BU8" s="10">
        <v>273.58352476731932</v>
      </c>
      <c r="BV8" s="10">
        <v>274.85500764304027</v>
      </c>
      <c r="BW8" s="10">
        <v>273.5556752589257</v>
      </c>
      <c r="BX8" s="10">
        <v>270.94858819431198</v>
      </c>
      <c r="BY8" s="10">
        <v>268.25340756000384</v>
      </c>
      <c r="BZ8" s="10">
        <v>264.14023024017024</v>
      </c>
      <c r="CA8" s="10">
        <v>260.10684676429031</v>
      </c>
      <c r="CB8" s="10">
        <v>257.81505521255986</v>
      </c>
      <c r="CC8" s="10">
        <v>256.51234407861853</v>
      </c>
      <c r="CD8" s="10">
        <v>255.55989031482022</v>
      </c>
      <c r="CE8" s="10">
        <v>254.58063458730297</v>
      </c>
      <c r="CG8" s="13">
        <v>-0.71730843706410141</v>
      </c>
      <c r="CH8" s="14">
        <v>-19.002890180016351</v>
      </c>
      <c r="CO8" s="12" t="s">
        <v>16</v>
      </c>
      <c r="CP8" s="3"/>
      <c r="CQ8" s="10">
        <v>0</v>
      </c>
      <c r="CR8" s="10">
        <v>0</v>
      </c>
      <c r="CS8" s="10">
        <v>48.794834606440816</v>
      </c>
      <c r="CT8" s="10">
        <v>71.534738126767195</v>
      </c>
      <c r="CU8" s="10">
        <v>88.886339155099179</v>
      </c>
      <c r="CV8" s="10">
        <v>92.390173720759364</v>
      </c>
      <c r="CW8" s="10">
        <v>98.554081126547729</v>
      </c>
      <c r="CX8" s="10">
        <v>130.07572429119526</v>
      </c>
      <c r="CY8" s="10">
        <v>129.78069527142117</v>
      </c>
      <c r="CZ8" s="10">
        <v>130.08036253789388</v>
      </c>
      <c r="DA8" s="10">
        <v>129.44550422744024</v>
      </c>
      <c r="DB8" s="10">
        <v>128.17658906903324</v>
      </c>
      <c r="DC8" s="10">
        <v>126.86422608479148</v>
      </c>
      <c r="DD8" s="10">
        <v>125.43713230637292</v>
      </c>
      <c r="DE8" s="10">
        <v>124.03152899369432</v>
      </c>
      <c r="DF8" s="10">
        <v>122.9451284932193</v>
      </c>
      <c r="DG8" s="10">
        <v>122.33196865736794</v>
      </c>
      <c r="DH8" s="10">
        <v>121.8981912454845</v>
      </c>
      <c r="DI8" s="10">
        <v>121.46212508654244</v>
      </c>
      <c r="DK8" s="13">
        <v>-0.66024653074955308</v>
      </c>
      <c r="DL8" s="14">
        <v>-8.3185701848787232</v>
      </c>
    </row>
    <row r="9" spans="1:116" x14ac:dyDescent="0.25">
      <c r="B9" s="12" t="s">
        <v>110</v>
      </c>
      <c r="C9" s="3"/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253.61823948042766</v>
      </c>
      <c r="M9" s="13">
        <v>522.57800402585724</v>
      </c>
      <c r="N9" s="13">
        <v>784.82903995058064</v>
      </c>
      <c r="O9" s="13">
        <v>1048.0449076950435</v>
      </c>
      <c r="P9" s="13">
        <v>1306.3560942016863</v>
      </c>
      <c r="Q9" s="13">
        <v>1559.1390851465731</v>
      </c>
      <c r="R9" s="13">
        <v>1801.2481545514065</v>
      </c>
      <c r="S9" s="13">
        <v>2048.8981406700341</v>
      </c>
      <c r="T9" s="13">
        <v>2279.9039658576944</v>
      </c>
      <c r="U9" s="13">
        <v>2502.6331177568281</v>
      </c>
      <c r="V9" s="13">
        <v>2733.9180119034545</v>
      </c>
      <c r="X9" s="13">
        <v>26.841246202331035</v>
      </c>
      <c r="Y9" s="14">
        <v>2480.2997724230268</v>
      </c>
      <c r="AF9" s="12" t="s">
        <v>17</v>
      </c>
      <c r="AG9" s="12"/>
      <c r="AH9" s="3"/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238.32638487395056</v>
      </c>
      <c r="AR9" s="10">
        <v>491.99983971698441</v>
      </c>
      <c r="AS9" s="10">
        <v>740.31616545607369</v>
      </c>
      <c r="AT9" s="10">
        <v>988.93027111308652</v>
      </c>
      <c r="AU9" s="10">
        <v>1233.4213803060263</v>
      </c>
      <c r="AV9" s="10">
        <v>1472.1976310078633</v>
      </c>
      <c r="AW9" s="10">
        <v>1700.4355423128784</v>
      </c>
      <c r="AX9" s="10">
        <v>1934.7553466880636</v>
      </c>
      <c r="AY9" s="10">
        <v>2152.4584028208728</v>
      </c>
      <c r="AZ9" s="10">
        <v>2361.2498051408857</v>
      </c>
      <c r="BA9" s="10">
        <v>2578.6556129666442</v>
      </c>
      <c r="BC9" s="13">
        <v>26.888458656578006</v>
      </c>
      <c r="BD9" s="14">
        <v>2340.3292280926935</v>
      </c>
      <c r="BK9" s="12" t="s">
        <v>17</v>
      </c>
      <c r="BL9" s="3"/>
      <c r="BM9" s="10">
        <v>0</v>
      </c>
      <c r="BN9" s="10">
        <v>0</v>
      </c>
      <c r="BO9" s="10">
        <v>0</v>
      </c>
      <c r="BP9" s="10">
        <v>0</v>
      </c>
      <c r="BQ9" s="10">
        <v>0</v>
      </c>
      <c r="BR9" s="10">
        <v>0</v>
      </c>
      <c r="BS9" s="10">
        <v>0</v>
      </c>
      <c r="BT9" s="10">
        <v>0</v>
      </c>
      <c r="BU9" s="10">
        <v>6.075904804857144</v>
      </c>
      <c r="BV9" s="10">
        <v>13.183802492511003</v>
      </c>
      <c r="BW9" s="10">
        <v>18.936055945998508</v>
      </c>
      <c r="BX9" s="10">
        <v>24.956705735065569</v>
      </c>
      <c r="BY9" s="10">
        <v>30.638220877064889</v>
      </c>
      <c r="BZ9" s="10">
        <v>36.271575385608784</v>
      </c>
      <c r="CA9" s="10">
        <v>41.393280759684046</v>
      </c>
      <c r="CB9" s="10">
        <v>46.35417541715023</v>
      </c>
      <c r="CC9" s="10">
        <v>51.440940344720651</v>
      </c>
      <c r="CD9" s="10">
        <v>56.696602255233707</v>
      </c>
      <c r="CE9" s="10">
        <v>61.892779034114994</v>
      </c>
      <c r="CG9" s="13">
        <v>26.125500382709511</v>
      </c>
      <c r="CH9" s="14">
        <v>55.816874229257849</v>
      </c>
      <c r="CO9" s="12" t="s">
        <v>17</v>
      </c>
      <c r="CP9" s="3"/>
      <c r="CQ9" s="10">
        <v>0</v>
      </c>
      <c r="CR9" s="10">
        <v>0</v>
      </c>
      <c r="CS9" s="10">
        <v>0</v>
      </c>
      <c r="CT9" s="10">
        <v>0</v>
      </c>
      <c r="CU9" s="10">
        <v>0</v>
      </c>
      <c r="CV9" s="10">
        <v>0</v>
      </c>
      <c r="CW9" s="10">
        <v>0</v>
      </c>
      <c r="CX9" s="10">
        <v>0</v>
      </c>
      <c r="CY9" s="10">
        <v>9.215949801619967</v>
      </c>
      <c r="CZ9" s="10">
        <v>17.394361816361862</v>
      </c>
      <c r="DA9" s="10">
        <v>25.576818548508399</v>
      </c>
      <c r="DB9" s="10">
        <v>34.15793084689146</v>
      </c>
      <c r="DC9" s="10">
        <v>42.296493018595044</v>
      </c>
      <c r="DD9" s="10">
        <v>50.669878753101102</v>
      </c>
      <c r="DE9" s="10">
        <v>59.419331478844043</v>
      </c>
      <c r="DF9" s="10">
        <v>67.78861856482041</v>
      </c>
      <c r="DG9" s="10">
        <v>76.004622692100682</v>
      </c>
      <c r="DH9" s="10">
        <v>84.686710360708673</v>
      </c>
      <c r="DI9" s="10">
        <v>93.369619902695291</v>
      </c>
      <c r="DK9" s="13">
        <v>26.056878611280588</v>
      </c>
      <c r="DL9" s="14">
        <v>84.153670101075321</v>
      </c>
    </row>
    <row r="10" spans="1:116" s="47" customFormat="1" x14ac:dyDescent="0.25">
      <c r="B10" s="64" t="s">
        <v>111</v>
      </c>
      <c r="C10" s="65"/>
      <c r="D10" s="50"/>
      <c r="E10" s="50"/>
      <c r="F10" s="50"/>
      <c r="G10" s="50"/>
      <c r="H10" s="50"/>
      <c r="I10" s="50"/>
      <c r="J10" s="50"/>
      <c r="K10" s="50"/>
      <c r="L10" s="50">
        <f>(L53*L134)/1000</f>
        <v>349.3119126593283</v>
      </c>
      <c r="M10" s="50">
        <f t="shared" ref="M10:BX10" si="4">(M53*M134)/1000</f>
        <v>701.82732211351731</v>
      </c>
      <c r="N10" s="50">
        <f t="shared" si="4"/>
        <v>1047.6835140288956</v>
      </c>
      <c r="O10" s="50">
        <f t="shared" si="4"/>
        <v>1368.4738121824951</v>
      </c>
      <c r="P10" s="50">
        <f t="shared" si="4"/>
        <v>1666.3906029676036</v>
      </c>
      <c r="Q10" s="50">
        <f t="shared" si="4"/>
        <v>1963.6930522690564</v>
      </c>
      <c r="R10" s="50">
        <f t="shared" si="4"/>
        <v>2266.1596949694499</v>
      </c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64" t="s">
        <v>111</v>
      </c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>
        <f t="shared" si="4"/>
        <v>328.25022958937245</v>
      </c>
      <c r="AR10" s="50">
        <f t="shared" si="4"/>
        <v>659.56476711585299</v>
      </c>
      <c r="AS10" s="50">
        <f t="shared" si="4"/>
        <v>985.39081433231365</v>
      </c>
      <c r="AT10" s="50">
        <f t="shared" si="4"/>
        <v>1287.8359591830645</v>
      </c>
      <c r="AU10" s="50">
        <f t="shared" si="4"/>
        <v>1568.7022099792393</v>
      </c>
      <c r="AV10" s="50">
        <f t="shared" si="4"/>
        <v>1849.1898991403677</v>
      </c>
      <c r="AW10" s="50">
        <f t="shared" si="4"/>
        <v>2134.7956263666097</v>
      </c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64" t="s">
        <v>111</v>
      </c>
      <c r="BL10" s="50"/>
      <c r="BM10" s="50"/>
      <c r="BN10" s="50"/>
      <c r="BO10" s="50"/>
      <c r="BP10" s="50"/>
      <c r="BQ10" s="50"/>
      <c r="BR10" s="50"/>
      <c r="BS10" s="50"/>
      <c r="BT10" s="50"/>
      <c r="BU10" s="50">
        <f t="shared" si="4"/>
        <v>8.3684278105102905</v>
      </c>
      <c r="BV10" s="50">
        <f t="shared" si="4"/>
        <v>17.308394557983007</v>
      </c>
      <c r="BW10" s="50">
        <f t="shared" si="4"/>
        <v>25.735993050697761</v>
      </c>
      <c r="BX10" s="50">
        <f t="shared" si="4"/>
        <v>33.487566463742176</v>
      </c>
      <c r="BY10" s="50">
        <f t="shared" ref="BY10:DE10" si="5">(BY53*BY134)/1000</f>
        <v>40.606015413858231</v>
      </c>
      <c r="BZ10" s="50">
        <f t="shared" si="5"/>
        <v>47.655425371541156</v>
      </c>
      <c r="CA10" s="50">
        <f t="shared" si="5"/>
        <v>54.750534714514494</v>
      </c>
      <c r="CB10" s="50">
        <f t="shared" si="5"/>
        <v>0</v>
      </c>
      <c r="CC10" s="50">
        <f t="shared" si="5"/>
        <v>0</v>
      </c>
      <c r="CD10" s="50">
        <f t="shared" si="5"/>
        <v>0</v>
      </c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64" t="s">
        <v>111</v>
      </c>
      <c r="CP10" s="50"/>
      <c r="CQ10" s="50"/>
      <c r="CR10" s="50"/>
      <c r="CS10" s="50"/>
      <c r="CT10" s="50"/>
      <c r="CU10" s="50"/>
      <c r="CV10" s="50"/>
      <c r="CW10" s="50"/>
      <c r="CX10" s="50"/>
      <c r="CY10" s="50">
        <f t="shared" si="5"/>
        <v>12.693255259445534</v>
      </c>
      <c r="CZ10" s="50">
        <f t="shared" si="5"/>
        <v>24.464440631378928</v>
      </c>
      <c r="DA10" s="50">
        <f t="shared" si="5"/>
        <v>35.814630819218017</v>
      </c>
      <c r="DB10" s="50">
        <f t="shared" si="5"/>
        <v>46.374060463166778</v>
      </c>
      <c r="DC10" s="50">
        <f t="shared" si="5"/>
        <v>56.141205781474987</v>
      </c>
      <c r="DD10" s="50">
        <f t="shared" si="5"/>
        <v>65.949064010146316</v>
      </c>
      <c r="DE10" s="50">
        <f t="shared" si="5"/>
        <v>76.079161870276593</v>
      </c>
      <c r="DF10" s="67"/>
      <c r="DG10" s="67"/>
      <c r="DH10" s="67"/>
      <c r="DI10" s="67"/>
      <c r="DK10" s="50"/>
      <c r="DL10" s="66"/>
    </row>
    <row r="11" spans="1:116" x14ac:dyDescent="0.25">
      <c r="B11" s="9" t="s">
        <v>18</v>
      </c>
      <c r="C11" s="3"/>
      <c r="D11" s="13">
        <v>5789.9154060421715</v>
      </c>
      <c r="E11" s="13">
        <v>5634.4557341177151</v>
      </c>
      <c r="F11" s="13">
        <v>5473.5441709273891</v>
      </c>
      <c r="G11" s="13">
        <v>5636.4171279362854</v>
      </c>
      <c r="H11" s="13">
        <v>5276.2805443478046</v>
      </c>
      <c r="I11" s="13">
        <v>5448.3380985355379</v>
      </c>
      <c r="J11" s="13">
        <v>5527.683542957112</v>
      </c>
      <c r="K11" s="13">
        <v>4958.2717369590519</v>
      </c>
      <c r="L11" s="13">
        <v>4917.9702582823365</v>
      </c>
      <c r="M11" s="13">
        <v>4912.0462039672548</v>
      </c>
      <c r="N11" s="13">
        <v>4832.2312651261691</v>
      </c>
      <c r="O11" s="13">
        <v>4711.5362996624308</v>
      </c>
      <c r="P11" s="13">
        <v>4587.8984580653632</v>
      </c>
      <c r="Q11" s="13">
        <v>4447.7546487179588</v>
      </c>
      <c r="R11" s="13">
        <v>4333.8248464260605</v>
      </c>
      <c r="S11" s="13">
        <v>4245.3180652258325</v>
      </c>
      <c r="T11" s="13">
        <v>4182.0785681889138</v>
      </c>
      <c r="U11" s="13">
        <v>4131.4618039425313</v>
      </c>
      <c r="V11" s="13">
        <v>4083.0237784704527</v>
      </c>
      <c r="X11" s="13">
        <v>-1.8433786512972228</v>
      </c>
      <c r="Y11" s="14">
        <v>-834.94647981188382</v>
      </c>
      <c r="AF11" s="9" t="s">
        <v>18</v>
      </c>
      <c r="AG11" s="9"/>
      <c r="AH11" s="3"/>
      <c r="AI11" s="10">
        <v>5789.9154060421715</v>
      </c>
      <c r="AJ11" s="10">
        <v>5621.7468829746504</v>
      </c>
      <c r="AK11" s="10">
        <v>5422.9565004433462</v>
      </c>
      <c r="AL11" s="10">
        <v>5567.9638677433832</v>
      </c>
      <c r="AM11" s="10">
        <v>5209.8101968266928</v>
      </c>
      <c r="AN11" s="10">
        <v>5377.9198649031387</v>
      </c>
      <c r="AO11" s="10">
        <v>5453.5515428021681</v>
      </c>
      <c r="AP11" s="10">
        <v>4882.9349063804839</v>
      </c>
      <c r="AQ11" s="10">
        <v>4837.5664388035093</v>
      </c>
      <c r="AR11" s="10">
        <v>4826.3770031326812</v>
      </c>
      <c r="AS11" s="10">
        <v>4743.1221125192005</v>
      </c>
      <c r="AT11" s="10">
        <v>4619.4179548003085</v>
      </c>
      <c r="AU11" s="10">
        <v>4493.9066537554627</v>
      </c>
      <c r="AV11" s="10">
        <v>4352.6379853563831</v>
      </c>
      <c r="AW11" s="10">
        <v>4238.1249856617469</v>
      </c>
      <c r="AX11" s="10">
        <v>4148.9530565309424</v>
      </c>
      <c r="AY11" s="10">
        <v>4084.7629014163313</v>
      </c>
      <c r="AZ11" s="10">
        <v>4032.986495299916</v>
      </c>
      <c r="BA11" s="10">
        <v>3983.2488937699154</v>
      </c>
      <c r="BC11" s="13">
        <v>-1.924382735470842</v>
      </c>
      <c r="BD11" s="14">
        <v>-854.31754503359389</v>
      </c>
      <c r="BE11" s="16"/>
      <c r="BF11" s="16"/>
      <c r="BG11" s="16"/>
      <c r="BH11" s="16"/>
      <c r="BI11" s="16"/>
      <c r="BJ11" s="16"/>
      <c r="BK11" s="9" t="s">
        <v>18</v>
      </c>
      <c r="BL11" s="3"/>
      <c r="BM11" s="10">
        <v>0</v>
      </c>
      <c r="BN11" s="10">
        <v>8.2062020579497812</v>
      </c>
      <c r="BO11" s="10">
        <v>7.4459147259043164</v>
      </c>
      <c r="BP11" s="10">
        <v>12.152959304853482</v>
      </c>
      <c r="BQ11" s="10">
        <v>11.039461207059361</v>
      </c>
      <c r="BR11" s="10">
        <v>13.185068931779654</v>
      </c>
      <c r="BS11" s="10">
        <v>14.188991689251282</v>
      </c>
      <c r="BT11" s="10">
        <v>11.549470933019848</v>
      </c>
      <c r="BU11" s="10">
        <v>12.290884187893592</v>
      </c>
      <c r="BV11" s="10">
        <v>12.904107384632232</v>
      </c>
      <c r="BW11" s="10">
        <v>13.219831043540427</v>
      </c>
      <c r="BX11" s="10">
        <v>13.455220385748211</v>
      </c>
      <c r="BY11" s="10">
        <v>13.739327635701182</v>
      </c>
      <c r="BZ11" s="10">
        <v>13.840553329911762</v>
      </c>
      <c r="CA11" s="10">
        <v>14.096252396008913</v>
      </c>
      <c r="CB11" s="10">
        <v>14.420718222800458</v>
      </c>
      <c r="CC11" s="10">
        <v>14.900521386998154</v>
      </c>
      <c r="CD11" s="10">
        <v>15.448864363023672</v>
      </c>
      <c r="CE11" s="10">
        <v>16.026467972182207</v>
      </c>
      <c r="CG11" s="13">
        <v>2.6893652426522641</v>
      </c>
      <c r="CH11" s="14">
        <v>3.7355837842886146</v>
      </c>
      <c r="CO11" s="9" t="s">
        <v>18</v>
      </c>
      <c r="CP11" s="3"/>
      <c r="CQ11" s="10">
        <v>0</v>
      </c>
      <c r="CR11" s="10">
        <v>4.5026490851149319</v>
      </c>
      <c r="CS11" s="10">
        <v>43.141755758138984</v>
      </c>
      <c r="CT11" s="10">
        <v>56.300300888048582</v>
      </c>
      <c r="CU11" s="10">
        <v>55.430886314052131</v>
      </c>
      <c r="CV11" s="10">
        <v>57.233164700619071</v>
      </c>
      <c r="CW11" s="10">
        <v>59.943008465692415</v>
      </c>
      <c r="CX11" s="10">
        <v>63.787359645548463</v>
      </c>
      <c r="CY11" s="10">
        <v>68.11293529093399</v>
      </c>
      <c r="CZ11" s="10">
        <v>72.765093449941247</v>
      </c>
      <c r="DA11" s="10">
        <v>75.889321563427643</v>
      </c>
      <c r="DB11" s="10">
        <v>78.663124476374037</v>
      </c>
      <c r="DC11" s="10">
        <v>80.252476674198761</v>
      </c>
      <c r="DD11" s="10">
        <v>81.27611003166362</v>
      </c>
      <c r="DE11" s="10">
        <v>81.603608368304407</v>
      </c>
      <c r="DF11" s="10">
        <v>81.944290472089705</v>
      </c>
      <c r="DG11" s="10">
        <v>82.415145385584736</v>
      </c>
      <c r="DH11" s="10">
        <v>83.026444279591644</v>
      </c>
      <c r="DI11" s="10">
        <v>83.74841672835521</v>
      </c>
      <c r="DK11" s="13">
        <v>2.0880012322172625</v>
      </c>
      <c r="DL11" s="14">
        <v>15.63548143742122</v>
      </c>
    </row>
    <row r="12" spans="1:116" x14ac:dyDescent="0.25">
      <c r="B12" s="11" t="s">
        <v>19</v>
      </c>
      <c r="C12" s="3"/>
      <c r="D12" s="13">
        <v>104.03872295473099</v>
      </c>
      <c r="E12" s="13">
        <v>92.078238929329018</v>
      </c>
      <c r="F12" s="13">
        <v>86.969632323938001</v>
      </c>
      <c r="G12" s="13">
        <v>83.300788267762996</v>
      </c>
      <c r="H12" s="13">
        <v>79.826419088051011</v>
      </c>
      <c r="I12" s="13">
        <v>73.543472391085018</v>
      </c>
      <c r="J12" s="13">
        <v>78.25152025479801</v>
      </c>
      <c r="K12" s="13">
        <v>78.672537228576999</v>
      </c>
      <c r="L12" s="13">
        <v>67.276904465480669</v>
      </c>
      <c r="M12" s="13">
        <v>68.356382176406655</v>
      </c>
      <c r="N12" s="13">
        <v>68.378509383785357</v>
      </c>
      <c r="O12" s="13">
        <v>66.643853368386402</v>
      </c>
      <c r="P12" s="13">
        <v>66.437056676668945</v>
      </c>
      <c r="Q12" s="13">
        <v>65.810077013421292</v>
      </c>
      <c r="R12" s="13">
        <v>64.97105577243569</v>
      </c>
      <c r="S12" s="13">
        <v>64.424608557758461</v>
      </c>
      <c r="T12" s="13">
        <v>63.767208838914371</v>
      </c>
      <c r="U12" s="13">
        <v>63.099871901908784</v>
      </c>
      <c r="V12" s="13">
        <v>62.488618504203323</v>
      </c>
      <c r="X12" s="13">
        <v>-0.735606758046492</v>
      </c>
      <c r="Y12" s="14">
        <v>-4.7882859612773458</v>
      </c>
      <c r="AA12" s="140">
        <f>AVERAGE(J12/I12-1,K12/J12-1,L12/K12-1,M12/L12-1)</f>
        <v>-1.485153042261414E-2</v>
      </c>
      <c r="AB12" s="140">
        <f>AVERAGE(O12/N12-1,P12/O12-1,Q12/P12-1,R12/Q12-1)</f>
        <v>-1.2664444771682742E-2</v>
      </c>
      <c r="AF12" s="12" t="s">
        <v>19</v>
      </c>
      <c r="AG12" s="12"/>
      <c r="AH12" s="3"/>
      <c r="AI12" s="10">
        <v>104.03872295473099</v>
      </c>
      <c r="AJ12" s="10">
        <v>92.078238929329018</v>
      </c>
      <c r="AK12" s="10">
        <v>86.969632323938001</v>
      </c>
      <c r="AL12" s="10">
        <v>83.300788267762996</v>
      </c>
      <c r="AM12" s="10">
        <v>79.826419088051011</v>
      </c>
      <c r="AN12" s="10">
        <v>73.543472391085018</v>
      </c>
      <c r="AO12" s="10">
        <v>78.25152025479801</v>
      </c>
      <c r="AP12" s="10">
        <v>78.672537228576999</v>
      </c>
      <c r="AQ12" s="10">
        <v>67.276904465480669</v>
      </c>
      <c r="AR12" s="10">
        <v>68.356382176406655</v>
      </c>
      <c r="AS12" s="10">
        <v>68.378509383785357</v>
      </c>
      <c r="AT12" s="10">
        <v>66.643853368386402</v>
      </c>
      <c r="AU12" s="10">
        <v>66.437056676668945</v>
      </c>
      <c r="AV12" s="10">
        <v>65.810077013421292</v>
      </c>
      <c r="AW12" s="10">
        <v>64.97105577243569</v>
      </c>
      <c r="AX12" s="10">
        <v>64.424608557758461</v>
      </c>
      <c r="AY12" s="10">
        <v>63.767208838914371</v>
      </c>
      <c r="AZ12" s="10">
        <v>63.099871901908784</v>
      </c>
      <c r="BA12" s="10">
        <v>62.488618504203323</v>
      </c>
      <c r="BC12" s="13">
        <v>-0.735606758046492</v>
      </c>
      <c r="BD12" s="14">
        <v>-4.7882859612773458</v>
      </c>
      <c r="BK12" s="12" t="s">
        <v>19</v>
      </c>
      <c r="BL12" s="3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G12" s="13">
        <v>0</v>
      </c>
      <c r="CH12" s="14">
        <v>0</v>
      </c>
      <c r="CO12" s="12" t="s">
        <v>19</v>
      </c>
      <c r="CP12" s="3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K12" s="13">
        <v>0</v>
      </c>
      <c r="DL12" s="14">
        <v>0</v>
      </c>
    </row>
    <row r="13" spans="1:116" x14ac:dyDescent="0.25">
      <c r="B13" s="17" t="s">
        <v>20</v>
      </c>
      <c r="C13" s="3"/>
      <c r="D13" s="13">
        <v>12168.007826337756</v>
      </c>
      <c r="E13" s="13">
        <v>11946.865346730236</v>
      </c>
      <c r="F13" s="13">
        <v>12032.829506894559</v>
      </c>
      <c r="G13" s="13">
        <v>11855.409072893419</v>
      </c>
      <c r="H13" s="13">
        <v>11611.337843705058</v>
      </c>
      <c r="I13" s="13">
        <v>11576.427865728281</v>
      </c>
      <c r="J13" s="13">
        <v>11889.035569898275</v>
      </c>
      <c r="K13" s="13">
        <v>12210.235330882555</v>
      </c>
      <c r="L13" s="13">
        <v>11742.013742787123</v>
      </c>
      <c r="M13" s="13">
        <v>11782.92984843476</v>
      </c>
      <c r="N13" s="13">
        <v>11657.407469766511</v>
      </c>
      <c r="O13" s="13">
        <v>11424.91543466823</v>
      </c>
      <c r="P13" s="13">
        <v>11176.895420938516</v>
      </c>
      <c r="Q13" s="13">
        <v>10958.040625810796</v>
      </c>
      <c r="R13" s="13">
        <v>10795.872216631498</v>
      </c>
      <c r="S13" s="13">
        <v>10697.818666219118</v>
      </c>
      <c r="T13" s="13">
        <v>10671.577764661615</v>
      </c>
      <c r="U13" s="13">
        <v>10640.90476681737</v>
      </c>
      <c r="V13" s="13">
        <v>10651.273109971649</v>
      </c>
      <c r="X13" s="13">
        <v>-0.9702018985423333</v>
      </c>
      <c r="Y13" s="14">
        <v>-1090.7406328154739</v>
      </c>
      <c r="AA13" s="140"/>
      <c r="AB13" s="140"/>
      <c r="AF13" s="17" t="s">
        <v>20</v>
      </c>
      <c r="AG13" s="17"/>
      <c r="AH13" s="3"/>
      <c r="AI13" s="10">
        <v>12168.007826337756</v>
      </c>
      <c r="AJ13" s="10">
        <v>11916.069476730236</v>
      </c>
      <c r="AK13" s="10">
        <v>11923.062656894559</v>
      </c>
      <c r="AL13" s="10">
        <v>11624.093632893419</v>
      </c>
      <c r="AM13" s="10">
        <v>11347.305893705057</v>
      </c>
      <c r="AN13" s="10">
        <v>11327.206825728281</v>
      </c>
      <c r="AO13" s="10">
        <v>11411.064959898275</v>
      </c>
      <c r="AP13" s="10">
        <v>11253.570170882555</v>
      </c>
      <c r="AQ13" s="10">
        <v>10776.848197674504</v>
      </c>
      <c r="AR13" s="10">
        <v>10804.561925834398</v>
      </c>
      <c r="AS13" s="10">
        <v>10680.004512191179</v>
      </c>
      <c r="AT13" s="10">
        <v>10457.553574382635</v>
      </c>
      <c r="AU13" s="10">
        <v>10213.554868728328</v>
      </c>
      <c r="AV13" s="10">
        <v>10006.56591143926</v>
      </c>
      <c r="AW13" s="10">
        <v>9850.7150597484215</v>
      </c>
      <c r="AX13" s="10">
        <v>9751.9964049902082</v>
      </c>
      <c r="AY13" s="10">
        <v>9718.5186354625384</v>
      </c>
      <c r="AZ13" s="10">
        <v>9678.2089405230327</v>
      </c>
      <c r="BA13" s="10">
        <v>9678.7885314648192</v>
      </c>
      <c r="BC13" s="13">
        <v>-1.0688804965362286</v>
      </c>
      <c r="BD13" s="14">
        <v>-1098.059666209685</v>
      </c>
      <c r="BE13" s="16"/>
      <c r="BF13" s="16"/>
      <c r="BG13" s="16"/>
      <c r="BH13" s="16"/>
      <c r="BI13" s="16"/>
      <c r="BJ13" s="16"/>
      <c r="BK13" s="17" t="s">
        <v>20</v>
      </c>
      <c r="BL13" s="3"/>
      <c r="BM13" s="10">
        <v>0</v>
      </c>
      <c r="BN13" s="10">
        <v>0</v>
      </c>
      <c r="BO13" s="10">
        <v>0</v>
      </c>
      <c r="BP13" s="10">
        <v>0</v>
      </c>
      <c r="BQ13" s="10">
        <v>0</v>
      </c>
      <c r="BR13" s="10">
        <v>0</v>
      </c>
      <c r="BS13" s="10">
        <v>0</v>
      </c>
      <c r="BT13" s="10">
        <v>0</v>
      </c>
      <c r="BU13" s="10">
        <v>0</v>
      </c>
      <c r="BV13" s="10">
        <v>0</v>
      </c>
      <c r="BW13" s="10">
        <v>0</v>
      </c>
      <c r="BX13" s="10">
        <v>0</v>
      </c>
      <c r="BY13" s="10">
        <v>0</v>
      </c>
      <c r="BZ13" s="10">
        <v>0</v>
      </c>
      <c r="CA13" s="10">
        <v>0</v>
      </c>
      <c r="CB13" s="10">
        <v>0</v>
      </c>
      <c r="CC13" s="10">
        <v>0</v>
      </c>
      <c r="CD13" s="10">
        <v>0</v>
      </c>
      <c r="CE13" s="10">
        <v>0</v>
      </c>
      <c r="CG13" s="13">
        <v>0</v>
      </c>
      <c r="CH13" s="14">
        <v>0</v>
      </c>
      <c r="CO13" s="17" t="s">
        <v>20</v>
      </c>
      <c r="CP13" s="3"/>
      <c r="CQ13" s="10">
        <v>0</v>
      </c>
      <c r="CR13" s="10">
        <v>30.795870000000001</v>
      </c>
      <c r="CS13" s="10">
        <v>109.76685000000002</v>
      </c>
      <c r="CT13" s="10">
        <v>231.31544000000005</v>
      </c>
      <c r="CU13" s="10">
        <v>264.03195000000005</v>
      </c>
      <c r="CV13" s="10">
        <v>249.22104000000019</v>
      </c>
      <c r="CW13" s="10">
        <v>477.97061000000036</v>
      </c>
      <c r="CX13" s="10">
        <v>956.66515999999979</v>
      </c>
      <c r="CY13" s="10">
        <v>965.16554511261847</v>
      </c>
      <c r="CZ13" s="10">
        <v>978.36792260036214</v>
      </c>
      <c r="DA13" s="10">
        <v>977.40295757533249</v>
      </c>
      <c r="DB13" s="10">
        <v>967.36186028559575</v>
      </c>
      <c r="DC13" s="10">
        <v>963.34055221018832</v>
      </c>
      <c r="DD13" s="10">
        <v>951.47471437153558</v>
      </c>
      <c r="DE13" s="10">
        <v>945.15715688307694</v>
      </c>
      <c r="DF13" s="10">
        <v>945.82226122890938</v>
      </c>
      <c r="DG13" s="10">
        <v>953.05912919907723</v>
      </c>
      <c r="DH13" s="10">
        <v>962.69582629433683</v>
      </c>
      <c r="DI13" s="10">
        <v>972.4845785068303</v>
      </c>
      <c r="DK13" s="13">
        <v>7.5574361288133218E-2</v>
      </c>
      <c r="DL13" s="14">
        <v>7.3190333942118286</v>
      </c>
    </row>
    <row r="14" spans="1:116" x14ac:dyDescent="0.25">
      <c r="B14" s="17" t="s">
        <v>21</v>
      </c>
      <c r="C14" s="3"/>
      <c r="D14" s="13">
        <v>3599.0399749506946</v>
      </c>
      <c r="E14" s="13">
        <v>3624.0354900267685</v>
      </c>
      <c r="F14" s="13">
        <v>3601.6601840662297</v>
      </c>
      <c r="G14" s="13">
        <v>3542.2681223386735</v>
      </c>
      <c r="H14" s="13">
        <v>3565.8107209589516</v>
      </c>
      <c r="I14" s="13">
        <v>3531.9615900268736</v>
      </c>
      <c r="J14" s="13">
        <v>3517.5164715929859</v>
      </c>
      <c r="K14" s="13">
        <v>3347.6181094801759</v>
      </c>
      <c r="L14" s="13">
        <v>3417.4390072125029</v>
      </c>
      <c r="M14" s="13">
        <v>3484.4482548490696</v>
      </c>
      <c r="N14" s="13">
        <v>3513.9107475061851</v>
      </c>
      <c r="O14" s="13">
        <v>3515.5825244707962</v>
      </c>
      <c r="P14" s="13">
        <v>3510.2366925915094</v>
      </c>
      <c r="Q14" s="13">
        <v>3492.1934667012956</v>
      </c>
      <c r="R14" s="13">
        <v>3493.3963678217724</v>
      </c>
      <c r="S14" s="13">
        <v>3508.0079169986511</v>
      </c>
      <c r="T14" s="13">
        <v>3536.5403498808118</v>
      </c>
      <c r="U14" s="13">
        <v>3533.2771786208086</v>
      </c>
      <c r="V14" s="13">
        <v>3570.9918172631697</v>
      </c>
      <c r="X14" s="13">
        <v>0.44048665199578618</v>
      </c>
      <c r="Y14" s="14">
        <v>153.55281005066672</v>
      </c>
      <c r="AA14" s="140"/>
      <c r="AB14" s="140"/>
      <c r="AF14" s="17" t="s">
        <v>21</v>
      </c>
      <c r="AG14" s="17"/>
      <c r="AH14" s="3"/>
      <c r="AI14" s="10">
        <v>3599.0399749506946</v>
      </c>
      <c r="AJ14" s="10">
        <v>3624.0354900267685</v>
      </c>
      <c r="AK14" s="10">
        <v>3601.6601840662297</v>
      </c>
      <c r="AL14" s="10">
        <v>3542.2681223386735</v>
      </c>
      <c r="AM14" s="10">
        <v>3565.8107209589516</v>
      </c>
      <c r="AN14" s="10">
        <v>3531.9615900268736</v>
      </c>
      <c r="AO14" s="10">
        <v>3517.5164715929859</v>
      </c>
      <c r="AP14" s="10">
        <v>3347.6181094801759</v>
      </c>
      <c r="AQ14" s="10">
        <v>3417.4390072125029</v>
      </c>
      <c r="AR14" s="10">
        <v>3484.4482548490696</v>
      </c>
      <c r="AS14" s="10">
        <v>3513.9107475061851</v>
      </c>
      <c r="AT14" s="10">
        <v>3515.5825244707962</v>
      </c>
      <c r="AU14" s="10">
        <v>3510.2366925915094</v>
      </c>
      <c r="AV14" s="10">
        <v>3492.1934667012956</v>
      </c>
      <c r="AW14" s="10">
        <v>3493.3963678217724</v>
      </c>
      <c r="AX14" s="10">
        <v>3508.0079169986511</v>
      </c>
      <c r="AY14" s="10">
        <v>3536.5403498808118</v>
      </c>
      <c r="AZ14" s="10">
        <v>3533.2771786208086</v>
      </c>
      <c r="BA14" s="10">
        <v>3570.9918172631697</v>
      </c>
      <c r="BC14" s="13">
        <v>0.44048665199578618</v>
      </c>
      <c r="BD14" s="14">
        <v>153.55281005066672</v>
      </c>
      <c r="BK14" s="17" t="s">
        <v>21</v>
      </c>
      <c r="BL14" s="3"/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0</v>
      </c>
      <c r="BZ14" s="10">
        <v>0</v>
      </c>
      <c r="CA14" s="10">
        <v>0</v>
      </c>
      <c r="CB14" s="10">
        <v>0</v>
      </c>
      <c r="CC14" s="10">
        <v>0</v>
      </c>
      <c r="CD14" s="10">
        <v>0</v>
      </c>
      <c r="CE14" s="10">
        <v>0</v>
      </c>
      <c r="CG14" s="13">
        <v>0</v>
      </c>
      <c r="CH14" s="14">
        <v>0</v>
      </c>
      <c r="CO14" s="17" t="s">
        <v>21</v>
      </c>
      <c r="CP14" s="3"/>
      <c r="CQ14" s="10">
        <v>0</v>
      </c>
      <c r="CR14" s="10">
        <v>0</v>
      </c>
      <c r="CS14" s="10">
        <v>0</v>
      </c>
      <c r="CT14" s="10">
        <v>0</v>
      </c>
      <c r="CU14" s="10">
        <v>0</v>
      </c>
      <c r="CV14" s="10">
        <v>0</v>
      </c>
      <c r="CW14" s="10">
        <v>0</v>
      </c>
      <c r="CX14" s="10">
        <v>0</v>
      </c>
      <c r="CY14" s="10">
        <v>0</v>
      </c>
      <c r="CZ14" s="10">
        <v>0</v>
      </c>
      <c r="DA14" s="10">
        <v>0</v>
      </c>
      <c r="DB14" s="10">
        <v>0</v>
      </c>
      <c r="DC14" s="10">
        <v>0</v>
      </c>
      <c r="DD14" s="10">
        <v>0</v>
      </c>
      <c r="DE14" s="10">
        <v>0</v>
      </c>
      <c r="DF14" s="10">
        <v>0</v>
      </c>
      <c r="DG14" s="10">
        <v>0</v>
      </c>
      <c r="DH14" s="10">
        <v>0</v>
      </c>
      <c r="DI14" s="10">
        <v>0</v>
      </c>
      <c r="DK14" s="13">
        <v>0</v>
      </c>
      <c r="DL14" s="14">
        <v>0</v>
      </c>
    </row>
    <row r="15" spans="1:116" x14ac:dyDescent="0.25">
      <c r="B15" s="17" t="s">
        <v>22</v>
      </c>
      <c r="C15" s="3"/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8.8280011887095373</v>
      </c>
      <c r="J15" s="13">
        <v>52.762754249058005</v>
      </c>
      <c r="K15" s="13">
        <v>34.851113681032558</v>
      </c>
      <c r="L15" s="13">
        <v>35.246133189747191</v>
      </c>
      <c r="M15" s="13">
        <v>35.633264507373916</v>
      </c>
      <c r="N15" s="13">
        <v>35.606558786418887</v>
      </c>
      <c r="O15" s="13">
        <v>35.307311578836199</v>
      </c>
      <c r="P15" s="13">
        <v>34.914653766655128</v>
      </c>
      <c r="Q15" s="13">
        <v>34.525231526415403</v>
      </c>
      <c r="R15" s="13">
        <v>34.243607390142486</v>
      </c>
      <c r="S15" s="13">
        <v>34.081602001360643</v>
      </c>
      <c r="T15" s="13">
        <v>34.029775893707694</v>
      </c>
      <c r="U15" s="13">
        <v>34.073615873784121</v>
      </c>
      <c r="V15" s="13">
        <v>34.139268823035088</v>
      </c>
      <c r="X15" s="13">
        <v>-0.3185667596267594</v>
      </c>
      <c r="Y15" s="14">
        <v>-1.1068643667121023</v>
      </c>
      <c r="AA15" s="140"/>
      <c r="AB15" s="140"/>
      <c r="AF15" s="17" t="s">
        <v>22</v>
      </c>
      <c r="AG15" s="17"/>
      <c r="AH15" s="3"/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8.8280011887095373</v>
      </c>
      <c r="AO15" s="10">
        <v>52.762754249058005</v>
      </c>
      <c r="AP15" s="10">
        <v>34.851113681032558</v>
      </c>
      <c r="AQ15" s="10">
        <v>35.246133189747191</v>
      </c>
      <c r="AR15" s="10">
        <v>35.633264507373916</v>
      </c>
      <c r="AS15" s="10">
        <v>35.606558786418887</v>
      </c>
      <c r="AT15" s="10">
        <v>35.307311578836199</v>
      </c>
      <c r="AU15" s="10">
        <v>34.914653766655128</v>
      </c>
      <c r="AV15" s="10">
        <v>34.525231526415403</v>
      </c>
      <c r="AW15" s="10">
        <v>34.243607390142486</v>
      </c>
      <c r="AX15" s="10">
        <v>34.081602001360643</v>
      </c>
      <c r="AY15" s="10">
        <v>34.029775893707694</v>
      </c>
      <c r="AZ15" s="10">
        <v>34.073615873784121</v>
      </c>
      <c r="BA15" s="10">
        <v>34.139268823035088</v>
      </c>
      <c r="BC15" s="13">
        <v>-0.3185667596267594</v>
      </c>
      <c r="BD15" s="14">
        <v>-1.1068643667121023</v>
      </c>
      <c r="BK15" s="17" t="s">
        <v>22</v>
      </c>
      <c r="BL15" s="3"/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0">
        <v>0</v>
      </c>
      <c r="BY15" s="10">
        <v>0</v>
      </c>
      <c r="BZ15" s="10">
        <v>0</v>
      </c>
      <c r="CA15" s="10">
        <v>0</v>
      </c>
      <c r="CB15" s="10">
        <v>0</v>
      </c>
      <c r="CC15" s="10">
        <v>0</v>
      </c>
      <c r="CD15" s="10">
        <v>0</v>
      </c>
      <c r="CE15" s="10">
        <v>0</v>
      </c>
      <c r="CG15" s="13">
        <v>0</v>
      </c>
      <c r="CH15" s="14">
        <v>0</v>
      </c>
      <c r="CO15" s="17" t="s">
        <v>22</v>
      </c>
      <c r="CP15" s="3"/>
      <c r="CQ15" s="10">
        <v>0</v>
      </c>
      <c r="CR15" s="10">
        <v>0</v>
      </c>
      <c r="CS15" s="10">
        <v>0</v>
      </c>
      <c r="CT15" s="10">
        <v>0</v>
      </c>
      <c r="CU15" s="10">
        <v>0</v>
      </c>
      <c r="CV15" s="10">
        <v>0</v>
      </c>
      <c r="CW15" s="10">
        <v>0</v>
      </c>
      <c r="CX15" s="10">
        <v>0</v>
      </c>
      <c r="CY15" s="10">
        <v>0</v>
      </c>
      <c r="CZ15" s="10">
        <v>0</v>
      </c>
      <c r="DA15" s="10">
        <v>0</v>
      </c>
      <c r="DB15" s="10">
        <v>0</v>
      </c>
      <c r="DC15" s="10">
        <v>0</v>
      </c>
      <c r="DD15" s="10">
        <v>0</v>
      </c>
      <c r="DE15" s="10">
        <v>0</v>
      </c>
      <c r="DF15" s="10">
        <v>0</v>
      </c>
      <c r="DG15" s="10">
        <v>0</v>
      </c>
      <c r="DH15" s="10">
        <v>0</v>
      </c>
      <c r="DI15" s="10">
        <v>0</v>
      </c>
      <c r="DK15" s="13">
        <v>0</v>
      </c>
      <c r="DL15" s="14">
        <v>0</v>
      </c>
    </row>
    <row r="16" spans="1:116" x14ac:dyDescent="0.25">
      <c r="B16" s="17" t="s">
        <v>23</v>
      </c>
      <c r="C16" s="3"/>
      <c r="D16" s="13">
        <v>246.310602074325</v>
      </c>
      <c r="E16" s="13">
        <v>230.8718551190787</v>
      </c>
      <c r="F16" s="13">
        <v>234.96575431488466</v>
      </c>
      <c r="G16" s="13">
        <v>201.7529694139007</v>
      </c>
      <c r="H16" s="13">
        <v>237.64635939173203</v>
      </c>
      <c r="I16" s="13">
        <v>180.01970343129446</v>
      </c>
      <c r="J16" s="13">
        <v>180.18804204227743</v>
      </c>
      <c r="K16" s="13">
        <v>184.8410802539407</v>
      </c>
      <c r="L16" s="13">
        <v>189.71029415365336</v>
      </c>
      <c r="M16" s="13">
        <v>194.93400581309442</v>
      </c>
      <c r="N16" s="13">
        <v>198.11199082652936</v>
      </c>
      <c r="O16" s="13">
        <v>199.77790228033268</v>
      </c>
      <c r="P16" s="13">
        <v>201.13359121673744</v>
      </c>
      <c r="Q16" s="13">
        <v>202.62956928825506</v>
      </c>
      <c r="R16" s="13">
        <v>204.22135937714089</v>
      </c>
      <c r="S16" s="13">
        <v>206.56950834561042</v>
      </c>
      <c r="T16" s="13">
        <v>210.02884708624856</v>
      </c>
      <c r="U16" s="13">
        <v>214.15253828605699</v>
      </c>
      <c r="V16" s="13">
        <v>218.32018323794941</v>
      </c>
      <c r="X16" s="13">
        <v>1.4145572491926606</v>
      </c>
      <c r="Y16" s="14">
        <v>28.609889084296043</v>
      </c>
      <c r="AA16" s="140"/>
      <c r="AB16" s="140"/>
      <c r="AF16" s="17" t="s">
        <v>23</v>
      </c>
      <c r="AG16" s="17"/>
      <c r="AH16" s="3"/>
      <c r="AI16" s="10">
        <v>246.310602074325</v>
      </c>
      <c r="AJ16" s="10">
        <v>230.8718551190787</v>
      </c>
      <c r="AK16" s="10">
        <v>234.96575431488466</v>
      </c>
      <c r="AL16" s="10">
        <v>201.7529694139007</v>
      </c>
      <c r="AM16" s="10">
        <v>237.64635939173203</v>
      </c>
      <c r="AN16" s="10">
        <v>180.01970343129446</v>
      </c>
      <c r="AO16" s="10">
        <v>180.18804204227743</v>
      </c>
      <c r="AP16" s="10">
        <v>184.8410802539407</v>
      </c>
      <c r="AQ16" s="10">
        <v>189.71029415365336</v>
      </c>
      <c r="AR16" s="10">
        <v>194.93400581309442</v>
      </c>
      <c r="AS16" s="10">
        <v>198.11199082652936</v>
      </c>
      <c r="AT16" s="10">
        <v>199.77790228033268</v>
      </c>
      <c r="AU16" s="10">
        <v>201.13359121673744</v>
      </c>
      <c r="AV16" s="10">
        <v>202.62956928825506</v>
      </c>
      <c r="AW16" s="10">
        <v>204.22135937714089</v>
      </c>
      <c r="AX16" s="10">
        <v>206.56950834561042</v>
      </c>
      <c r="AY16" s="10">
        <v>210.02884708624856</v>
      </c>
      <c r="AZ16" s="10">
        <v>214.15253828605699</v>
      </c>
      <c r="BA16" s="10">
        <v>218.32018323794941</v>
      </c>
      <c r="BC16" s="13">
        <v>1.4145572491926606</v>
      </c>
      <c r="BD16" s="14">
        <v>28.609889084296043</v>
      </c>
      <c r="BK16" s="17" t="s">
        <v>23</v>
      </c>
      <c r="BL16" s="3"/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10">
        <v>0</v>
      </c>
      <c r="BX16" s="10">
        <v>0</v>
      </c>
      <c r="BY16" s="10">
        <v>0</v>
      </c>
      <c r="BZ16" s="10">
        <v>0</v>
      </c>
      <c r="CA16" s="10">
        <v>0</v>
      </c>
      <c r="CB16" s="10">
        <v>0</v>
      </c>
      <c r="CC16" s="10">
        <v>0</v>
      </c>
      <c r="CD16" s="10">
        <v>0</v>
      </c>
      <c r="CE16" s="10">
        <v>0</v>
      </c>
      <c r="CG16" s="13">
        <v>0</v>
      </c>
      <c r="CH16" s="14">
        <v>0</v>
      </c>
      <c r="CO16" s="17" t="s">
        <v>23</v>
      </c>
      <c r="CP16" s="3"/>
      <c r="CQ16" s="10">
        <v>0</v>
      </c>
      <c r="CR16" s="10">
        <v>0</v>
      </c>
      <c r="CS16" s="10">
        <v>0</v>
      </c>
      <c r="CT16" s="10">
        <v>0</v>
      </c>
      <c r="CU16" s="10">
        <v>0</v>
      </c>
      <c r="CV16" s="10">
        <v>0</v>
      </c>
      <c r="CW16" s="10">
        <v>0</v>
      </c>
      <c r="CX16" s="10">
        <v>0</v>
      </c>
      <c r="CY16" s="10">
        <v>0</v>
      </c>
      <c r="CZ16" s="10">
        <v>0</v>
      </c>
      <c r="DA16" s="10">
        <v>0</v>
      </c>
      <c r="DB16" s="10">
        <v>0</v>
      </c>
      <c r="DC16" s="10">
        <v>0</v>
      </c>
      <c r="DD16" s="10">
        <v>0</v>
      </c>
      <c r="DE16" s="10">
        <v>0</v>
      </c>
      <c r="DF16" s="10">
        <v>0</v>
      </c>
      <c r="DG16" s="10">
        <v>0</v>
      </c>
      <c r="DH16" s="10">
        <v>0</v>
      </c>
      <c r="DI16" s="10">
        <v>0</v>
      </c>
      <c r="DK16" s="13">
        <v>0</v>
      </c>
      <c r="DL16" s="14">
        <v>0</v>
      </c>
    </row>
    <row r="17" spans="2:116" x14ac:dyDescent="0.25">
      <c r="B17" s="17" t="s">
        <v>24</v>
      </c>
      <c r="C17" s="3"/>
      <c r="D17" s="13">
        <v>220.64975643097935</v>
      </c>
      <c r="E17" s="13">
        <v>246.19188513176829</v>
      </c>
      <c r="F17" s="13">
        <v>240.21390623708345</v>
      </c>
      <c r="G17" s="13">
        <v>208.26884971524487</v>
      </c>
      <c r="H17" s="13">
        <v>215.60854423328124</v>
      </c>
      <c r="I17" s="13">
        <v>220.53047355149752</v>
      </c>
      <c r="J17" s="13">
        <v>212.83000746826073</v>
      </c>
      <c r="K17" s="13">
        <v>227.2614350894105</v>
      </c>
      <c r="L17" s="13">
        <v>232.30379918337385</v>
      </c>
      <c r="M17" s="13">
        <v>237.60810898799502</v>
      </c>
      <c r="N17" s="13">
        <v>240.43215675015972</v>
      </c>
      <c r="O17" s="13">
        <v>241.25823249929135</v>
      </c>
      <c r="P17" s="13">
        <v>241.3478569987488</v>
      </c>
      <c r="Q17" s="13">
        <v>240.11356053774304</v>
      </c>
      <c r="R17" s="13">
        <v>240.94762921420181</v>
      </c>
      <c r="S17" s="13">
        <v>242.6133172240007</v>
      </c>
      <c r="T17" s="13">
        <v>245.00233472845812</v>
      </c>
      <c r="U17" s="13">
        <v>248.22607382089066</v>
      </c>
      <c r="V17" s="13">
        <v>251.65351676700962</v>
      </c>
      <c r="X17" s="13">
        <v>0.80328126660271781</v>
      </c>
      <c r="Y17" s="14">
        <v>19.349717583635766</v>
      </c>
      <c r="AA17" s="140"/>
      <c r="AB17" s="140"/>
      <c r="AF17" s="17" t="s">
        <v>24</v>
      </c>
      <c r="AG17" s="17"/>
      <c r="AH17" s="3"/>
      <c r="AI17" s="10">
        <v>220.64975643097935</v>
      </c>
      <c r="AJ17" s="10">
        <v>246.19188513176829</v>
      </c>
      <c r="AK17" s="10">
        <v>240.21390623708345</v>
      </c>
      <c r="AL17" s="10">
        <v>208.26884971524487</v>
      </c>
      <c r="AM17" s="10">
        <v>215.60854423328124</v>
      </c>
      <c r="AN17" s="10">
        <v>220.53047355149752</v>
      </c>
      <c r="AO17" s="10">
        <v>212.83000746826073</v>
      </c>
      <c r="AP17" s="10">
        <v>227.2614350894105</v>
      </c>
      <c r="AQ17" s="10">
        <v>232.30379918337385</v>
      </c>
      <c r="AR17" s="10">
        <v>237.60810898799502</v>
      </c>
      <c r="AS17" s="10">
        <v>240.43215675015972</v>
      </c>
      <c r="AT17" s="10">
        <v>241.25823249929135</v>
      </c>
      <c r="AU17" s="10">
        <v>241.3478569987488</v>
      </c>
      <c r="AV17" s="10">
        <v>240.11356053774304</v>
      </c>
      <c r="AW17" s="10">
        <v>240.94762921420181</v>
      </c>
      <c r="AX17" s="10">
        <v>242.6133172240007</v>
      </c>
      <c r="AY17" s="10">
        <v>245.00233472845812</v>
      </c>
      <c r="AZ17" s="10">
        <v>248.22607382089066</v>
      </c>
      <c r="BA17" s="10">
        <v>251.65351676700962</v>
      </c>
      <c r="BC17" s="13">
        <v>0.80328126660271781</v>
      </c>
      <c r="BD17" s="14">
        <v>19.349717583635766</v>
      </c>
      <c r="BK17" s="17" t="s">
        <v>24</v>
      </c>
      <c r="BL17" s="3"/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10">
        <v>0</v>
      </c>
      <c r="BX17" s="10">
        <v>0</v>
      </c>
      <c r="BY17" s="10">
        <v>0</v>
      </c>
      <c r="BZ17" s="10">
        <v>0</v>
      </c>
      <c r="CA17" s="10">
        <v>0</v>
      </c>
      <c r="CB17" s="10">
        <v>0</v>
      </c>
      <c r="CC17" s="10">
        <v>0</v>
      </c>
      <c r="CD17" s="10">
        <v>0</v>
      </c>
      <c r="CE17" s="10">
        <v>0</v>
      </c>
      <c r="CG17" s="13">
        <v>0</v>
      </c>
      <c r="CH17" s="14">
        <v>0</v>
      </c>
      <c r="CO17" s="17" t="s">
        <v>24</v>
      </c>
      <c r="CP17" s="3"/>
      <c r="CQ17" s="10">
        <v>0</v>
      </c>
      <c r="CR17" s="10">
        <v>0</v>
      </c>
      <c r="CS17" s="10">
        <v>0</v>
      </c>
      <c r="CT17" s="10">
        <v>0</v>
      </c>
      <c r="CU17" s="10">
        <v>0</v>
      </c>
      <c r="CV17" s="10">
        <v>0</v>
      </c>
      <c r="CW17" s="10">
        <v>0</v>
      </c>
      <c r="CX17" s="10">
        <v>0</v>
      </c>
      <c r="CY17" s="10">
        <v>0</v>
      </c>
      <c r="CZ17" s="10">
        <v>0</v>
      </c>
      <c r="DA17" s="10">
        <v>0</v>
      </c>
      <c r="DB17" s="10">
        <v>0</v>
      </c>
      <c r="DC17" s="10">
        <v>0</v>
      </c>
      <c r="DD17" s="10">
        <v>0</v>
      </c>
      <c r="DE17" s="10">
        <v>0</v>
      </c>
      <c r="DF17" s="10">
        <v>0</v>
      </c>
      <c r="DG17" s="10">
        <v>0</v>
      </c>
      <c r="DH17" s="10">
        <v>0</v>
      </c>
      <c r="DI17" s="10">
        <v>0</v>
      </c>
      <c r="DK17" s="13">
        <v>0</v>
      </c>
      <c r="DL17" s="14">
        <v>0</v>
      </c>
    </row>
    <row r="18" spans="2:116" x14ac:dyDescent="0.25">
      <c r="B18" s="17" t="s">
        <v>25</v>
      </c>
      <c r="C18" s="3"/>
      <c r="D18" s="13">
        <v>17.589968047185977</v>
      </c>
      <c r="E18" s="13">
        <v>14.736596102837183</v>
      </c>
      <c r="F18" s="13">
        <v>20.458070695195271</v>
      </c>
      <c r="G18" s="13">
        <v>13.59478998206753</v>
      </c>
      <c r="H18" s="13">
        <v>9.9646663288615169</v>
      </c>
      <c r="I18" s="13">
        <v>10.663069908304161</v>
      </c>
      <c r="J18" s="13">
        <v>12.297508622527117</v>
      </c>
      <c r="K18" s="13">
        <v>15.708849416573784</v>
      </c>
      <c r="L18" s="13">
        <v>16.084199019362607</v>
      </c>
      <c r="M18" s="13">
        <v>16.481094524019351</v>
      </c>
      <c r="N18" s="13">
        <v>16.706188249587768</v>
      </c>
      <c r="O18" s="13">
        <v>16.795491994216516</v>
      </c>
      <c r="P18" s="13">
        <v>16.839841359151343</v>
      </c>
      <c r="Q18" s="13">
        <v>16.772914281062882</v>
      </c>
      <c r="R18" s="13">
        <v>16.86214571469662</v>
      </c>
      <c r="S18" s="13">
        <v>17.012422745355536</v>
      </c>
      <c r="T18" s="13">
        <v>17.219747529508211</v>
      </c>
      <c r="U18" s="13">
        <v>17.485018722049801</v>
      </c>
      <c r="V18" s="13">
        <v>17.764533631767698</v>
      </c>
      <c r="X18" s="13">
        <v>0.99861939810195199</v>
      </c>
      <c r="Y18" s="14">
        <v>1.6803346124050904</v>
      </c>
      <c r="AA18" s="140"/>
      <c r="AB18" s="140"/>
      <c r="AF18" s="17" t="s">
        <v>25</v>
      </c>
      <c r="AG18" s="17"/>
      <c r="AH18" s="3"/>
      <c r="AI18" s="10">
        <v>17.589968047185977</v>
      </c>
      <c r="AJ18" s="10">
        <v>14.736596102837183</v>
      </c>
      <c r="AK18" s="10">
        <v>20.458070695195271</v>
      </c>
      <c r="AL18" s="10">
        <v>13.59478998206753</v>
      </c>
      <c r="AM18" s="10">
        <v>9.9646663288615169</v>
      </c>
      <c r="AN18" s="10">
        <v>10.663069908304161</v>
      </c>
      <c r="AO18" s="10">
        <v>12.297508622527117</v>
      </c>
      <c r="AP18" s="10">
        <v>15.708849416573784</v>
      </c>
      <c r="AQ18" s="10">
        <v>16.084199019362607</v>
      </c>
      <c r="AR18" s="10">
        <v>16.481094524019351</v>
      </c>
      <c r="AS18" s="10">
        <v>16.706188249587768</v>
      </c>
      <c r="AT18" s="10">
        <v>16.795491994216516</v>
      </c>
      <c r="AU18" s="10">
        <v>16.839841359151343</v>
      </c>
      <c r="AV18" s="10">
        <v>16.772914281062882</v>
      </c>
      <c r="AW18" s="10">
        <v>16.86214571469662</v>
      </c>
      <c r="AX18" s="10">
        <v>17.012422745355536</v>
      </c>
      <c r="AY18" s="10">
        <v>17.219747529508211</v>
      </c>
      <c r="AZ18" s="10">
        <v>17.485018722049801</v>
      </c>
      <c r="BA18" s="10">
        <v>17.764533631767698</v>
      </c>
      <c r="BC18" s="13">
        <v>0.99861939810195199</v>
      </c>
      <c r="BD18" s="14">
        <v>1.6803346124050904</v>
      </c>
      <c r="BK18" s="17" t="s">
        <v>25</v>
      </c>
      <c r="BL18" s="3"/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10">
        <v>0</v>
      </c>
      <c r="BX18" s="10">
        <v>0</v>
      </c>
      <c r="BY18" s="10">
        <v>0</v>
      </c>
      <c r="BZ18" s="10">
        <v>0</v>
      </c>
      <c r="CA18" s="10">
        <v>0</v>
      </c>
      <c r="CB18" s="10">
        <v>0</v>
      </c>
      <c r="CC18" s="10">
        <v>0</v>
      </c>
      <c r="CD18" s="10">
        <v>0</v>
      </c>
      <c r="CE18" s="10">
        <v>0</v>
      </c>
      <c r="CG18" s="13">
        <v>0</v>
      </c>
      <c r="CH18" s="14">
        <v>0</v>
      </c>
      <c r="CO18" s="17" t="s">
        <v>25</v>
      </c>
      <c r="CP18" s="3"/>
      <c r="CQ18" s="10">
        <v>0</v>
      </c>
      <c r="CR18" s="10">
        <v>0</v>
      </c>
      <c r="CS18" s="10">
        <v>0</v>
      </c>
      <c r="CT18" s="10">
        <v>0</v>
      </c>
      <c r="CU18" s="10">
        <v>0</v>
      </c>
      <c r="CV18" s="10">
        <v>0</v>
      </c>
      <c r="CW18" s="10">
        <v>0</v>
      </c>
      <c r="CX18" s="10">
        <v>0</v>
      </c>
      <c r="CY18" s="10">
        <v>0</v>
      </c>
      <c r="CZ18" s="10">
        <v>0</v>
      </c>
      <c r="DA18" s="10">
        <v>0</v>
      </c>
      <c r="DB18" s="10">
        <v>0</v>
      </c>
      <c r="DC18" s="10">
        <v>0</v>
      </c>
      <c r="DD18" s="10">
        <v>0</v>
      </c>
      <c r="DE18" s="10">
        <v>0</v>
      </c>
      <c r="DF18" s="10">
        <v>0</v>
      </c>
      <c r="DG18" s="10">
        <v>0</v>
      </c>
      <c r="DH18" s="10">
        <v>0</v>
      </c>
      <c r="DI18" s="10">
        <v>0</v>
      </c>
      <c r="DK18" s="13">
        <v>0</v>
      </c>
      <c r="DL18" s="14">
        <v>0</v>
      </c>
    </row>
    <row r="19" spans="2:116" x14ac:dyDescent="0.25">
      <c r="B19" s="17" t="s">
        <v>26</v>
      </c>
      <c r="C19" s="3"/>
      <c r="D19" s="13">
        <v>24.494837428154678</v>
      </c>
      <c r="E19" s="13">
        <v>25.66164857365851</v>
      </c>
      <c r="F19" s="13">
        <v>147.7955464863935</v>
      </c>
      <c r="G19" s="13">
        <v>161.17711405791619</v>
      </c>
      <c r="H19" s="13">
        <v>110.15428238086972</v>
      </c>
      <c r="I19" s="13">
        <v>123.53480847480714</v>
      </c>
      <c r="J19" s="13">
        <v>176.59515904876162</v>
      </c>
      <c r="K19" s="13">
        <v>97.179365166458908</v>
      </c>
      <c r="L19" s="13">
        <v>104.15739931626409</v>
      </c>
      <c r="M19" s="13">
        <v>107.06608557159554</v>
      </c>
      <c r="N19" s="13">
        <v>108.85881351152076</v>
      </c>
      <c r="O19" s="13">
        <v>109.8930802765</v>
      </c>
      <c r="P19" s="13">
        <v>110.82871343215827</v>
      </c>
      <c r="Q19" s="13">
        <v>111.50893915263866</v>
      </c>
      <c r="R19" s="13">
        <v>112.52645601341055</v>
      </c>
      <c r="S19" s="13">
        <v>113.96368371464338</v>
      </c>
      <c r="T19" s="13">
        <v>115.86912328399058</v>
      </c>
      <c r="U19" s="13">
        <v>96.621135402647852</v>
      </c>
      <c r="V19" s="13">
        <v>97.101723369873667</v>
      </c>
      <c r="X19" s="13">
        <v>-0.69898650998170275</v>
      </c>
      <c r="Y19" s="14">
        <v>-7.0556759463904228</v>
      </c>
      <c r="AA19" s="140"/>
      <c r="AB19" s="140"/>
      <c r="AF19" s="17" t="s">
        <v>26</v>
      </c>
      <c r="AG19" s="17"/>
      <c r="AH19" s="3"/>
      <c r="AI19" s="10">
        <v>24.494837428154678</v>
      </c>
      <c r="AJ19" s="10">
        <v>25.66164857365851</v>
      </c>
      <c r="AK19" s="10">
        <v>147.7955464863935</v>
      </c>
      <c r="AL19" s="10">
        <v>161.17711405791619</v>
      </c>
      <c r="AM19" s="10">
        <v>110.15428238086972</v>
      </c>
      <c r="AN19" s="10">
        <v>123.53480847480714</v>
      </c>
      <c r="AO19" s="10">
        <v>176.59515904876162</v>
      </c>
      <c r="AP19" s="10">
        <v>97.179365166458908</v>
      </c>
      <c r="AQ19" s="10">
        <v>104.15739931626409</v>
      </c>
      <c r="AR19" s="10">
        <v>107.06608557159554</v>
      </c>
      <c r="AS19" s="10">
        <v>108.85881351152076</v>
      </c>
      <c r="AT19" s="10">
        <v>109.8930802765</v>
      </c>
      <c r="AU19" s="10">
        <v>110.82871343215827</v>
      </c>
      <c r="AV19" s="10">
        <v>111.50893915263866</v>
      </c>
      <c r="AW19" s="10">
        <v>112.52645601341055</v>
      </c>
      <c r="AX19" s="10">
        <v>113.96368371464338</v>
      </c>
      <c r="AY19" s="10">
        <v>115.86912328399058</v>
      </c>
      <c r="AZ19" s="10">
        <v>96.621135402647852</v>
      </c>
      <c r="BA19" s="10">
        <v>97.101723369873667</v>
      </c>
      <c r="BC19" s="13">
        <v>-0.69898650998170275</v>
      </c>
      <c r="BD19" s="14">
        <v>-7.0556759463904228</v>
      </c>
      <c r="BK19" s="17" t="s">
        <v>26</v>
      </c>
      <c r="BL19" s="3"/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10">
        <v>0</v>
      </c>
      <c r="BX19" s="10">
        <v>0</v>
      </c>
      <c r="BY19" s="10">
        <v>0</v>
      </c>
      <c r="BZ19" s="10">
        <v>0</v>
      </c>
      <c r="CA19" s="10">
        <v>0</v>
      </c>
      <c r="CB19" s="10">
        <v>0</v>
      </c>
      <c r="CC19" s="10">
        <v>0</v>
      </c>
      <c r="CD19" s="10">
        <v>0</v>
      </c>
      <c r="CE19" s="10">
        <v>0</v>
      </c>
      <c r="CG19" s="13">
        <v>0</v>
      </c>
      <c r="CH19" s="14">
        <v>0</v>
      </c>
      <c r="CO19" s="17" t="s">
        <v>26</v>
      </c>
      <c r="CP19" s="3"/>
      <c r="CQ19" s="10">
        <v>0</v>
      </c>
      <c r="CR19" s="10">
        <v>0</v>
      </c>
      <c r="CS19" s="10">
        <v>0</v>
      </c>
      <c r="CT19" s="10">
        <v>0</v>
      </c>
      <c r="CU19" s="10">
        <v>0</v>
      </c>
      <c r="CV19" s="10">
        <v>0</v>
      </c>
      <c r="CW19" s="10">
        <v>0</v>
      </c>
      <c r="CX19" s="10">
        <v>0</v>
      </c>
      <c r="CY19" s="10">
        <v>0</v>
      </c>
      <c r="CZ19" s="10">
        <v>0</v>
      </c>
      <c r="DA19" s="10">
        <v>0</v>
      </c>
      <c r="DB19" s="10">
        <v>0</v>
      </c>
      <c r="DC19" s="10">
        <v>0</v>
      </c>
      <c r="DD19" s="10">
        <v>0</v>
      </c>
      <c r="DE19" s="10">
        <v>0</v>
      </c>
      <c r="DF19" s="10">
        <v>0</v>
      </c>
      <c r="DG19" s="10">
        <v>0</v>
      </c>
      <c r="DH19" s="10">
        <v>0</v>
      </c>
      <c r="DI19" s="10">
        <v>0</v>
      </c>
      <c r="DK19" s="13">
        <v>0</v>
      </c>
      <c r="DL19" s="14">
        <v>0</v>
      </c>
    </row>
    <row r="20" spans="2:116" x14ac:dyDescent="0.25">
      <c r="B20" s="12" t="s">
        <v>27</v>
      </c>
      <c r="C20" s="3"/>
      <c r="D20" s="13">
        <v>1811.9856940021759</v>
      </c>
      <c r="E20" s="13">
        <v>1900.4116682202666</v>
      </c>
      <c r="F20" s="13">
        <v>1728.587190895111</v>
      </c>
      <c r="G20" s="13">
        <v>1736.1568795925737</v>
      </c>
      <c r="H20" s="13">
        <v>1729.2485109382678</v>
      </c>
      <c r="I20" s="13">
        <v>1748.2782666206508</v>
      </c>
      <c r="J20" s="13">
        <v>1712.4035744738383</v>
      </c>
      <c r="K20" s="13">
        <v>1615.5682105568565</v>
      </c>
      <c r="L20" s="13">
        <v>1644.6000578036815</v>
      </c>
      <c r="M20" s="13">
        <v>1672.653237914189</v>
      </c>
      <c r="N20" s="13">
        <v>1682.4476504574955</v>
      </c>
      <c r="O20" s="13">
        <v>1679.0019738236285</v>
      </c>
      <c r="P20" s="13">
        <v>1672.5942679971872</v>
      </c>
      <c r="Q20" s="13">
        <v>1658.3313637929884</v>
      </c>
      <c r="R20" s="13">
        <v>1654.6410758955687</v>
      </c>
      <c r="S20" s="13">
        <v>1657.5052857701446</v>
      </c>
      <c r="T20" s="13">
        <v>1667.1894646383225</v>
      </c>
      <c r="U20" s="13">
        <v>1660.6189368113201</v>
      </c>
      <c r="V20" s="13">
        <v>1674.2163475784164</v>
      </c>
      <c r="X20" s="13">
        <v>0.17863911896269791</v>
      </c>
      <c r="Y20" s="14">
        <v>29.616289774734923</v>
      </c>
      <c r="AA20" s="140"/>
      <c r="AB20" s="140"/>
      <c r="AF20" s="12" t="s">
        <v>27</v>
      </c>
      <c r="AG20" s="12"/>
      <c r="AH20" s="3"/>
      <c r="AI20" s="10">
        <v>1811.9856940021759</v>
      </c>
      <c r="AJ20" s="10">
        <v>1900.4116682202666</v>
      </c>
      <c r="AK20" s="10">
        <v>1728.587190895111</v>
      </c>
      <c r="AL20" s="10">
        <v>1736.1568795925737</v>
      </c>
      <c r="AM20" s="10">
        <v>1729.2485109382678</v>
      </c>
      <c r="AN20" s="10">
        <v>1748.2782666206508</v>
      </c>
      <c r="AO20" s="10">
        <v>1712.4035744738383</v>
      </c>
      <c r="AP20" s="10">
        <v>1615.5682105568565</v>
      </c>
      <c r="AQ20" s="10">
        <v>1644.6000578036815</v>
      </c>
      <c r="AR20" s="10">
        <v>1672.653237914189</v>
      </c>
      <c r="AS20" s="10">
        <v>1682.4476504574955</v>
      </c>
      <c r="AT20" s="10">
        <v>1679.0019738236285</v>
      </c>
      <c r="AU20" s="10">
        <v>1672.5942679971872</v>
      </c>
      <c r="AV20" s="10">
        <v>1658.3313637929884</v>
      </c>
      <c r="AW20" s="10">
        <v>1654.6410758955687</v>
      </c>
      <c r="AX20" s="10">
        <v>1657.5052857701446</v>
      </c>
      <c r="AY20" s="10">
        <v>1667.1894646383225</v>
      </c>
      <c r="AZ20" s="10">
        <v>1660.6189368113201</v>
      </c>
      <c r="BA20" s="10">
        <v>1674.2163475784164</v>
      </c>
      <c r="BC20" s="13">
        <v>0.17863911896269791</v>
      </c>
      <c r="BD20" s="14">
        <v>29.616289774734923</v>
      </c>
      <c r="BK20" s="12" t="s">
        <v>27</v>
      </c>
      <c r="BL20" s="3"/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0">
        <v>0</v>
      </c>
      <c r="BW20" s="10">
        <v>0</v>
      </c>
      <c r="BX20" s="10">
        <v>0</v>
      </c>
      <c r="BY20" s="10">
        <v>0</v>
      </c>
      <c r="BZ20" s="10">
        <v>0</v>
      </c>
      <c r="CA20" s="10">
        <v>0</v>
      </c>
      <c r="CB20" s="10">
        <v>0</v>
      </c>
      <c r="CC20" s="10">
        <v>0</v>
      </c>
      <c r="CD20" s="10">
        <v>0</v>
      </c>
      <c r="CE20" s="10">
        <v>0</v>
      </c>
      <c r="CG20" s="13">
        <v>0</v>
      </c>
      <c r="CH20" s="14">
        <v>0</v>
      </c>
      <c r="CO20" s="12" t="s">
        <v>27</v>
      </c>
      <c r="CP20" s="3"/>
      <c r="CQ20" s="10">
        <v>0</v>
      </c>
      <c r="CR20" s="10">
        <v>0</v>
      </c>
      <c r="CS20" s="10">
        <v>0</v>
      </c>
      <c r="CT20" s="10">
        <v>0</v>
      </c>
      <c r="CU20" s="10">
        <v>0</v>
      </c>
      <c r="CV20" s="10">
        <v>0</v>
      </c>
      <c r="CW20" s="10">
        <v>0</v>
      </c>
      <c r="CX20" s="10">
        <v>0</v>
      </c>
      <c r="CY20" s="10">
        <v>0</v>
      </c>
      <c r="CZ20" s="10">
        <v>0</v>
      </c>
      <c r="DA20" s="10">
        <v>0</v>
      </c>
      <c r="DB20" s="10">
        <v>0</v>
      </c>
      <c r="DC20" s="10">
        <v>0</v>
      </c>
      <c r="DD20" s="10">
        <v>0</v>
      </c>
      <c r="DE20" s="10">
        <v>0</v>
      </c>
      <c r="DF20" s="10">
        <v>0</v>
      </c>
      <c r="DG20" s="10">
        <v>0</v>
      </c>
      <c r="DH20" s="10">
        <v>0</v>
      </c>
      <c r="DI20" s="10">
        <v>0</v>
      </c>
      <c r="DK20" s="13">
        <v>0</v>
      </c>
      <c r="DL20" s="14">
        <v>0</v>
      </c>
    </row>
    <row r="21" spans="2:116" x14ac:dyDescent="0.25">
      <c r="B21" s="17" t="s">
        <v>28</v>
      </c>
      <c r="C21" s="3"/>
      <c r="D21" s="13">
        <v>1278.0091169678735</v>
      </c>
      <c r="E21" s="13">
        <v>1206.161836879159</v>
      </c>
      <c r="F21" s="13">
        <v>1229.639715437562</v>
      </c>
      <c r="G21" s="13">
        <v>1221.3175195769702</v>
      </c>
      <c r="H21" s="13">
        <v>1263.1883576859393</v>
      </c>
      <c r="I21" s="13">
        <v>1240.1072668516097</v>
      </c>
      <c r="J21" s="13">
        <v>1170.4394256882624</v>
      </c>
      <c r="K21" s="13">
        <v>1172.2080553159028</v>
      </c>
      <c r="L21" s="13">
        <v>1195.3371245464205</v>
      </c>
      <c r="M21" s="13">
        <v>1220.072457530802</v>
      </c>
      <c r="N21" s="13">
        <v>1231.7473889244729</v>
      </c>
      <c r="O21" s="13">
        <v>1233.548532017991</v>
      </c>
      <c r="P21" s="13">
        <v>1232.5777678208713</v>
      </c>
      <c r="Q21" s="13">
        <v>1228.3118881221922</v>
      </c>
      <c r="R21" s="13">
        <v>1229.9540942166113</v>
      </c>
      <c r="S21" s="13">
        <v>1236.2620971975359</v>
      </c>
      <c r="T21" s="13">
        <v>1247.2010567205764</v>
      </c>
      <c r="U21" s="13">
        <v>1262.0998597040596</v>
      </c>
      <c r="V21" s="13">
        <v>1277.7962438551178</v>
      </c>
      <c r="X21" s="13">
        <v>0.66931649248813674</v>
      </c>
      <c r="Y21" s="14">
        <v>82.459119308697382</v>
      </c>
      <c r="AA21" s="140"/>
      <c r="AB21" s="140"/>
      <c r="AF21" s="17" t="s">
        <v>28</v>
      </c>
      <c r="AG21" s="17"/>
      <c r="AH21" s="3"/>
      <c r="AI21" s="10">
        <v>1278.0091169678735</v>
      </c>
      <c r="AJ21" s="10">
        <v>1206.161836879159</v>
      </c>
      <c r="AK21" s="10">
        <v>1229.639715437562</v>
      </c>
      <c r="AL21" s="10">
        <v>1221.3175195769702</v>
      </c>
      <c r="AM21" s="10">
        <v>1263.1883576859393</v>
      </c>
      <c r="AN21" s="10">
        <v>1240.1072668516097</v>
      </c>
      <c r="AO21" s="10">
        <v>1170.4394256882624</v>
      </c>
      <c r="AP21" s="10">
        <v>1172.2080553159028</v>
      </c>
      <c r="AQ21" s="10">
        <v>1195.3371245464205</v>
      </c>
      <c r="AR21" s="10">
        <v>1220.072457530802</v>
      </c>
      <c r="AS21" s="10">
        <v>1231.7473889244729</v>
      </c>
      <c r="AT21" s="10">
        <v>1233.548532017991</v>
      </c>
      <c r="AU21" s="10">
        <v>1232.5777678208713</v>
      </c>
      <c r="AV21" s="10">
        <v>1228.3118881221922</v>
      </c>
      <c r="AW21" s="10">
        <v>1229.9540942166113</v>
      </c>
      <c r="AX21" s="10">
        <v>1236.2620971975359</v>
      </c>
      <c r="AY21" s="10">
        <v>1247.2010567205764</v>
      </c>
      <c r="AZ21" s="10">
        <v>1262.0998597040596</v>
      </c>
      <c r="BA21" s="10">
        <v>1277.7962438551178</v>
      </c>
      <c r="BC21" s="13">
        <v>0.66931649248813674</v>
      </c>
      <c r="BD21" s="14">
        <v>82.459119308697382</v>
      </c>
      <c r="BK21" s="17" t="s">
        <v>28</v>
      </c>
      <c r="BL21" s="3"/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0</v>
      </c>
      <c r="CE21" s="10">
        <v>0</v>
      </c>
      <c r="CG21" s="13">
        <v>0</v>
      </c>
      <c r="CH21" s="14">
        <v>0</v>
      </c>
      <c r="CO21" s="17" t="s">
        <v>28</v>
      </c>
      <c r="CP21" s="3"/>
      <c r="CQ21" s="10">
        <v>0</v>
      </c>
      <c r="CR21" s="10">
        <v>0</v>
      </c>
      <c r="CS21" s="10">
        <v>0</v>
      </c>
      <c r="CT21" s="10">
        <v>0</v>
      </c>
      <c r="CU21" s="10">
        <v>0</v>
      </c>
      <c r="CV21" s="10">
        <v>0</v>
      </c>
      <c r="CW21" s="10">
        <v>0</v>
      </c>
      <c r="CX21" s="10">
        <v>0</v>
      </c>
      <c r="CY21" s="10">
        <v>0</v>
      </c>
      <c r="CZ21" s="10">
        <v>0</v>
      </c>
      <c r="DA21" s="10">
        <v>0</v>
      </c>
      <c r="DB21" s="10">
        <v>0</v>
      </c>
      <c r="DC21" s="10">
        <v>0</v>
      </c>
      <c r="DD21" s="10">
        <v>0</v>
      </c>
      <c r="DE21" s="10">
        <v>0</v>
      </c>
      <c r="DF21" s="10">
        <v>0</v>
      </c>
      <c r="DG21" s="10">
        <v>0</v>
      </c>
      <c r="DH21" s="10">
        <v>0</v>
      </c>
      <c r="DI21" s="10">
        <v>0</v>
      </c>
      <c r="DK21" s="13">
        <v>0</v>
      </c>
      <c r="DL21" s="14">
        <v>0</v>
      </c>
    </row>
    <row r="22" spans="2:116" x14ac:dyDescent="0.25">
      <c r="B22" s="17" t="s">
        <v>29</v>
      </c>
      <c r="C22" s="3"/>
      <c r="D22" s="13">
        <v>8568.9678513870622</v>
      </c>
      <c r="E22" s="13">
        <v>8322.8298567034672</v>
      </c>
      <c r="F22" s="13">
        <v>8431.1693228283293</v>
      </c>
      <c r="G22" s="13">
        <v>8313.1409505547454</v>
      </c>
      <c r="H22" s="13">
        <v>8045.5271227461053</v>
      </c>
      <c r="I22" s="13">
        <v>8044.4662757014066</v>
      </c>
      <c r="J22" s="13">
        <v>8371.5190983052889</v>
      </c>
      <c r="K22" s="13">
        <v>8862.6172214023773</v>
      </c>
      <c r="L22" s="13">
        <v>8324.5747355746207</v>
      </c>
      <c r="M22" s="13">
        <v>8298.4815935856914</v>
      </c>
      <c r="N22" s="13">
        <v>8143.4967222603264</v>
      </c>
      <c r="O22" s="13">
        <v>7909.332910197435</v>
      </c>
      <c r="P22" s="13">
        <v>7666.6587283470071</v>
      </c>
      <c r="Q22" s="13">
        <v>7465.8471591095004</v>
      </c>
      <c r="R22" s="13">
        <v>7302.4758488097259</v>
      </c>
      <c r="S22" s="13">
        <v>7189.8107492204654</v>
      </c>
      <c r="T22" s="13">
        <v>7135.0374147808034</v>
      </c>
      <c r="U22" s="13">
        <v>7107.6275881965603</v>
      </c>
      <c r="V22" s="13">
        <v>7080.2812927084797</v>
      </c>
      <c r="X22" s="13">
        <v>-1.6059480502731205</v>
      </c>
      <c r="Y22" s="14">
        <v>-1244.293442866141</v>
      </c>
      <c r="AA22" s="140"/>
      <c r="AB22" s="140"/>
      <c r="AF22" s="17" t="s">
        <v>29</v>
      </c>
      <c r="AG22" s="17"/>
      <c r="AH22" s="3"/>
      <c r="AI22" s="10">
        <v>8568.9678513870622</v>
      </c>
      <c r="AJ22" s="10">
        <v>8292.0339867034672</v>
      </c>
      <c r="AK22" s="10">
        <v>8321.4024728283293</v>
      </c>
      <c r="AL22" s="10">
        <v>8081.8255105547451</v>
      </c>
      <c r="AM22" s="10">
        <v>7781.4951727461057</v>
      </c>
      <c r="AN22" s="10">
        <v>7795.2452357014063</v>
      </c>
      <c r="AO22" s="10">
        <v>7893.5484883052877</v>
      </c>
      <c r="AP22" s="10">
        <v>7905.9520614023777</v>
      </c>
      <c r="AQ22" s="10">
        <v>7359.4091904620018</v>
      </c>
      <c r="AR22" s="10">
        <v>7320.113670985329</v>
      </c>
      <c r="AS22" s="10">
        <v>7166.0937646849943</v>
      </c>
      <c r="AT22" s="10">
        <v>6941.9710499118391</v>
      </c>
      <c r="AU22" s="10">
        <v>6703.3181761368187</v>
      </c>
      <c r="AV22" s="10">
        <v>6514.3724447379645</v>
      </c>
      <c r="AW22" s="10">
        <v>6357.3186919266491</v>
      </c>
      <c r="AX22" s="10">
        <v>6243.9884879915562</v>
      </c>
      <c r="AY22" s="10">
        <v>6181.9782855817266</v>
      </c>
      <c r="AZ22" s="10">
        <v>6144.9317619022231</v>
      </c>
      <c r="BA22" s="10">
        <v>6107.7967142016496</v>
      </c>
      <c r="BC22" s="13">
        <v>-1.8468679729015447</v>
      </c>
      <c r="BD22" s="14">
        <v>-1251.6124762603522</v>
      </c>
      <c r="BK22" s="17" t="s">
        <v>29</v>
      </c>
      <c r="BL22" s="3"/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G22" s="13">
        <v>0</v>
      </c>
      <c r="CH22" s="14">
        <v>0</v>
      </c>
      <c r="CO22" s="17" t="s">
        <v>29</v>
      </c>
      <c r="CP22" s="3"/>
      <c r="CQ22" s="10">
        <v>0</v>
      </c>
      <c r="CR22" s="10">
        <v>30.795870000000001</v>
      </c>
      <c r="CS22" s="10">
        <v>109.76685000000002</v>
      </c>
      <c r="CT22" s="10">
        <v>231.31544000000005</v>
      </c>
      <c r="CU22" s="10">
        <v>264.03195000000005</v>
      </c>
      <c r="CV22" s="10">
        <v>249.22104000000019</v>
      </c>
      <c r="CW22" s="10">
        <v>477.97061000000036</v>
      </c>
      <c r="CX22" s="10">
        <v>956.66515999999979</v>
      </c>
      <c r="CY22" s="10">
        <v>965.16554511261847</v>
      </c>
      <c r="CZ22" s="10">
        <v>978.36792260036214</v>
      </c>
      <c r="DA22" s="10">
        <v>977.40295757533249</v>
      </c>
      <c r="DB22" s="10">
        <v>967.36186028559575</v>
      </c>
      <c r="DC22" s="10">
        <v>963.34055221018832</v>
      </c>
      <c r="DD22" s="10">
        <v>951.47471437153558</v>
      </c>
      <c r="DE22" s="10">
        <v>945.15715688307694</v>
      </c>
      <c r="DF22" s="10">
        <v>945.82226122890938</v>
      </c>
      <c r="DG22" s="10">
        <v>953.05912919907723</v>
      </c>
      <c r="DH22" s="10">
        <v>962.69582629433683</v>
      </c>
      <c r="DI22" s="10">
        <v>972.4845785068303</v>
      </c>
      <c r="DK22" s="13">
        <v>7.5574361288133218E-2</v>
      </c>
      <c r="DL22" s="14">
        <v>7.3190333942118286</v>
      </c>
    </row>
    <row r="23" spans="2:116" x14ac:dyDescent="0.25">
      <c r="B23" s="17" t="s">
        <v>30</v>
      </c>
      <c r="C23" s="3"/>
      <c r="D23" s="13">
        <v>102.7597138048565</v>
      </c>
      <c r="E23" s="13">
        <v>88.501985995294206</v>
      </c>
      <c r="F23" s="13">
        <v>94.203523388930762</v>
      </c>
      <c r="G23" s="13">
        <v>88.363814664644991</v>
      </c>
      <c r="H23" s="13">
        <v>88.143778241253088</v>
      </c>
      <c r="I23" s="13">
        <v>83.936863546948942</v>
      </c>
      <c r="J23" s="13">
        <v>76.449488147745853</v>
      </c>
      <c r="K23" s="13">
        <v>104.70603008288687</v>
      </c>
      <c r="L23" s="13">
        <v>107.72579985111211</v>
      </c>
      <c r="M23" s="13">
        <v>110.43759435762735</v>
      </c>
      <c r="N23" s="13">
        <v>111.33847620361401</v>
      </c>
      <c r="O23" s="13">
        <v>111.21835736481987</v>
      </c>
      <c r="P23" s="13">
        <v>110.88394669708086</v>
      </c>
      <c r="Q23" s="13">
        <v>109.98139518812482</v>
      </c>
      <c r="R23" s="13">
        <v>109.99252167493307</v>
      </c>
      <c r="S23" s="13">
        <v>110.7040278991858</v>
      </c>
      <c r="T23" s="13">
        <v>112.06113021387925</v>
      </c>
      <c r="U23" s="13">
        <v>113.79984027539427</v>
      </c>
      <c r="V23" s="13">
        <v>115.63500247944864</v>
      </c>
      <c r="X23" s="13">
        <v>0.71101168630385292</v>
      </c>
      <c r="Y23" s="14">
        <v>7.90920262833653</v>
      </c>
      <c r="AA23" s="140"/>
      <c r="AB23" s="140"/>
      <c r="AF23" s="17" t="s">
        <v>30</v>
      </c>
      <c r="AG23" s="17"/>
      <c r="AH23" s="3"/>
      <c r="AI23" s="10">
        <v>102.7597138048565</v>
      </c>
      <c r="AJ23" s="10">
        <v>88.501985995294206</v>
      </c>
      <c r="AK23" s="10">
        <v>94.203523388930762</v>
      </c>
      <c r="AL23" s="10">
        <v>88.363814664644991</v>
      </c>
      <c r="AM23" s="10">
        <v>88.143778241253088</v>
      </c>
      <c r="AN23" s="10">
        <v>83.936863546948942</v>
      </c>
      <c r="AO23" s="10">
        <v>76.449488147745853</v>
      </c>
      <c r="AP23" s="10">
        <v>104.70603008288687</v>
      </c>
      <c r="AQ23" s="10">
        <v>107.72579985111211</v>
      </c>
      <c r="AR23" s="10">
        <v>110.43759435762735</v>
      </c>
      <c r="AS23" s="10">
        <v>111.33847620361401</v>
      </c>
      <c r="AT23" s="10">
        <v>111.21835736481987</v>
      </c>
      <c r="AU23" s="10">
        <v>110.88394669708086</v>
      </c>
      <c r="AV23" s="10">
        <v>109.98139518812482</v>
      </c>
      <c r="AW23" s="10">
        <v>109.99252167493307</v>
      </c>
      <c r="AX23" s="10">
        <v>110.7040278991858</v>
      </c>
      <c r="AY23" s="10">
        <v>112.06113021387925</v>
      </c>
      <c r="AZ23" s="10">
        <v>113.79984027539427</v>
      </c>
      <c r="BA23" s="10">
        <v>115.63500247944864</v>
      </c>
      <c r="BC23" s="13">
        <v>0.71101168630385292</v>
      </c>
      <c r="BD23" s="14">
        <v>7.90920262833653</v>
      </c>
      <c r="BK23" s="17" t="s">
        <v>30</v>
      </c>
      <c r="BL23" s="3"/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10">
        <v>0</v>
      </c>
      <c r="CA23" s="10">
        <v>0</v>
      </c>
      <c r="CB23" s="10">
        <v>0</v>
      </c>
      <c r="CC23" s="10">
        <v>0</v>
      </c>
      <c r="CD23" s="10">
        <v>0</v>
      </c>
      <c r="CE23" s="10">
        <v>0</v>
      </c>
      <c r="CG23" s="13">
        <v>0</v>
      </c>
      <c r="CH23" s="14">
        <v>0</v>
      </c>
      <c r="CO23" s="17" t="s">
        <v>30</v>
      </c>
      <c r="CP23" s="3"/>
      <c r="CQ23" s="10">
        <v>0</v>
      </c>
      <c r="CR23" s="10">
        <v>0</v>
      </c>
      <c r="CS23" s="10">
        <v>0</v>
      </c>
      <c r="CT23" s="10">
        <v>0</v>
      </c>
      <c r="CU23" s="10">
        <v>0</v>
      </c>
      <c r="CV23" s="10">
        <v>0</v>
      </c>
      <c r="CW23" s="10">
        <v>0</v>
      </c>
      <c r="CX23" s="10">
        <v>0</v>
      </c>
      <c r="CY23" s="10">
        <v>0</v>
      </c>
      <c r="CZ23" s="10">
        <v>0</v>
      </c>
      <c r="DA23" s="10">
        <v>0</v>
      </c>
      <c r="DB23" s="10">
        <v>0</v>
      </c>
      <c r="DC23" s="10">
        <v>0</v>
      </c>
      <c r="DD23" s="10">
        <v>0</v>
      </c>
      <c r="DE23" s="10">
        <v>0</v>
      </c>
      <c r="DF23" s="10">
        <v>0</v>
      </c>
      <c r="DG23" s="10">
        <v>0</v>
      </c>
      <c r="DH23" s="10">
        <v>0</v>
      </c>
      <c r="DI23" s="10">
        <v>0</v>
      </c>
      <c r="DK23" s="13">
        <v>0</v>
      </c>
      <c r="DL23" s="14">
        <v>0</v>
      </c>
    </row>
    <row r="24" spans="2:116" x14ac:dyDescent="0.25">
      <c r="B24" s="17" t="s">
        <v>31</v>
      </c>
      <c r="C24" s="3"/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X24" s="13">
        <v>0</v>
      </c>
      <c r="Y24" s="14">
        <v>0</v>
      </c>
      <c r="AA24" s="140"/>
      <c r="AB24" s="140"/>
      <c r="AF24" s="17" t="s">
        <v>31</v>
      </c>
      <c r="AG24" s="17"/>
      <c r="AH24" s="3"/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C24" s="13">
        <v>0</v>
      </c>
      <c r="BD24" s="14">
        <v>0</v>
      </c>
      <c r="BK24" s="17" t="s">
        <v>31</v>
      </c>
      <c r="BL24" s="3"/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10">
        <v>0</v>
      </c>
      <c r="BX24" s="10">
        <v>0</v>
      </c>
      <c r="BY24" s="10">
        <v>0</v>
      </c>
      <c r="BZ24" s="10">
        <v>0</v>
      </c>
      <c r="CA24" s="10">
        <v>0</v>
      </c>
      <c r="CB24" s="10">
        <v>0</v>
      </c>
      <c r="CC24" s="10">
        <v>0</v>
      </c>
      <c r="CD24" s="10">
        <v>0</v>
      </c>
      <c r="CE24" s="10">
        <v>0</v>
      </c>
      <c r="CG24" s="13">
        <v>0</v>
      </c>
      <c r="CH24" s="14">
        <v>0</v>
      </c>
      <c r="CO24" s="17" t="s">
        <v>31</v>
      </c>
      <c r="CP24" s="3"/>
      <c r="CQ24" s="10">
        <v>0</v>
      </c>
      <c r="CR24" s="10">
        <v>0</v>
      </c>
      <c r="CS24" s="10">
        <v>0</v>
      </c>
      <c r="CT24" s="10">
        <v>0</v>
      </c>
      <c r="CU24" s="10">
        <v>0</v>
      </c>
      <c r="CV24" s="10">
        <v>0</v>
      </c>
      <c r="CW24" s="10">
        <v>0</v>
      </c>
      <c r="CX24" s="10">
        <v>0</v>
      </c>
      <c r="CY24" s="10">
        <v>0</v>
      </c>
      <c r="CZ24" s="10">
        <v>0</v>
      </c>
      <c r="DA24" s="10">
        <v>0</v>
      </c>
      <c r="DB24" s="10">
        <v>0</v>
      </c>
      <c r="DC24" s="10">
        <v>0</v>
      </c>
      <c r="DD24" s="10">
        <v>0</v>
      </c>
      <c r="DE24" s="10">
        <v>0</v>
      </c>
      <c r="DF24" s="10">
        <v>0</v>
      </c>
      <c r="DG24" s="10">
        <v>0</v>
      </c>
      <c r="DH24" s="10">
        <v>0</v>
      </c>
      <c r="DI24" s="10">
        <v>0</v>
      </c>
      <c r="DK24" s="13">
        <v>0</v>
      </c>
      <c r="DL24" s="14">
        <v>0</v>
      </c>
    </row>
    <row r="25" spans="2:116" x14ac:dyDescent="0.25">
      <c r="B25" s="17" t="s">
        <v>32</v>
      </c>
      <c r="C25" s="3"/>
      <c r="D25" s="13">
        <v>1420.0433507789119</v>
      </c>
      <c r="E25" s="13">
        <v>1412.5749276837337</v>
      </c>
      <c r="F25" s="13">
        <v>1411.1984885038203</v>
      </c>
      <c r="G25" s="13">
        <v>1502.8287980022553</v>
      </c>
      <c r="H25" s="13">
        <v>1452.911172914062</v>
      </c>
      <c r="I25" s="13">
        <v>1444.10306873427</v>
      </c>
      <c r="J25" s="13">
        <v>1677.58907708115</v>
      </c>
      <c r="K25" s="13">
        <v>2151.2963870359863</v>
      </c>
      <c r="L25" s="13">
        <v>2174.193301715145</v>
      </c>
      <c r="M25" s="13">
        <v>2197.7071903264505</v>
      </c>
      <c r="N25" s="13">
        <v>2186.3605154445395</v>
      </c>
      <c r="O25" s="13">
        <v>2154.3835123300937</v>
      </c>
      <c r="P25" s="13">
        <v>2125.8720493601791</v>
      </c>
      <c r="Q25" s="13">
        <v>2085.4575431849462</v>
      </c>
      <c r="R25" s="13">
        <v>2059.094730017639</v>
      </c>
      <c r="S25" s="13">
        <v>2047.2144529237339</v>
      </c>
      <c r="T25" s="13">
        <v>2048.4772247723135</v>
      </c>
      <c r="U25" s="13">
        <v>2056.0892308653752</v>
      </c>
      <c r="V25" s="13">
        <v>2064.6915856601245</v>
      </c>
      <c r="X25" s="13">
        <v>-0.51543542840121193</v>
      </c>
      <c r="Y25" s="14">
        <v>-109.50171605502055</v>
      </c>
      <c r="AA25" s="140"/>
      <c r="AB25" s="140"/>
      <c r="AF25" s="17" t="s">
        <v>32</v>
      </c>
      <c r="AG25" s="17"/>
      <c r="AH25" s="3"/>
      <c r="AI25" s="10">
        <v>1420.0433507789119</v>
      </c>
      <c r="AJ25" s="10">
        <v>1381.7790576837338</v>
      </c>
      <c r="AK25" s="10">
        <v>1301.4316385038203</v>
      </c>
      <c r="AL25" s="10">
        <v>1271.5133580022552</v>
      </c>
      <c r="AM25" s="10">
        <v>1188.879222914062</v>
      </c>
      <c r="AN25" s="10">
        <v>1194.8820287342699</v>
      </c>
      <c r="AO25" s="10">
        <v>1199.6184670811497</v>
      </c>
      <c r="AP25" s="10">
        <v>1194.6312270359867</v>
      </c>
      <c r="AQ25" s="10">
        <v>1209.0277566025263</v>
      </c>
      <c r="AR25" s="10">
        <v>1219.3392677260883</v>
      </c>
      <c r="AS25" s="10">
        <v>1208.957557869207</v>
      </c>
      <c r="AT25" s="10">
        <v>1187.0216520444978</v>
      </c>
      <c r="AU25" s="10">
        <v>1162.5314971499909</v>
      </c>
      <c r="AV25" s="10">
        <v>1133.9828288134104</v>
      </c>
      <c r="AW25" s="10">
        <v>1113.9375731345622</v>
      </c>
      <c r="AX25" s="10">
        <v>1101.3921916948245</v>
      </c>
      <c r="AY25" s="10">
        <v>1095.4180955732363</v>
      </c>
      <c r="AZ25" s="10">
        <v>1093.3934045710384</v>
      </c>
      <c r="BA25" s="10">
        <v>1092.2070071532939</v>
      </c>
      <c r="BC25" s="13">
        <v>-1.0110155606479987</v>
      </c>
      <c r="BD25" s="14">
        <v>-116.82074944923238</v>
      </c>
      <c r="BK25" s="17" t="s">
        <v>32</v>
      </c>
      <c r="BL25" s="3"/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0</v>
      </c>
      <c r="CC25" s="10">
        <v>0</v>
      </c>
      <c r="CD25" s="10">
        <v>0</v>
      </c>
      <c r="CE25" s="10">
        <v>0</v>
      </c>
      <c r="CG25" s="13">
        <v>0</v>
      </c>
      <c r="CH25" s="14">
        <v>0</v>
      </c>
      <c r="CO25" s="17" t="s">
        <v>32</v>
      </c>
      <c r="CP25" s="3"/>
      <c r="CQ25" s="10">
        <v>0</v>
      </c>
      <c r="CR25" s="10">
        <v>30.795870000000001</v>
      </c>
      <c r="CS25" s="10">
        <v>109.76685000000002</v>
      </c>
      <c r="CT25" s="10">
        <v>231.31544000000005</v>
      </c>
      <c r="CU25" s="10">
        <v>264.03195000000005</v>
      </c>
      <c r="CV25" s="10">
        <v>249.22104000000019</v>
      </c>
      <c r="CW25" s="10">
        <v>477.97061000000036</v>
      </c>
      <c r="CX25" s="10">
        <v>956.66515999999979</v>
      </c>
      <c r="CY25" s="10">
        <v>965.16554511261847</v>
      </c>
      <c r="CZ25" s="10">
        <v>978.36792260036214</v>
      </c>
      <c r="DA25" s="10">
        <v>977.40295757533249</v>
      </c>
      <c r="DB25" s="10">
        <v>967.36186028559575</v>
      </c>
      <c r="DC25" s="10">
        <v>963.34055221018832</v>
      </c>
      <c r="DD25" s="10">
        <v>951.47471437153558</v>
      </c>
      <c r="DE25" s="10">
        <v>945.15715688307694</v>
      </c>
      <c r="DF25" s="10">
        <v>945.82226122890938</v>
      </c>
      <c r="DG25" s="10">
        <v>953.05912919907723</v>
      </c>
      <c r="DH25" s="10">
        <v>962.69582629433683</v>
      </c>
      <c r="DI25" s="10">
        <v>972.4845785068303</v>
      </c>
      <c r="DK25" s="13">
        <v>7.5574361288133218E-2</v>
      </c>
      <c r="DL25" s="14">
        <v>7.3190333942118286</v>
      </c>
    </row>
    <row r="26" spans="2:116" x14ac:dyDescent="0.25">
      <c r="B26" s="17" t="s">
        <v>33</v>
      </c>
      <c r="C26" s="3"/>
      <c r="D26" s="13">
        <v>74.681063577744737</v>
      </c>
      <c r="E26" s="13">
        <v>57.19198400332025</v>
      </c>
      <c r="F26" s="13">
        <v>31.250681911764165</v>
      </c>
      <c r="G26" s="13">
        <v>31.697303113325916</v>
      </c>
      <c r="H26" s="13">
        <v>27.10136511701959</v>
      </c>
      <c r="I26" s="13">
        <v>29.323960514636301</v>
      </c>
      <c r="J26" s="13">
        <v>34.570764315484489</v>
      </c>
      <c r="K26" s="13">
        <v>40.059521604490264</v>
      </c>
      <c r="L26" s="13">
        <v>38.319049391903185</v>
      </c>
      <c r="M26" s="13">
        <v>36.712372203669723</v>
      </c>
      <c r="N26" s="13">
        <v>34.451727725795834</v>
      </c>
      <c r="O26" s="13">
        <v>32.020870659347096</v>
      </c>
      <c r="P26" s="13">
        <v>29.6336018246473</v>
      </c>
      <c r="Q26" s="13">
        <v>27.838760858221736</v>
      </c>
      <c r="R26" s="13">
        <v>25.97327850570564</v>
      </c>
      <c r="S26" s="13">
        <v>24.403404566989686</v>
      </c>
      <c r="T26" s="13">
        <v>23.080650583759343</v>
      </c>
      <c r="U26" s="13">
        <v>21.901954915253526</v>
      </c>
      <c r="V26" s="13">
        <v>20.794841255557508</v>
      </c>
      <c r="X26" s="13">
        <v>-5.929362262179283</v>
      </c>
      <c r="Y26" s="14">
        <v>-17.524208136345678</v>
      </c>
      <c r="AA26" s="140"/>
      <c r="AB26" s="140"/>
      <c r="AF26" s="17" t="s">
        <v>33</v>
      </c>
      <c r="AG26" s="17"/>
      <c r="AH26" s="3"/>
      <c r="AI26" s="10">
        <v>74.681063577744737</v>
      </c>
      <c r="AJ26" s="10">
        <v>57.19198400332025</v>
      </c>
      <c r="AK26" s="10">
        <v>31.250681911764165</v>
      </c>
      <c r="AL26" s="10">
        <v>31.697303113325916</v>
      </c>
      <c r="AM26" s="10">
        <v>27.10136511701959</v>
      </c>
      <c r="AN26" s="10">
        <v>29.323960514636301</v>
      </c>
      <c r="AO26" s="10">
        <v>34.570764315484489</v>
      </c>
      <c r="AP26" s="10">
        <v>40.059521604490264</v>
      </c>
      <c r="AQ26" s="10">
        <v>38.319049391903185</v>
      </c>
      <c r="AR26" s="10">
        <v>36.712372203669723</v>
      </c>
      <c r="AS26" s="10">
        <v>34.451727725795834</v>
      </c>
      <c r="AT26" s="10">
        <v>32.020870659347096</v>
      </c>
      <c r="AU26" s="10">
        <v>29.6336018246473</v>
      </c>
      <c r="AV26" s="10">
        <v>27.838760858221736</v>
      </c>
      <c r="AW26" s="10">
        <v>25.97327850570564</v>
      </c>
      <c r="AX26" s="10">
        <v>24.403404566989686</v>
      </c>
      <c r="AY26" s="10">
        <v>23.080650583759343</v>
      </c>
      <c r="AZ26" s="10">
        <v>21.901954915253526</v>
      </c>
      <c r="BA26" s="10">
        <v>20.794841255557508</v>
      </c>
      <c r="BC26" s="13">
        <v>-5.929362262179283</v>
      </c>
      <c r="BD26" s="14">
        <v>-17.524208136345678</v>
      </c>
      <c r="BK26" s="17" t="s">
        <v>33</v>
      </c>
      <c r="BL26" s="3"/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G26" s="13">
        <v>0</v>
      </c>
      <c r="CH26" s="14">
        <v>0</v>
      </c>
      <c r="CO26" s="17" t="s">
        <v>33</v>
      </c>
      <c r="CP26" s="3"/>
      <c r="CQ26" s="10">
        <v>0</v>
      </c>
      <c r="CR26" s="10">
        <v>0</v>
      </c>
      <c r="CS26" s="10">
        <v>0</v>
      </c>
      <c r="CT26" s="10">
        <v>0</v>
      </c>
      <c r="CU26" s="10">
        <v>0</v>
      </c>
      <c r="CV26" s="10">
        <v>0</v>
      </c>
      <c r="CW26" s="10">
        <v>0</v>
      </c>
      <c r="CX26" s="10">
        <v>0</v>
      </c>
      <c r="CY26" s="10">
        <v>0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K26" s="13">
        <v>0</v>
      </c>
      <c r="DL26" s="14">
        <v>0</v>
      </c>
    </row>
    <row r="27" spans="2:116" x14ac:dyDescent="0.25">
      <c r="B27" s="17" t="s">
        <v>34</v>
      </c>
      <c r="C27" s="3"/>
      <c r="D27" s="13">
        <v>1542.2172418270657</v>
      </c>
      <c r="E27" s="13">
        <v>1490.1625189031531</v>
      </c>
      <c r="F27" s="13">
        <v>1454.016832647407</v>
      </c>
      <c r="G27" s="13">
        <v>1349.0181749845858</v>
      </c>
      <c r="H27" s="13">
        <v>1421.3749201839582</v>
      </c>
      <c r="I27" s="13">
        <v>1426.1269427992738</v>
      </c>
      <c r="J27" s="13">
        <v>1317.7600391209967</v>
      </c>
      <c r="K27" s="13">
        <v>1240.3654417769767</v>
      </c>
      <c r="L27" s="13">
        <v>1102.4578783222787</v>
      </c>
      <c r="M27" s="13">
        <v>1061.0600214087005</v>
      </c>
      <c r="N27" s="13">
        <v>997.73319579357008</v>
      </c>
      <c r="O27" s="13">
        <v>924.06981143582675</v>
      </c>
      <c r="P27" s="13">
        <v>850.97942293283722</v>
      </c>
      <c r="Q27" s="13">
        <v>824.37994085469609</v>
      </c>
      <c r="R27" s="13">
        <v>800.70163487680998</v>
      </c>
      <c r="S27" s="13">
        <v>785.83737694644083</v>
      </c>
      <c r="T27" s="13">
        <v>779.95559797956548</v>
      </c>
      <c r="U27" s="13">
        <v>777.19509407607302</v>
      </c>
      <c r="V27" s="13">
        <v>774.69421886612668</v>
      </c>
      <c r="X27" s="13">
        <v>-3.4667715437787017</v>
      </c>
      <c r="Y27" s="14">
        <v>-327.76365945615203</v>
      </c>
      <c r="AA27" s="140"/>
      <c r="AB27" s="140"/>
      <c r="AF27" s="17" t="s">
        <v>34</v>
      </c>
      <c r="AG27" s="17"/>
      <c r="AH27" s="3"/>
      <c r="AI27" s="10">
        <v>1542.2172418270657</v>
      </c>
      <c r="AJ27" s="10">
        <v>1490.1625189031531</v>
      </c>
      <c r="AK27" s="10">
        <v>1454.016832647407</v>
      </c>
      <c r="AL27" s="10">
        <v>1349.0181749845858</v>
      </c>
      <c r="AM27" s="10">
        <v>1421.3749201839582</v>
      </c>
      <c r="AN27" s="10">
        <v>1426.1269427992738</v>
      </c>
      <c r="AO27" s="10">
        <v>1317.7600391209967</v>
      </c>
      <c r="AP27" s="10">
        <v>1240.3654417769767</v>
      </c>
      <c r="AQ27" s="10">
        <v>1102.4578783222787</v>
      </c>
      <c r="AR27" s="10">
        <v>1061.0600214087005</v>
      </c>
      <c r="AS27" s="10">
        <v>997.73319579357008</v>
      </c>
      <c r="AT27" s="10">
        <v>924.06981143582675</v>
      </c>
      <c r="AU27" s="10">
        <v>850.97942293283722</v>
      </c>
      <c r="AV27" s="10">
        <v>824.37994085469609</v>
      </c>
      <c r="AW27" s="10">
        <v>800.70163487680998</v>
      </c>
      <c r="AX27" s="10">
        <v>785.83737694644083</v>
      </c>
      <c r="AY27" s="10">
        <v>779.95559797956548</v>
      </c>
      <c r="AZ27" s="10">
        <v>777.19509407607302</v>
      </c>
      <c r="BA27" s="10">
        <v>774.69421886612668</v>
      </c>
      <c r="BC27" s="13">
        <v>-3.4667715437787017</v>
      </c>
      <c r="BD27" s="14">
        <v>-327.76365945615203</v>
      </c>
      <c r="BK27" s="17" t="s">
        <v>34</v>
      </c>
      <c r="BL27" s="3"/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10">
        <v>0</v>
      </c>
      <c r="BX27" s="10">
        <v>0</v>
      </c>
      <c r="BY27" s="10">
        <v>0</v>
      </c>
      <c r="BZ27" s="10">
        <v>0</v>
      </c>
      <c r="CA27" s="10">
        <v>0</v>
      </c>
      <c r="CB27" s="10">
        <v>0</v>
      </c>
      <c r="CC27" s="10">
        <v>0</v>
      </c>
      <c r="CD27" s="10">
        <v>0</v>
      </c>
      <c r="CE27" s="10">
        <v>0</v>
      </c>
      <c r="CG27" s="13">
        <v>0</v>
      </c>
      <c r="CH27" s="14">
        <v>0</v>
      </c>
      <c r="CO27" s="17" t="s">
        <v>34</v>
      </c>
      <c r="CP27" s="3"/>
      <c r="CQ27" s="10">
        <v>0</v>
      </c>
      <c r="CR27" s="10">
        <v>0</v>
      </c>
      <c r="CS27" s="10">
        <v>0</v>
      </c>
      <c r="CT27" s="10">
        <v>0</v>
      </c>
      <c r="CU27" s="10">
        <v>0</v>
      </c>
      <c r="CV27" s="10">
        <v>0</v>
      </c>
      <c r="CW27" s="10">
        <v>0</v>
      </c>
      <c r="CX27" s="10">
        <v>0</v>
      </c>
      <c r="CY27" s="10">
        <v>0</v>
      </c>
      <c r="CZ27" s="10">
        <v>0</v>
      </c>
      <c r="DA27" s="10">
        <v>0</v>
      </c>
      <c r="DB27" s="10">
        <v>0</v>
      </c>
      <c r="DC27" s="10">
        <v>0</v>
      </c>
      <c r="DD27" s="10">
        <v>0</v>
      </c>
      <c r="DE27" s="10">
        <v>0</v>
      </c>
      <c r="DF27" s="10">
        <v>0</v>
      </c>
      <c r="DG27" s="10">
        <v>0</v>
      </c>
      <c r="DH27" s="10">
        <v>0</v>
      </c>
      <c r="DI27" s="10">
        <v>0</v>
      </c>
      <c r="DK27" s="13">
        <v>0</v>
      </c>
      <c r="DL27" s="14">
        <v>0</v>
      </c>
    </row>
    <row r="28" spans="2:116" x14ac:dyDescent="0.25">
      <c r="B28" s="17" t="s">
        <v>35</v>
      </c>
      <c r="C28" s="3"/>
      <c r="D28" s="13">
        <v>852.53487624081754</v>
      </c>
      <c r="E28" s="13">
        <v>819.74093429261166</v>
      </c>
      <c r="F28" s="13">
        <v>837.49470742205892</v>
      </c>
      <c r="G28" s="13">
        <v>825.74377738561702</v>
      </c>
      <c r="H28" s="13">
        <v>815.41937924255171</v>
      </c>
      <c r="I28" s="13">
        <v>767.24923966618007</v>
      </c>
      <c r="J28" s="13">
        <v>739.87091409704715</v>
      </c>
      <c r="K28" s="13">
        <v>788.21318279027025</v>
      </c>
      <c r="L28" s="13">
        <v>776.31540671262655</v>
      </c>
      <c r="M28" s="13">
        <v>761.62191716998382</v>
      </c>
      <c r="N28" s="13">
        <v>734.28272070581534</v>
      </c>
      <c r="O28" s="13">
        <v>701.07230903486482</v>
      </c>
      <c r="P28" s="13">
        <v>667.66380335105214</v>
      </c>
      <c r="Q28" s="13">
        <v>635.93286259244223</v>
      </c>
      <c r="R28" s="13">
        <v>607.53327676541289</v>
      </c>
      <c r="S28" s="13">
        <v>583.67551484359501</v>
      </c>
      <c r="T28" s="13">
        <v>564.93975165202687</v>
      </c>
      <c r="U28" s="13">
        <v>548.65569084015044</v>
      </c>
      <c r="V28" s="13">
        <v>532.65027395057245</v>
      </c>
      <c r="X28" s="13">
        <v>-3.6968716951117142</v>
      </c>
      <c r="Y28" s="14">
        <v>-243.6651327620541</v>
      </c>
      <c r="AA28" s="140"/>
      <c r="AB28" s="140"/>
      <c r="AF28" s="17" t="s">
        <v>35</v>
      </c>
      <c r="AG28" s="17"/>
      <c r="AH28" s="3"/>
      <c r="AI28" s="10">
        <v>852.53487624081754</v>
      </c>
      <c r="AJ28" s="10">
        <v>819.74093429261166</v>
      </c>
      <c r="AK28" s="10">
        <v>837.49470742205892</v>
      </c>
      <c r="AL28" s="10">
        <v>825.74377738561702</v>
      </c>
      <c r="AM28" s="10">
        <v>815.41937924255171</v>
      </c>
      <c r="AN28" s="10">
        <v>767.24923966618007</v>
      </c>
      <c r="AO28" s="10">
        <v>739.87091409704715</v>
      </c>
      <c r="AP28" s="10">
        <v>788.21318279027025</v>
      </c>
      <c r="AQ28" s="10">
        <v>776.31540671262655</v>
      </c>
      <c r="AR28" s="10">
        <v>761.62191716998382</v>
      </c>
      <c r="AS28" s="10">
        <v>734.28272070581534</v>
      </c>
      <c r="AT28" s="10">
        <v>701.07230903486482</v>
      </c>
      <c r="AU28" s="10">
        <v>667.66380335105214</v>
      </c>
      <c r="AV28" s="10">
        <v>635.93286259244223</v>
      </c>
      <c r="AW28" s="10">
        <v>607.53327676541289</v>
      </c>
      <c r="AX28" s="10">
        <v>583.67551484359501</v>
      </c>
      <c r="AY28" s="10">
        <v>564.93975165202687</v>
      </c>
      <c r="AZ28" s="10">
        <v>548.65569084015044</v>
      </c>
      <c r="BA28" s="10">
        <v>532.65027395057245</v>
      </c>
      <c r="BC28" s="13">
        <v>-3.6968716951117142</v>
      </c>
      <c r="BD28" s="14">
        <v>-243.6651327620541</v>
      </c>
      <c r="BK28" s="17" t="s">
        <v>35</v>
      </c>
      <c r="BL28" s="3"/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G28" s="13">
        <v>0</v>
      </c>
      <c r="CH28" s="14">
        <v>0</v>
      </c>
      <c r="CO28" s="17" t="s">
        <v>35</v>
      </c>
      <c r="CP28" s="3"/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K28" s="13">
        <v>0</v>
      </c>
      <c r="DL28" s="14">
        <v>0</v>
      </c>
    </row>
    <row r="29" spans="2:116" x14ac:dyDescent="0.25">
      <c r="B29" s="17" t="s">
        <v>36</v>
      </c>
      <c r="C29" s="3"/>
      <c r="D29" s="13">
        <v>2518.6249037303073</v>
      </c>
      <c r="E29" s="13">
        <v>2829.646255051201</v>
      </c>
      <c r="F29" s="13">
        <v>2878.3283388454156</v>
      </c>
      <c r="G29" s="13">
        <v>2948.0096220280921</v>
      </c>
      <c r="H29" s="13">
        <v>2615.3271455471772</v>
      </c>
      <c r="I29" s="13">
        <v>2746.798283926827</v>
      </c>
      <c r="J29" s="13">
        <v>2979.3613633673376</v>
      </c>
      <c r="K29" s="13">
        <v>2999.1892557780998</v>
      </c>
      <c r="L29" s="13">
        <v>2756.0724431980157</v>
      </c>
      <c r="M29" s="13">
        <v>2800.5582584729036</v>
      </c>
      <c r="N29" s="13">
        <v>2794.2049058652951</v>
      </c>
      <c r="O29" s="13">
        <v>2756.8128650953186</v>
      </c>
      <c r="P29" s="13">
        <v>2708.1107069121176</v>
      </c>
      <c r="Q29" s="13">
        <v>2663.0853084799069</v>
      </c>
      <c r="R29" s="13">
        <v>2629.0083058521518</v>
      </c>
      <c r="S29" s="13">
        <v>2608.0369618508203</v>
      </c>
      <c r="T29" s="13">
        <v>2606.7184471427204</v>
      </c>
      <c r="U29" s="13">
        <v>2615.8880236725458</v>
      </c>
      <c r="V29" s="13">
        <v>2623.3053337274505</v>
      </c>
      <c r="X29" s="13">
        <v>-0.49249860915770993</v>
      </c>
      <c r="Y29" s="14">
        <v>-132.76710947056517</v>
      </c>
      <c r="AA29" s="140"/>
      <c r="AB29" s="140"/>
      <c r="AF29" s="17" t="s">
        <v>36</v>
      </c>
      <c r="AG29" s="17"/>
      <c r="AH29" s="3"/>
      <c r="AI29" s="10">
        <v>2518.6249037303073</v>
      </c>
      <c r="AJ29" s="10">
        <v>2829.646255051201</v>
      </c>
      <c r="AK29" s="10">
        <v>2878.3283388454156</v>
      </c>
      <c r="AL29" s="10">
        <v>2948.0096220280921</v>
      </c>
      <c r="AM29" s="10">
        <v>2615.3271455471772</v>
      </c>
      <c r="AN29" s="10">
        <v>2746.798283926827</v>
      </c>
      <c r="AO29" s="10">
        <v>2979.3613633673376</v>
      </c>
      <c r="AP29" s="10">
        <v>2999.1892557780998</v>
      </c>
      <c r="AQ29" s="10">
        <v>2756.0724431980157</v>
      </c>
      <c r="AR29" s="10">
        <v>2800.5582584729036</v>
      </c>
      <c r="AS29" s="10">
        <v>2794.2049058652951</v>
      </c>
      <c r="AT29" s="10">
        <v>2756.8128650953186</v>
      </c>
      <c r="AU29" s="10">
        <v>2708.1107069121176</v>
      </c>
      <c r="AV29" s="10">
        <v>2663.0853084799069</v>
      </c>
      <c r="AW29" s="10">
        <v>2629.0083058521518</v>
      </c>
      <c r="AX29" s="10">
        <v>2608.0369618508203</v>
      </c>
      <c r="AY29" s="10">
        <v>2606.7184471427204</v>
      </c>
      <c r="AZ29" s="10">
        <v>2615.8880236725458</v>
      </c>
      <c r="BA29" s="10">
        <v>2623.3053337274505</v>
      </c>
      <c r="BC29" s="13">
        <v>-0.49249860915770993</v>
      </c>
      <c r="BD29" s="14">
        <v>-132.76710947056517</v>
      </c>
      <c r="BK29" s="17" t="s">
        <v>36</v>
      </c>
      <c r="BL29" s="3"/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10">
        <v>0</v>
      </c>
      <c r="BZ29" s="10">
        <v>0</v>
      </c>
      <c r="CA29" s="10">
        <v>0</v>
      </c>
      <c r="CB29" s="10">
        <v>0</v>
      </c>
      <c r="CC29" s="10">
        <v>0</v>
      </c>
      <c r="CD29" s="10">
        <v>0</v>
      </c>
      <c r="CE29" s="10">
        <v>0</v>
      </c>
      <c r="CG29" s="13">
        <v>0</v>
      </c>
      <c r="CH29" s="14">
        <v>0</v>
      </c>
      <c r="CO29" s="17" t="s">
        <v>36</v>
      </c>
      <c r="CP29" s="3"/>
      <c r="CQ29" s="10">
        <v>0</v>
      </c>
      <c r="CR29" s="10">
        <v>0</v>
      </c>
      <c r="CS29" s="10">
        <v>0</v>
      </c>
      <c r="CT29" s="10">
        <v>0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</v>
      </c>
      <c r="DI29" s="10">
        <v>0</v>
      </c>
      <c r="DK29" s="13">
        <v>0</v>
      </c>
      <c r="DL29" s="14">
        <v>0</v>
      </c>
    </row>
    <row r="30" spans="2:116" x14ac:dyDescent="0.25">
      <c r="B30" s="17" t="s">
        <v>37</v>
      </c>
      <c r="C30" s="3"/>
      <c r="D30" s="13">
        <v>584.03228509953772</v>
      </c>
      <c r="E30" s="13">
        <v>510.83408035318087</v>
      </c>
      <c r="F30" s="13">
        <v>531.90211040892655</v>
      </c>
      <c r="G30" s="13">
        <v>463.49339459180851</v>
      </c>
      <c r="H30" s="13">
        <v>453.22121295855663</v>
      </c>
      <c r="I30" s="13">
        <v>470.25735179285061</v>
      </c>
      <c r="J30" s="13">
        <v>536.56280163081783</v>
      </c>
      <c r="K30" s="13">
        <v>566.15391615447118</v>
      </c>
      <c r="L30" s="13">
        <v>521.81716346186147</v>
      </c>
      <c r="M30" s="13">
        <v>510.39785739164631</v>
      </c>
      <c r="N30" s="13">
        <v>489.61444771677759</v>
      </c>
      <c r="O30" s="13">
        <v>464.26922414361093</v>
      </c>
      <c r="P30" s="13">
        <v>438.5320855996103</v>
      </c>
      <c r="Q30" s="13">
        <v>413.64836428918034</v>
      </c>
      <c r="R30" s="13">
        <v>390.88291087768147</v>
      </c>
      <c r="S30" s="13">
        <v>371.31526281940609</v>
      </c>
      <c r="T30" s="13">
        <v>355.44132803127457</v>
      </c>
      <c r="U30" s="13">
        <v>341.24051507400759</v>
      </c>
      <c r="V30" s="13">
        <v>327.09521837511681</v>
      </c>
      <c r="X30" s="13">
        <v>-4.5632627207130021</v>
      </c>
      <c r="Y30" s="14">
        <v>-194.72194508674465</v>
      </c>
      <c r="AA30" s="140"/>
      <c r="AB30" s="140"/>
      <c r="AF30" s="17" t="s">
        <v>37</v>
      </c>
      <c r="AG30" s="17"/>
      <c r="AH30" s="3"/>
      <c r="AI30" s="10">
        <v>584.03228509953772</v>
      </c>
      <c r="AJ30" s="10">
        <v>510.83408035318087</v>
      </c>
      <c r="AK30" s="10">
        <v>531.90211040892655</v>
      </c>
      <c r="AL30" s="10">
        <v>463.49339459180851</v>
      </c>
      <c r="AM30" s="10">
        <v>453.22121295855663</v>
      </c>
      <c r="AN30" s="10">
        <v>470.25735179285061</v>
      </c>
      <c r="AO30" s="10">
        <v>536.56280163081783</v>
      </c>
      <c r="AP30" s="10">
        <v>566.15391615447118</v>
      </c>
      <c r="AQ30" s="10">
        <v>521.81716346186147</v>
      </c>
      <c r="AR30" s="10">
        <v>510.39785739164631</v>
      </c>
      <c r="AS30" s="10">
        <v>489.61444771677759</v>
      </c>
      <c r="AT30" s="10">
        <v>464.26922414361093</v>
      </c>
      <c r="AU30" s="10">
        <v>438.5320855996103</v>
      </c>
      <c r="AV30" s="10">
        <v>413.64836428918034</v>
      </c>
      <c r="AW30" s="10">
        <v>390.88291087768147</v>
      </c>
      <c r="AX30" s="10">
        <v>371.31526281940609</v>
      </c>
      <c r="AY30" s="10">
        <v>355.44132803127457</v>
      </c>
      <c r="AZ30" s="10">
        <v>341.24051507400759</v>
      </c>
      <c r="BA30" s="10">
        <v>327.09521837511681</v>
      </c>
      <c r="BC30" s="13">
        <v>-4.5632627207130021</v>
      </c>
      <c r="BD30" s="14">
        <v>-194.72194508674465</v>
      </c>
      <c r="BK30" s="17" t="s">
        <v>37</v>
      </c>
      <c r="BL30" s="3"/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v>0</v>
      </c>
      <c r="BU30" s="10">
        <v>0</v>
      </c>
      <c r="BV30" s="10">
        <v>0</v>
      </c>
      <c r="BW30" s="10">
        <v>0</v>
      </c>
      <c r="BX30" s="10">
        <v>0</v>
      </c>
      <c r="BY30" s="10">
        <v>0</v>
      </c>
      <c r="BZ30" s="10">
        <v>0</v>
      </c>
      <c r="CA30" s="10">
        <v>0</v>
      </c>
      <c r="CB30" s="10">
        <v>0</v>
      </c>
      <c r="CC30" s="10">
        <v>0</v>
      </c>
      <c r="CD30" s="10">
        <v>0</v>
      </c>
      <c r="CE30" s="10">
        <v>0</v>
      </c>
      <c r="CG30" s="13">
        <v>0</v>
      </c>
      <c r="CH30" s="14">
        <v>0</v>
      </c>
      <c r="CO30" s="17" t="s">
        <v>37</v>
      </c>
      <c r="CP30" s="3"/>
      <c r="CQ30" s="10">
        <v>0</v>
      </c>
      <c r="CR30" s="10">
        <v>0</v>
      </c>
      <c r="CS30" s="10">
        <v>0</v>
      </c>
      <c r="CT30" s="10">
        <v>0</v>
      </c>
      <c r="CU30" s="10">
        <v>0</v>
      </c>
      <c r="CV30" s="10">
        <v>0</v>
      </c>
      <c r="CW30" s="10">
        <v>0</v>
      </c>
      <c r="CX30" s="10">
        <v>0</v>
      </c>
      <c r="CY30" s="10">
        <v>0</v>
      </c>
      <c r="CZ30" s="10">
        <v>0</v>
      </c>
      <c r="DA30" s="10">
        <v>0</v>
      </c>
      <c r="DB30" s="10">
        <v>0</v>
      </c>
      <c r="DC30" s="10">
        <v>0</v>
      </c>
      <c r="DD30" s="10">
        <v>0</v>
      </c>
      <c r="DE30" s="10">
        <v>0</v>
      </c>
      <c r="DF30" s="10">
        <v>0</v>
      </c>
      <c r="DG30" s="10">
        <v>0</v>
      </c>
      <c r="DH30" s="10">
        <v>0</v>
      </c>
      <c r="DI30" s="10">
        <v>0</v>
      </c>
      <c r="DK30" s="13">
        <v>0</v>
      </c>
      <c r="DL30" s="14">
        <v>0</v>
      </c>
    </row>
    <row r="31" spans="2:116" x14ac:dyDescent="0.25">
      <c r="B31" s="9" t="s">
        <v>38</v>
      </c>
      <c r="C31" s="3"/>
      <c r="D31" s="13">
        <v>897.82756128874587</v>
      </c>
      <c r="E31" s="13">
        <v>619.91032199821859</v>
      </c>
      <c r="F31" s="13">
        <v>652.15479120740088</v>
      </c>
      <c r="G31" s="13">
        <v>603.51391684537498</v>
      </c>
      <c r="H31" s="13">
        <v>681.2636130622958</v>
      </c>
      <c r="I31" s="13">
        <v>567.64895009620113</v>
      </c>
      <c r="J31" s="13">
        <v>501.40334319096979</v>
      </c>
      <c r="K31" s="13">
        <v>457.2109091649329</v>
      </c>
      <c r="L31" s="13">
        <v>329.81653829942348</v>
      </c>
      <c r="M31" s="13">
        <v>301.52915441904486</v>
      </c>
      <c r="N31" s="13">
        <v>285.31032214113492</v>
      </c>
      <c r="O31" s="13">
        <v>268.05547705990381</v>
      </c>
      <c r="P31" s="13">
        <v>250.83933022521268</v>
      </c>
      <c r="Q31" s="13">
        <v>234.41050633306105</v>
      </c>
      <c r="R31" s="13">
        <v>219.67759284043024</v>
      </c>
      <c r="S31" s="13">
        <v>207.53414779678366</v>
      </c>
      <c r="T31" s="13">
        <v>198.27951605681403</v>
      </c>
      <c r="U31" s="13">
        <v>190.33545069101569</v>
      </c>
      <c r="V31" s="13">
        <v>182.53737210081351</v>
      </c>
      <c r="X31" s="13">
        <v>-5.7442319876564341</v>
      </c>
      <c r="Y31" s="14">
        <v>-147.27916619860997</v>
      </c>
      <c r="AA31" s="140"/>
      <c r="AB31" s="140"/>
      <c r="AF31" s="9" t="s">
        <v>38</v>
      </c>
      <c r="AG31" s="9"/>
      <c r="AH31" s="3"/>
      <c r="AI31" s="10">
        <v>897.82756128874587</v>
      </c>
      <c r="AJ31" s="10">
        <v>619.91032199821859</v>
      </c>
      <c r="AK31" s="10">
        <v>652.15479120740088</v>
      </c>
      <c r="AL31" s="10">
        <v>603.51391684537498</v>
      </c>
      <c r="AM31" s="10">
        <v>681.2636130622958</v>
      </c>
      <c r="AN31" s="10">
        <v>567.64895009620113</v>
      </c>
      <c r="AO31" s="10">
        <v>501.40334319096979</v>
      </c>
      <c r="AP31" s="10">
        <v>457.2109091649329</v>
      </c>
      <c r="AQ31" s="10">
        <v>329.81653829942348</v>
      </c>
      <c r="AR31" s="10">
        <v>301.52915441904486</v>
      </c>
      <c r="AS31" s="10">
        <v>285.31032214113492</v>
      </c>
      <c r="AT31" s="10">
        <v>268.05547705990381</v>
      </c>
      <c r="AU31" s="10">
        <v>250.83933022521268</v>
      </c>
      <c r="AV31" s="10">
        <v>234.41050633306105</v>
      </c>
      <c r="AW31" s="10">
        <v>219.67759284043024</v>
      </c>
      <c r="AX31" s="10">
        <v>207.53414779678366</v>
      </c>
      <c r="AY31" s="10">
        <v>198.27951605681403</v>
      </c>
      <c r="AZ31" s="10">
        <v>190.33545069101569</v>
      </c>
      <c r="BA31" s="10">
        <v>182.53737210081351</v>
      </c>
      <c r="BC31" s="13">
        <v>-5.7442319876564341</v>
      </c>
      <c r="BD31" s="14">
        <v>-147.27916619860997</v>
      </c>
      <c r="BK31" s="9" t="s">
        <v>38</v>
      </c>
      <c r="BL31" s="3"/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v>0</v>
      </c>
      <c r="BU31" s="10">
        <v>0</v>
      </c>
      <c r="BV31" s="10">
        <v>0</v>
      </c>
      <c r="BW31" s="10">
        <v>0</v>
      </c>
      <c r="BX31" s="10">
        <v>0</v>
      </c>
      <c r="BY31" s="10">
        <v>0</v>
      </c>
      <c r="BZ31" s="10">
        <v>0</v>
      </c>
      <c r="CA31" s="10">
        <v>0</v>
      </c>
      <c r="CB31" s="10">
        <v>0</v>
      </c>
      <c r="CC31" s="10">
        <v>0</v>
      </c>
      <c r="CD31" s="10">
        <v>0</v>
      </c>
      <c r="CE31" s="10">
        <v>0</v>
      </c>
      <c r="CG31" s="13">
        <v>0</v>
      </c>
      <c r="CH31" s="14">
        <v>0</v>
      </c>
      <c r="CO31" s="9" t="s">
        <v>38</v>
      </c>
      <c r="CP31" s="3"/>
      <c r="CQ31" s="10">
        <v>0</v>
      </c>
      <c r="CR31" s="10">
        <v>0</v>
      </c>
      <c r="CS31" s="10">
        <v>0</v>
      </c>
      <c r="CT31" s="10">
        <v>0</v>
      </c>
      <c r="CU31" s="10">
        <v>0</v>
      </c>
      <c r="CV31" s="10">
        <v>0</v>
      </c>
      <c r="CW31" s="10">
        <v>0</v>
      </c>
      <c r="CX31" s="10">
        <v>0</v>
      </c>
      <c r="CY31" s="10">
        <v>0</v>
      </c>
      <c r="CZ31" s="10">
        <v>0</v>
      </c>
      <c r="DA31" s="10">
        <v>0</v>
      </c>
      <c r="DB31" s="10">
        <v>0</v>
      </c>
      <c r="DC31" s="10">
        <v>0</v>
      </c>
      <c r="DD31" s="10">
        <v>0</v>
      </c>
      <c r="DE31" s="10">
        <v>0</v>
      </c>
      <c r="DF31" s="10">
        <v>0</v>
      </c>
      <c r="DG31" s="10">
        <v>0</v>
      </c>
      <c r="DH31" s="10">
        <v>0</v>
      </c>
      <c r="DI31" s="10">
        <v>0</v>
      </c>
      <c r="DK31" s="13">
        <v>0</v>
      </c>
      <c r="DL31" s="14">
        <v>0</v>
      </c>
    </row>
    <row r="32" spans="2:116" x14ac:dyDescent="0.25">
      <c r="B32" s="18" t="s">
        <v>39</v>
      </c>
      <c r="C32" s="19"/>
      <c r="D32" s="13">
        <v>576.24685503907574</v>
      </c>
      <c r="E32" s="13">
        <v>494.26684842275387</v>
      </c>
      <c r="F32" s="13">
        <v>540.61984849260523</v>
      </c>
      <c r="G32" s="13">
        <v>500.47214893904021</v>
      </c>
      <c r="H32" s="13">
        <v>490.7645354792316</v>
      </c>
      <c r="I32" s="13">
        <v>509.02161462421873</v>
      </c>
      <c r="J32" s="13">
        <v>507.95130735373772</v>
      </c>
      <c r="K32" s="13">
        <v>515.42257701426274</v>
      </c>
      <c r="L32" s="13">
        <v>517.85715462225482</v>
      </c>
      <c r="M32" s="13">
        <v>518.4572278356635</v>
      </c>
      <c r="N32" s="13">
        <v>510.20041066378542</v>
      </c>
      <c r="O32" s="13">
        <v>497.43048307364973</v>
      </c>
      <c r="P32" s="13">
        <v>484.14378144426951</v>
      </c>
      <c r="Q32" s="13">
        <v>471.11247732892093</v>
      </c>
      <c r="R32" s="13">
        <v>459.6115973989605</v>
      </c>
      <c r="S32" s="13">
        <v>451.08959957350993</v>
      </c>
      <c r="T32" s="13">
        <v>446.08376834845092</v>
      </c>
      <c r="U32" s="13">
        <v>442.5217877867446</v>
      </c>
      <c r="V32" s="13">
        <v>438.87744629326886</v>
      </c>
      <c r="X32" s="13">
        <v>-1.6411758481071015</v>
      </c>
      <c r="Y32" s="14">
        <v>-78.979708328985964</v>
      </c>
      <c r="AA32" s="140"/>
      <c r="AB32" s="140"/>
      <c r="AF32" s="18" t="s">
        <v>39</v>
      </c>
      <c r="AG32" s="18"/>
      <c r="AH32" s="19"/>
      <c r="AI32" s="10">
        <v>576.24685503907574</v>
      </c>
      <c r="AJ32" s="10">
        <v>494.26684842275387</v>
      </c>
      <c r="AK32" s="10">
        <v>540.61984849260523</v>
      </c>
      <c r="AL32" s="10">
        <v>500.47214893904021</v>
      </c>
      <c r="AM32" s="10">
        <v>490.7645354792316</v>
      </c>
      <c r="AN32" s="10">
        <v>509.02161462421873</v>
      </c>
      <c r="AO32" s="10">
        <v>507.95130735373772</v>
      </c>
      <c r="AP32" s="10">
        <v>515.42257701426274</v>
      </c>
      <c r="AQ32" s="10">
        <v>517.85715462225482</v>
      </c>
      <c r="AR32" s="10">
        <v>518.4572278356635</v>
      </c>
      <c r="AS32" s="10">
        <v>510.20041066378542</v>
      </c>
      <c r="AT32" s="10">
        <v>497.43048307364973</v>
      </c>
      <c r="AU32" s="10">
        <v>484.14378144426951</v>
      </c>
      <c r="AV32" s="10">
        <v>471.11247732892093</v>
      </c>
      <c r="AW32" s="10">
        <v>459.6115973989605</v>
      </c>
      <c r="AX32" s="10">
        <v>451.08959957350993</v>
      </c>
      <c r="AY32" s="10">
        <v>446.08376834845092</v>
      </c>
      <c r="AZ32" s="10">
        <v>442.5217877867446</v>
      </c>
      <c r="BA32" s="10">
        <v>438.87744629326886</v>
      </c>
      <c r="BC32" s="13">
        <v>-1.6411758481071015</v>
      </c>
      <c r="BD32" s="14">
        <v>-78.979708328985964</v>
      </c>
      <c r="BK32" s="18" t="s">
        <v>39</v>
      </c>
      <c r="BL32" s="19"/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0</v>
      </c>
      <c r="CE32" s="10">
        <v>0</v>
      </c>
      <c r="CG32" s="13">
        <v>0</v>
      </c>
      <c r="CH32" s="14">
        <v>0</v>
      </c>
      <c r="CO32" s="18" t="s">
        <v>39</v>
      </c>
      <c r="CP32" s="19"/>
      <c r="CQ32" s="10">
        <v>0</v>
      </c>
      <c r="CR32" s="10">
        <v>0</v>
      </c>
      <c r="CS32" s="10">
        <v>0</v>
      </c>
      <c r="CT32" s="10">
        <v>0</v>
      </c>
      <c r="CU32" s="10">
        <v>0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K32" s="13">
        <v>0</v>
      </c>
      <c r="DL32" s="14">
        <v>0</v>
      </c>
    </row>
    <row r="33" spans="2:115" x14ac:dyDescent="0.25"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AA33" s="140"/>
      <c r="AB33" s="14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</row>
    <row r="34" spans="2:115" x14ac:dyDescent="0.25">
      <c r="D34" s="14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AA34" s="140"/>
      <c r="AB34" s="140"/>
      <c r="AI34" s="14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</row>
    <row r="35" spans="2:115" x14ac:dyDescent="0.25"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AA35" s="140"/>
      <c r="AB35" s="14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</row>
    <row r="36" spans="2:115" x14ac:dyDescent="0.25"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AA36" s="140"/>
      <c r="AB36" s="14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</row>
    <row r="37" spans="2:115" x14ac:dyDescent="0.25"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AA37" s="140"/>
      <c r="AB37" s="140"/>
      <c r="AI37" s="20"/>
      <c r="AJ37" s="20"/>
      <c r="AK37" s="20"/>
      <c r="AL37" s="20"/>
      <c r="AM37" s="20"/>
      <c r="AN37" s="20"/>
      <c r="AO37" s="20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</row>
    <row r="38" spans="2:115" x14ac:dyDescent="0.25"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AA38" s="140"/>
      <c r="AB38" s="140"/>
      <c r="AI38" s="20"/>
      <c r="AJ38" s="20"/>
      <c r="AK38" s="20"/>
      <c r="AL38" s="20"/>
      <c r="AM38" s="20"/>
      <c r="AN38" s="20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</row>
    <row r="39" spans="2:115" x14ac:dyDescent="0.25"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AA39" s="140"/>
      <c r="AB39" s="140"/>
      <c r="AI39" s="20"/>
      <c r="AJ39" s="20"/>
      <c r="AK39" s="20"/>
      <c r="AL39" s="20"/>
      <c r="AM39" s="20"/>
      <c r="AN39" s="20"/>
      <c r="AO39" s="20"/>
      <c r="AP39" s="21"/>
      <c r="AQ39" s="21">
        <f>AQ52-AQ51</f>
        <v>2913.6022274246216</v>
      </c>
      <c r="AR39" s="21">
        <f t="shared" ref="AR39:AV39" si="6">AR52-AR51</f>
        <v>2937.4853102643265</v>
      </c>
      <c r="AS39" s="21">
        <f t="shared" si="6"/>
        <v>2958.0525611263483</v>
      </c>
      <c r="AT39" s="21">
        <f t="shared" si="6"/>
        <v>2973.3510068354435</v>
      </c>
      <c r="AU39" s="21">
        <f t="shared" si="6"/>
        <v>2989.700154627013</v>
      </c>
      <c r="AV39" s="21">
        <f t="shared" si="6"/>
        <v>3003.8086105689108</v>
      </c>
      <c r="AW39" s="21"/>
      <c r="AX39" s="21"/>
      <c r="AY39" s="21"/>
      <c r="AZ39" s="21"/>
      <c r="BA39" s="21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</row>
    <row r="40" spans="2:115" x14ac:dyDescent="0.25"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0"/>
      <c r="T40" s="20"/>
      <c r="U40" s="20"/>
      <c r="V40" s="20"/>
      <c r="AA40" s="140"/>
      <c r="AB40" s="140"/>
      <c r="AI40" s="20"/>
      <c r="AJ40" s="20"/>
      <c r="AK40" s="20"/>
      <c r="AL40" s="20"/>
      <c r="AM40" s="20"/>
      <c r="AN40" s="20"/>
      <c r="AO40" s="20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</row>
    <row r="41" spans="2:115" x14ac:dyDescent="0.25">
      <c r="H41" s="20"/>
      <c r="I41" s="20"/>
      <c r="J41" s="20"/>
      <c r="K41" s="20"/>
      <c r="L41" s="23"/>
      <c r="M41" s="23"/>
      <c r="N41" s="23"/>
      <c r="O41" s="23"/>
      <c r="P41" s="23"/>
      <c r="Q41" s="23"/>
      <c r="R41" s="23"/>
      <c r="S41" s="20"/>
      <c r="T41" s="20"/>
      <c r="U41" s="20"/>
      <c r="V41" s="20"/>
      <c r="AA41" s="140"/>
      <c r="AB41" s="140"/>
      <c r="AI41" s="20"/>
      <c r="AJ41" s="20"/>
      <c r="AK41" s="20"/>
      <c r="AL41" s="20"/>
      <c r="AM41" s="20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</row>
    <row r="42" spans="2:115" x14ac:dyDescent="0.25">
      <c r="B42" s="2" t="s">
        <v>0</v>
      </c>
      <c r="C42" s="3"/>
      <c r="D42" s="3"/>
      <c r="E42" s="3"/>
      <c r="F42" s="3"/>
      <c r="G42" s="3"/>
      <c r="H42" s="22"/>
      <c r="I42" s="22"/>
      <c r="J42" s="22"/>
      <c r="K42" s="22"/>
      <c r="L42" s="23"/>
      <c r="M42" s="23"/>
      <c r="N42" s="23"/>
      <c r="O42" s="23"/>
      <c r="P42" s="23"/>
      <c r="Q42" s="23"/>
      <c r="R42" s="23"/>
      <c r="S42" s="20"/>
      <c r="T42" s="20"/>
      <c r="U42" s="20"/>
      <c r="V42" s="20"/>
      <c r="X42" s="4" t="s">
        <v>1</v>
      </c>
      <c r="AA42" s="140"/>
      <c r="AB42" s="140"/>
      <c r="AF42" s="2" t="s">
        <v>3</v>
      </c>
      <c r="AG42" s="5"/>
      <c r="AH42" s="3"/>
      <c r="AI42" s="20"/>
      <c r="AJ42" s="20"/>
      <c r="AK42" s="20"/>
      <c r="AL42" s="20"/>
      <c r="AM42" s="20"/>
      <c r="AN42" s="20"/>
      <c r="AO42" s="20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C42" s="4" t="s">
        <v>1</v>
      </c>
      <c r="BK42" s="2" t="s">
        <v>4</v>
      </c>
      <c r="BL42" s="3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G42" s="4" t="s">
        <v>1</v>
      </c>
      <c r="CO42" s="2" t="s">
        <v>5</v>
      </c>
      <c r="CP42" s="3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K42" s="4" t="s">
        <v>1</v>
      </c>
    </row>
    <row r="43" spans="2:115" x14ac:dyDescent="0.25">
      <c r="B43" s="2" t="s">
        <v>40</v>
      </c>
      <c r="C43" s="3"/>
      <c r="D43" s="3">
        <v>2008</v>
      </c>
      <c r="E43" s="3">
        <v>2009</v>
      </c>
      <c r="F43" s="3">
        <v>2010</v>
      </c>
      <c r="G43" s="3">
        <v>2011</v>
      </c>
      <c r="H43" s="6">
        <v>2012</v>
      </c>
      <c r="I43" s="6">
        <v>2013</v>
      </c>
      <c r="J43" s="6">
        <v>2014</v>
      </c>
      <c r="K43" s="6">
        <v>2015</v>
      </c>
      <c r="L43" s="6">
        <v>2016</v>
      </c>
      <c r="M43" s="6">
        <v>2017</v>
      </c>
      <c r="N43" s="6">
        <v>2018</v>
      </c>
      <c r="O43" s="6">
        <v>2019</v>
      </c>
      <c r="P43" s="6">
        <v>2020</v>
      </c>
      <c r="Q43" s="6">
        <v>2021</v>
      </c>
      <c r="R43" s="7">
        <v>2022</v>
      </c>
      <c r="S43" s="7">
        <v>2023</v>
      </c>
      <c r="T43" s="7">
        <v>2024</v>
      </c>
      <c r="U43" s="8">
        <v>2025</v>
      </c>
      <c r="V43" s="8">
        <v>2026</v>
      </c>
      <c r="X43" s="4" t="s">
        <v>7</v>
      </c>
      <c r="AA43" s="140"/>
      <c r="AB43" s="140"/>
      <c r="AC43">
        <v>0.32926829268292684</v>
      </c>
      <c r="AF43" s="2" t="s">
        <v>40</v>
      </c>
      <c r="AG43" s="5"/>
      <c r="AH43" s="3"/>
      <c r="AI43" s="3">
        <v>2008</v>
      </c>
      <c r="AJ43" s="3">
        <v>2009</v>
      </c>
      <c r="AK43" s="3">
        <v>2010</v>
      </c>
      <c r="AL43" s="3">
        <v>2011</v>
      </c>
      <c r="AM43" s="6">
        <v>2012</v>
      </c>
      <c r="AN43" s="6">
        <v>2013</v>
      </c>
      <c r="AO43" s="6">
        <v>2014</v>
      </c>
      <c r="AP43" s="6">
        <v>2015</v>
      </c>
      <c r="AQ43" s="6">
        <v>2016</v>
      </c>
      <c r="AR43" s="6">
        <v>2017</v>
      </c>
      <c r="AS43" s="6">
        <v>2018</v>
      </c>
      <c r="AT43" s="6">
        <v>2019</v>
      </c>
      <c r="AU43" s="6">
        <v>2020</v>
      </c>
      <c r="AV43" s="6">
        <v>2021</v>
      </c>
      <c r="AW43" s="7">
        <v>2022</v>
      </c>
      <c r="AX43" s="7">
        <v>2023</v>
      </c>
      <c r="AY43" s="7">
        <v>2024</v>
      </c>
      <c r="AZ43" s="8">
        <v>2025</v>
      </c>
      <c r="BA43" s="8">
        <v>2026</v>
      </c>
      <c r="BC43" s="4" t="s">
        <v>7</v>
      </c>
      <c r="BK43" s="2" t="s">
        <v>40</v>
      </c>
      <c r="BL43" s="3"/>
      <c r="BM43" s="3">
        <v>2008</v>
      </c>
      <c r="BN43" s="3">
        <v>2009</v>
      </c>
      <c r="BO43" s="3">
        <v>2010</v>
      </c>
      <c r="BP43" s="3">
        <v>2011</v>
      </c>
      <c r="BQ43" s="6">
        <v>2012</v>
      </c>
      <c r="BR43" s="6">
        <v>2013</v>
      </c>
      <c r="BS43" s="6">
        <v>2014</v>
      </c>
      <c r="BT43" s="6">
        <v>2015</v>
      </c>
      <c r="BU43" s="6">
        <v>2016</v>
      </c>
      <c r="BV43" s="6">
        <v>2017</v>
      </c>
      <c r="BW43" s="6">
        <v>2018</v>
      </c>
      <c r="BX43" s="6">
        <v>2019</v>
      </c>
      <c r="BY43" s="6">
        <v>2020</v>
      </c>
      <c r="BZ43" s="6">
        <v>2021</v>
      </c>
      <c r="CA43" s="7">
        <v>2022</v>
      </c>
      <c r="CB43" s="7">
        <v>2023</v>
      </c>
      <c r="CC43" s="7">
        <v>2024</v>
      </c>
      <c r="CD43" s="8">
        <v>2025</v>
      </c>
      <c r="CE43" s="8">
        <v>2026</v>
      </c>
      <c r="CG43" s="4" t="s">
        <v>7</v>
      </c>
      <c r="CO43" s="2" t="s">
        <v>40</v>
      </c>
      <c r="CP43" s="3"/>
      <c r="CQ43" s="3">
        <v>2008</v>
      </c>
      <c r="CR43" s="3">
        <v>2009</v>
      </c>
      <c r="CS43" s="3">
        <v>2010</v>
      </c>
      <c r="CT43" s="3">
        <v>2011</v>
      </c>
      <c r="CU43" s="6">
        <v>2012</v>
      </c>
      <c r="CV43" s="6">
        <v>2013</v>
      </c>
      <c r="CW43" s="6">
        <v>2014</v>
      </c>
      <c r="CX43" s="6">
        <v>2015</v>
      </c>
      <c r="CY43" s="6">
        <v>2016</v>
      </c>
      <c r="CZ43" s="6">
        <v>2017</v>
      </c>
      <c r="DA43" s="6">
        <v>2018</v>
      </c>
      <c r="DB43" s="6">
        <v>2019</v>
      </c>
      <c r="DC43" s="6">
        <v>2020</v>
      </c>
      <c r="DD43" s="6">
        <v>2021</v>
      </c>
      <c r="DE43" s="7">
        <v>2022</v>
      </c>
      <c r="DF43" s="7">
        <v>2023</v>
      </c>
      <c r="DG43" s="7">
        <v>2024</v>
      </c>
      <c r="DH43" s="8">
        <v>2025</v>
      </c>
      <c r="DI43" s="8">
        <v>2026</v>
      </c>
      <c r="DK43" s="4" t="s">
        <v>7</v>
      </c>
    </row>
    <row r="44" spans="2:115" x14ac:dyDescent="0.25">
      <c r="B44" s="5"/>
      <c r="C44" s="11" t="s">
        <v>41</v>
      </c>
      <c r="D44" s="11"/>
      <c r="E44" s="11"/>
      <c r="F44" s="11"/>
      <c r="G44" s="11"/>
      <c r="H44" s="1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X44" s="11" t="s">
        <v>12</v>
      </c>
      <c r="AA44" s="140"/>
      <c r="AB44" s="140"/>
      <c r="AC44">
        <v>0.6097560975609756</v>
      </c>
      <c r="AF44" s="2" t="s">
        <v>42</v>
      </c>
      <c r="AG44" s="5"/>
      <c r="AI44" s="11" t="s">
        <v>41</v>
      </c>
      <c r="AJ44" s="11" t="s">
        <v>41</v>
      </c>
      <c r="AK44" s="11" t="s">
        <v>41</v>
      </c>
      <c r="AL44" s="11" t="s">
        <v>41</v>
      </c>
      <c r="AM44" s="11" t="s">
        <v>41</v>
      </c>
      <c r="AN44" s="20"/>
      <c r="AO44" s="20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C44" s="11" t="s">
        <v>12</v>
      </c>
      <c r="BK44" s="2" t="s">
        <v>42</v>
      </c>
      <c r="BL44" s="11" t="s">
        <v>41</v>
      </c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G44" s="11" t="s">
        <v>12</v>
      </c>
      <c r="CO44" s="2" t="s">
        <v>42</v>
      </c>
      <c r="CP44" s="11" t="s">
        <v>41</v>
      </c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K44" s="11" t="s">
        <v>12</v>
      </c>
    </row>
    <row r="45" spans="2:115" x14ac:dyDescent="0.25">
      <c r="B45" s="24" t="s">
        <v>13</v>
      </c>
      <c r="D45" s="25">
        <v>653426</v>
      </c>
      <c r="E45" s="25">
        <v>658403</v>
      </c>
      <c r="F45" s="25">
        <v>662223</v>
      </c>
      <c r="G45" s="25">
        <v>672947</v>
      </c>
      <c r="H45" s="25">
        <v>678214.85906040273</v>
      </c>
      <c r="I45" s="25">
        <v>682733.85906040273</v>
      </c>
      <c r="J45" s="25">
        <v>687431.87969924812</v>
      </c>
      <c r="K45" s="25">
        <v>691128.92619657365</v>
      </c>
      <c r="L45" s="25">
        <v>693931.68484013132</v>
      </c>
      <c r="M45" s="25">
        <v>697316.61798939563</v>
      </c>
      <c r="N45" s="25">
        <v>700583.91047070955</v>
      </c>
      <c r="O45" s="25">
        <v>703940.27384409623</v>
      </c>
      <c r="P45" s="25">
        <v>707311.81439236994</v>
      </c>
      <c r="Q45" s="25">
        <v>710448.52827999182</v>
      </c>
      <c r="R45" s="25">
        <v>713668.41602513881</v>
      </c>
      <c r="S45" s="25">
        <v>717154.67192690249</v>
      </c>
      <c r="T45" s="25">
        <v>720289.15144230111</v>
      </c>
      <c r="U45" s="25">
        <v>723266.40722138062</v>
      </c>
      <c r="V45" s="25">
        <v>726545.73638728249</v>
      </c>
      <c r="X45" s="13">
        <v>0.46033546945607462</v>
      </c>
      <c r="AA45" s="140"/>
      <c r="AB45" s="140"/>
      <c r="AC45">
        <v>6.097560975609756E-2</v>
      </c>
      <c r="AF45" s="24" t="s">
        <v>13</v>
      </c>
      <c r="AG45" s="24"/>
      <c r="AI45" s="21">
        <v>653426</v>
      </c>
      <c r="AJ45" s="21">
        <v>658403</v>
      </c>
      <c r="AK45" s="21">
        <v>662223</v>
      </c>
      <c r="AL45" s="21">
        <v>666286</v>
      </c>
      <c r="AM45" s="21">
        <v>670863.85906040273</v>
      </c>
      <c r="AN45" s="21">
        <v>675555.85906040273</v>
      </c>
      <c r="AO45" s="21">
        <v>679813.87969924812</v>
      </c>
      <c r="AP45" s="21">
        <v>682767.92619657365</v>
      </c>
      <c r="AQ45" s="21">
        <v>685094.17198537383</v>
      </c>
      <c r="AR45" s="21">
        <v>688015.74405535311</v>
      </c>
      <c r="AS45" s="21">
        <v>690856.9118677451</v>
      </c>
      <c r="AT45" s="21">
        <v>693761.10519857262</v>
      </c>
      <c r="AU45" s="21">
        <v>696700.15731092857</v>
      </c>
      <c r="AV45" s="21">
        <v>699390.98989161989</v>
      </c>
      <c r="AW45" s="21">
        <v>702158.0784385209</v>
      </c>
      <c r="AX45" s="21">
        <v>705204.72475012578</v>
      </c>
      <c r="AY45" s="21">
        <v>707898.4221165739</v>
      </c>
      <c r="AZ45" s="21">
        <v>710409.88386908802</v>
      </c>
      <c r="BA45" s="21">
        <v>713222.01039357984</v>
      </c>
      <c r="BC45" s="13">
        <v>0.40317498046364975</v>
      </c>
      <c r="BK45" s="24" t="s">
        <v>13</v>
      </c>
      <c r="BM45" s="21">
        <v>0</v>
      </c>
      <c r="BN45" s="21">
        <v>0</v>
      </c>
      <c r="BO45" s="21">
        <v>0</v>
      </c>
      <c r="BP45" s="21">
        <v>4070</v>
      </c>
      <c r="BQ45" s="21">
        <v>4418</v>
      </c>
      <c r="BR45" s="21">
        <v>4274</v>
      </c>
      <c r="BS45" s="21">
        <v>4412</v>
      </c>
      <c r="BT45" s="21">
        <v>4751</v>
      </c>
      <c r="BU45" s="21">
        <v>4899</v>
      </c>
      <c r="BV45" s="21">
        <v>5070.4407865027324</v>
      </c>
      <c r="BW45" s="21">
        <v>5207.5559077914022</v>
      </c>
      <c r="BX45" s="21">
        <v>5352.674635948928</v>
      </c>
      <c r="BY45" s="21">
        <v>5491.1742005095111</v>
      </c>
      <c r="BZ45" s="21">
        <v>5630.245492922566</v>
      </c>
      <c r="CA45" s="21">
        <v>5758.7067487109225</v>
      </c>
      <c r="CB45" s="21">
        <v>5884.1090113604023</v>
      </c>
      <c r="CC45" s="21">
        <v>6013.7614059516318</v>
      </c>
      <c r="CD45" s="21">
        <v>6148.3424571994192</v>
      </c>
      <c r="CE45" s="21">
        <v>6281.8822277604804</v>
      </c>
      <c r="CG45" s="13">
        <v>2.5175538572406175</v>
      </c>
      <c r="CO45" s="24" t="s">
        <v>13</v>
      </c>
      <c r="CQ45" s="20">
        <v>0</v>
      </c>
      <c r="CR45" s="20">
        <v>0</v>
      </c>
      <c r="CS45" s="20">
        <v>0</v>
      </c>
      <c r="CT45" s="20">
        <v>2591</v>
      </c>
      <c r="CU45" s="20">
        <v>2933</v>
      </c>
      <c r="CV45" s="20">
        <v>2904</v>
      </c>
      <c r="CW45" s="20">
        <v>3206</v>
      </c>
      <c r="CX45" s="20">
        <v>3610</v>
      </c>
      <c r="CY45" s="21">
        <v>3938.5128547574391</v>
      </c>
      <c r="CZ45" s="21">
        <v>4230.4331475397194</v>
      </c>
      <c r="DA45" s="21">
        <v>4519.4426951730302</v>
      </c>
      <c r="DB45" s="21">
        <v>4826.4940095745869</v>
      </c>
      <c r="DC45" s="21">
        <v>5120.4828809318587</v>
      </c>
      <c r="DD45" s="21">
        <v>5427.2928954493318</v>
      </c>
      <c r="DE45" s="21">
        <v>5751.6308379070033</v>
      </c>
      <c r="DF45" s="21">
        <v>6065.8381654163177</v>
      </c>
      <c r="DG45" s="21">
        <v>6376.9679197755886</v>
      </c>
      <c r="DH45" s="21">
        <v>6708.1808950930954</v>
      </c>
      <c r="DI45" s="21">
        <v>7041.8437659421916</v>
      </c>
      <c r="DK45" s="13">
        <v>5.9828055360830801</v>
      </c>
    </row>
    <row r="46" spans="2:115" x14ac:dyDescent="0.25">
      <c r="B46" s="9" t="s">
        <v>14</v>
      </c>
      <c r="D46" s="25">
        <v>656786</v>
      </c>
      <c r="E46" s="25">
        <v>663050</v>
      </c>
      <c r="F46" s="25">
        <v>668088</v>
      </c>
      <c r="G46" s="25">
        <v>672932</v>
      </c>
      <c r="H46" s="25">
        <v>677935</v>
      </c>
      <c r="I46" s="25">
        <v>682452</v>
      </c>
      <c r="J46" s="25">
        <v>687150</v>
      </c>
      <c r="K46" s="25">
        <v>690845</v>
      </c>
      <c r="L46" s="25">
        <v>693654.50666847732</v>
      </c>
      <c r="M46" s="25">
        <v>697038.09019175521</v>
      </c>
      <c r="N46" s="25">
        <v>700307.28999741504</v>
      </c>
      <c r="O46" s="25">
        <v>703666.9161074335</v>
      </c>
      <c r="P46" s="25">
        <v>707041.83404477511</v>
      </c>
      <c r="Q46" s="25">
        <v>710182.91209161445</v>
      </c>
      <c r="R46" s="25">
        <v>713405.01357013313</v>
      </c>
      <c r="S46" s="25">
        <v>716892.692829779</v>
      </c>
      <c r="T46" s="25">
        <v>720027.73435560288</v>
      </c>
      <c r="U46" s="25">
        <v>723006.21499990067</v>
      </c>
      <c r="V46" s="25">
        <v>726285.65123733471</v>
      </c>
      <c r="X46" s="13">
        <v>0.46075210228910812</v>
      </c>
      <c r="AA46" s="140"/>
      <c r="AB46" s="140"/>
      <c r="AF46" s="9" t="s">
        <v>14</v>
      </c>
      <c r="AG46" s="9"/>
      <c r="AI46" s="21">
        <v>653142</v>
      </c>
      <c r="AJ46" s="21">
        <v>658117</v>
      </c>
      <c r="AK46" s="21">
        <v>661939</v>
      </c>
      <c r="AL46" s="21">
        <v>666007</v>
      </c>
      <c r="AM46" s="21">
        <v>670585</v>
      </c>
      <c r="AN46" s="21">
        <v>675275</v>
      </c>
      <c r="AO46" s="21">
        <v>679534</v>
      </c>
      <c r="AP46" s="21">
        <v>682486</v>
      </c>
      <c r="AQ46" s="21">
        <v>684819</v>
      </c>
      <c r="AR46" s="21">
        <v>687739.24193263846</v>
      </c>
      <c r="AS46" s="21">
        <v>690582.31423503347</v>
      </c>
      <c r="AT46" s="21">
        <v>693489.75520476571</v>
      </c>
      <c r="AU46" s="21">
        <v>696432.18623277941</v>
      </c>
      <c r="AV46" s="21">
        <v>699127.36200354551</v>
      </c>
      <c r="AW46" s="21">
        <v>701896.6614742513</v>
      </c>
      <c r="AX46" s="21">
        <v>704944.73580525536</v>
      </c>
      <c r="AY46" s="21">
        <v>707639.00581544719</v>
      </c>
      <c r="AZ46" s="21">
        <v>710151.70285392518</v>
      </c>
      <c r="BA46" s="21">
        <v>712963.94565793092</v>
      </c>
      <c r="BC46" s="13">
        <v>0.40357500213938913</v>
      </c>
      <c r="BK46" s="9" t="s">
        <v>14</v>
      </c>
      <c r="BM46" s="21">
        <v>3644</v>
      </c>
      <c r="BN46" s="21">
        <v>3890</v>
      </c>
      <c r="BO46" s="21">
        <v>4107</v>
      </c>
      <c r="BP46" s="21">
        <v>4335</v>
      </c>
      <c r="BQ46" s="21">
        <v>4418</v>
      </c>
      <c r="BR46" s="21">
        <v>4274</v>
      </c>
      <c r="BS46" s="21">
        <v>4412</v>
      </c>
      <c r="BT46" s="21">
        <v>4751</v>
      </c>
      <c r="BU46" s="21">
        <v>4899</v>
      </c>
      <c r="BV46" s="21">
        <v>5070.4407865027324</v>
      </c>
      <c r="BW46" s="21">
        <v>5207.5559077914022</v>
      </c>
      <c r="BX46" s="21">
        <v>5352.674635948928</v>
      </c>
      <c r="BY46" s="21">
        <v>5491.1742005095111</v>
      </c>
      <c r="BZ46" s="21">
        <v>5630.245492922566</v>
      </c>
      <c r="CA46" s="21">
        <v>5758.7067487109225</v>
      </c>
      <c r="CB46" s="21">
        <v>5884.1090113604023</v>
      </c>
      <c r="CC46" s="21">
        <v>6013.7614059516318</v>
      </c>
      <c r="CD46" s="21">
        <v>6148.3424571994192</v>
      </c>
      <c r="CE46" s="21">
        <v>6281.8822277604804</v>
      </c>
      <c r="CG46" s="13">
        <v>2.5175538572406175</v>
      </c>
      <c r="CO46" s="9" t="s">
        <v>14</v>
      </c>
      <c r="CQ46" s="20">
        <v>0</v>
      </c>
      <c r="CR46" s="20">
        <v>1043</v>
      </c>
      <c r="CS46" s="20">
        <v>2042</v>
      </c>
      <c r="CT46" s="20">
        <v>2590</v>
      </c>
      <c r="CU46" s="20">
        <v>2932</v>
      </c>
      <c r="CV46" s="20">
        <v>2903</v>
      </c>
      <c r="CW46" s="20">
        <v>3204</v>
      </c>
      <c r="CX46" s="20">
        <v>3608</v>
      </c>
      <c r="CY46" s="21">
        <v>3936.5066684773337</v>
      </c>
      <c r="CZ46" s="21">
        <v>4228.4074726140097</v>
      </c>
      <c r="DA46" s="21">
        <v>4517.4198545901918</v>
      </c>
      <c r="DB46" s="21">
        <v>4824.486266718839</v>
      </c>
      <c r="DC46" s="21">
        <v>5118.473611486168</v>
      </c>
      <c r="DD46" s="21">
        <v>5425.3045951462809</v>
      </c>
      <c r="DE46" s="21">
        <v>5749.6453471709274</v>
      </c>
      <c r="DF46" s="21">
        <v>6063.8480131631377</v>
      </c>
      <c r="DG46" s="21">
        <v>6374.9671342041565</v>
      </c>
      <c r="DH46" s="21">
        <v>6706.1696887760327</v>
      </c>
      <c r="DI46" s="21">
        <v>7039.8233516432574</v>
      </c>
      <c r="DK46" s="13">
        <v>5.9851642062933363</v>
      </c>
    </row>
    <row r="47" spans="2:115" x14ac:dyDescent="0.25">
      <c r="B47" s="12" t="s">
        <v>15</v>
      </c>
      <c r="D47" s="25">
        <v>640187</v>
      </c>
      <c r="E47" s="25">
        <v>646520</v>
      </c>
      <c r="F47" s="25">
        <v>651551</v>
      </c>
      <c r="G47" s="25">
        <v>656434</v>
      </c>
      <c r="H47" s="25">
        <v>661661</v>
      </c>
      <c r="I47" s="25">
        <v>666241</v>
      </c>
      <c r="J47" s="25">
        <v>670964</v>
      </c>
      <c r="K47" s="25">
        <v>674931</v>
      </c>
      <c r="L47" s="25">
        <v>677974.50666847732</v>
      </c>
      <c r="M47" s="25">
        <v>681420.10702551063</v>
      </c>
      <c r="N47" s="25">
        <v>684783.19361423713</v>
      </c>
      <c r="O47" s="25">
        <v>688278.90509704407</v>
      </c>
      <c r="P47" s="25">
        <v>691752.20520082011</v>
      </c>
      <c r="Q47" s="25">
        <v>695209.38098557096</v>
      </c>
      <c r="R47" s="25">
        <v>698506.83302493556</v>
      </c>
      <c r="S47" s="25">
        <v>702047.64516073756</v>
      </c>
      <c r="T47" s="25">
        <v>705211.74086674198</v>
      </c>
      <c r="U47" s="25">
        <v>708223.56855110335</v>
      </c>
      <c r="V47" s="25">
        <v>711548.32920237642</v>
      </c>
      <c r="X47" s="13">
        <v>0.48450650093758707</v>
      </c>
      <c r="AA47" s="140"/>
      <c r="AB47" s="140"/>
      <c r="AF47" s="12" t="s">
        <v>15</v>
      </c>
      <c r="AG47" s="12"/>
      <c r="AI47" s="21">
        <v>636571</v>
      </c>
      <c r="AJ47" s="21">
        <v>641642</v>
      </c>
      <c r="AK47" s="21">
        <v>645501</v>
      </c>
      <c r="AL47" s="21">
        <v>649625</v>
      </c>
      <c r="AM47" s="21">
        <v>654432</v>
      </c>
      <c r="AN47" s="21">
        <v>659185</v>
      </c>
      <c r="AO47" s="21">
        <v>663476</v>
      </c>
      <c r="AP47" s="21">
        <v>666705</v>
      </c>
      <c r="AQ47" s="21">
        <v>669282</v>
      </c>
      <c r="AR47" s="21">
        <v>672272.95469718054</v>
      </c>
      <c r="AS47" s="21">
        <v>675211.64329278213</v>
      </c>
      <c r="AT47" s="21">
        <v>678257.15477558912</v>
      </c>
      <c r="AU47" s="21">
        <v>681299.25487936521</v>
      </c>
      <c r="AV47" s="21">
        <v>684311.43066411605</v>
      </c>
      <c r="AW47" s="21">
        <v>687156.48270348064</v>
      </c>
      <c r="AX47" s="21">
        <v>690258.29483928264</v>
      </c>
      <c r="AY47" s="21">
        <v>692982.59054528701</v>
      </c>
      <c r="AZ47" s="21">
        <v>695529.61822964845</v>
      </c>
      <c r="BA47" s="21">
        <v>698388.17888092145</v>
      </c>
      <c r="BC47" s="13">
        <v>0.42660319582243922</v>
      </c>
      <c r="BK47" s="12" t="s">
        <v>15</v>
      </c>
      <c r="BM47" s="21">
        <v>3616</v>
      </c>
      <c r="BN47" s="21">
        <v>3857</v>
      </c>
      <c r="BO47" s="21">
        <v>4070</v>
      </c>
      <c r="BP47" s="21">
        <v>4297</v>
      </c>
      <c r="BQ47" s="21">
        <v>4380</v>
      </c>
      <c r="BR47" s="21">
        <v>4236</v>
      </c>
      <c r="BS47" s="21">
        <v>4368</v>
      </c>
      <c r="BT47" s="21">
        <v>4705</v>
      </c>
      <c r="BU47" s="21">
        <v>4850</v>
      </c>
      <c r="BV47" s="21">
        <v>5019.4618706636993</v>
      </c>
      <c r="BW47" s="21">
        <v>5156.4618706636993</v>
      </c>
      <c r="BX47" s="21">
        <v>5301.4618706636993</v>
      </c>
      <c r="BY47" s="21">
        <v>5439.4618706636993</v>
      </c>
      <c r="BZ47" s="21">
        <v>5578.4618706636993</v>
      </c>
      <c r="CA47" s="21">
        <v>5706.4618706636993</v>
      </c>
      <c r="CB47" s="21">
        <v>5831.4618706636993</v>
      </c>
      <c r="CC47" s="21">
        <v>5960.4618706636993</v>
      </c>
      <c r="CD47" s="21">
        <v>6094.4618706636993</v>
      </c>
      <c r="CE47" s="21">
        <v>6227.4618706636993</v>
      </c>
      <c r="CG47" s="13">
        <v>2.531410961039926</v>
      </c>
      <c r="CO47" s="12" t="s">
        <v>15</v>
      </c>
      <c r="CQ47" s="20">
        <v>0</v>
      </c>
      <c r="CR47" s="20">
        <v>1021</v>
      </c>
      <c r="CS47" s="20">
        <v>1980</v>
      </c>
      <c r="CT47" s="20">
        <v>2512</v>
      </c>
      <c r="CU47" s="20">
        <v>2849</v>
      </c>
      <c r="CV47" s="20">
        <v>2820</v>
      </c>
      <c r="CW47" s="20">
        <v>3120</v>
      </c>
      <c r="CX47" s="20">
        <v>3521</v>
      </c>
      <c r="CY47" s="21">
        <v>3842.5066684773337</v>
      </c>
      <c r="CZ47" s="21">
        <v>4127.6904576664265</v>
      </c>
      <c r="DA47" s="21">
        <v>4415.0884507912706</v>
      </c>
      <c r="DB47" s="21">
        <v>4720.2884507912704</v>
      </c>
      <c r="DC47" s="21">
        <v>5013.4884507912702</v>
      </c>
      <c r="DD47" s="21">
        <v>5319.4884507912702</v>
      </c>
      <c r="DE47" s="21">
        <v>5643.8884507912699</v>
      </c>
      <c r="DF47" s="21">
        <v>5957.8884507912699</v>
      </c>
      <c r="DG47" s="21">
        <v>6268.68845079127</v>
      </c>
      <c r="DH47" s="21">
        <v>6599.4884507912702</v>
      </c>
      <c r="DI47" s="21">
        <v>6932.68845079127</v>
      </c>
      <c r="DK47" s="13">
        <v>6.078826182833641</v>
      </c>
    </row>
    <row r="48" spans="2:115" x14ac:dyDescent="0.25">
      <c r="B48" s="15" t="s">
        <v>16</v>
      </c>
      <c r="D48" s="25">
        <v>640187</v>
      </c>
      <c r="E48" s="25">
        <v>646520</v>
      </c>
      <c r="F48" s="25">
        <v>651551</v>
      </c>
      <c r="G48" s="25">
        <v>656434</v>
      </c>
      <c r="H48" s="25">
        <v>661661</v>
      </c>
      <c r="I48" s="25">
        <v>666241</v>
      </c>
      <c r="J48" s="25">
        <v>670964</v>
      </c>
      <c r="K48" s="25">
        <v>674931</v>
      </c>
      <c r="L48" s="25">
        <v>671777.53394001909</v>
      </c>
      <c r="M48" s="25">
        <v>668609.80574159813</v>
      </c>
      <c r="N48" s="25">
        <v>665428.08753737935</v>
      </c>
      <c r="O48" s="25">
        <v>662231.86697061604</v>
      </c>
      <c r="P48" s="25">
        <v>659021.16801220155</v>
      </c>
      <c r="Q48" s="25">
        <v>655796.12830244668</v>
      </c>
      <c r="R48" s="25">
        <v>652557.53978669038</v>
      </c>
      <c r="S48" s="25">
        <v>649304.19885264989</v>
      </c>
      <c r="T48" s="25">
        <v>646037.87887247861</v>
      </c>
      <c r="U48" s="25">
        <v>642759.40609503002</v>
      </c>
      <c r="V48" s="25">
        <v>639467.31525881751</v>
      </c>
      <c r="X48" s="13">
        <v>-0.49170440804748861</v>
      </c>
      <c r="AA48" s="140"/>
      <c r="AB48" s="140"/>
      <c r="AF48" s="15" t="s">
        <v>16</v>
      </c>
      <c r="AG48" s="15"/>
      <c r="AI48" s="21">
        <v>636571</v>
      </c>
      <c r="AJ48" s="21">
        <v>641642</v>
      </c>
      <c r="AK48" s="21">
        <v>645501</v>
      </c>
      <c r="AL48" s="21">
        <v>649625</v>
      </c>
      <c r="AM48" s="21">
        <v>654432</v>
      </c>
      <c r="AN48" s="21">
        <v>659185</v>
      </c>
      <c r="AO48" s="21">
        <v>663476</v>
      </c>
      <c r="AP48" s="21">
        <v>666705</v>
      </c>
      <c r="AQ48" s="21">
        <v>663556.27686292375</v>
      </c>
      <c r="AR48" s="21">
        <v>660393.48239529179</v>
      </c>
      <c r="AS48" s="21">
        <v>657216.86248969252</v>
      </c>
      <c r="AT48" s="21">
        <v>654025.91458413191</v>
      </c>
      <c r="AU48" s="21">
        <v>650820.65472788073</v>
      </c>
      <c r="AV48" s="21">
        <v>647601.22370374156</v>
      </c>
      <c r="AW48" s="21">
        <v>644368.40776684135</v>
      </c>
      <c r="AX48" s="21">
        <v>641120.99895632605</v>
      </c>
      <c r="AY48" s="21">
        <v>637860.77334673097</v>
      </c>
      <c r="AZ48" s="21">
        <v>634588.56491823366</v>
      </c>
      <c r="BA48" s="21">
        <v>631302.90802397544</v>
      </c>
      <c r="BC48" s="13">
        <v>-0.49703941655722117</v>
      </c>
      <c r="BK48" s="15" t="s">
        <v>16</v>
      </c>
      <c r="BM48" s="21">
        <v>3616</v>
      </c>
      <c r="BN48" s="21">
        <v>3857</v>
      </c>
      <c r="BO48" s="21">
        <v>4070</v>
      </c>
      <c r="BP48" s="21">
        <v>4297</v>
      </c>
      <c r="BQ48" s="21">
        <v>4380</v>
      </c>
      <c r="BR48" s="21">
        <v>4236</v>
      </c>
      <c r="BS48" s="21">
        <v>4368</v>
      </c>
      <c r="BT48" s="21">
        <v>4705</v>
      </c>
      <c r="BU48" s="21">
        <v>4701.0105429292926</v>
      </c>
      <c r="BV48" s="21">
        <v>4696.8820073031166</v>
      </c>
      <c r="BW48" s="21">
        <v>4692.6410348082536</v>
      </c>
      <c r="BX48" s="21">
        <v>4688.281059788138</v>
      </c>
      <c r="BY48" s="21">
        <v>4683.807827192265</v>
      </c>
      <c r="BZ48" s="21">
        <v>4679.2205163135641</v>
      </c>
      <c r="CA48" s="21">
        <v>4674.5281549298124</v>
      </c>
      <c r="CB48" s="21">
        <v>4669.7332051622225</v>
      </c>
      <c r="CC48" s="21">
        <v>4664.8323841825113</v>
      </c>
      <c r="CD48" s="21">
        <v>4659.8215884553256</v>
      </c>
      <c r="CE48" s="21">
        <v>4654.7016386877358</v>
      </c>
      <c r="CG48" s="13">
        <v>-9.8947823003514568E-2</v>
      </c>
      <c r="CO48" s="15" t="s">
        <v>16</v>
      </c>
      <c r="CQ48" s="20">
        <v>0</v>
      </c>
      <c r="CR48" s="20">
        <v>1021</v>
      </c>
      <c r="CS48" s="20">
        <v>1980</v>
      </c>
      <c r="CT48" s="20">
        <v>2512</v>
      </c>
      <c r="CU48" s="20">
        <v>2849</v>
      </c>
      <c r="CV48" s="20">
        <v>2820</v>
      </c>
      <c r="CW48" s="20">
        <v>3120</v>
      </c>
      <c r="CX48" s="20">
        <v>3521</v>
      </c>
      <c r="CY48" s="21">
        <v>3520.2465341659972</v>
      </c>
      <c r="CZ48" s="21">
        <v>3519.4413390032823</v>
      </c>
      <c r="DA48" s="21">
        <v>3518.5840128786367</v>
      </c>
      <c r="DB48" s="21">
        <v>3517.6713266959464</v>
      </c>
      <c r="DC48" s="21">
        <v>3516.7054571285294</v>
      </c>
      <c r="DD48" s="21">
        <v>3515.6840823915131</v>
      </c>
      <c r="DE48" s="21">
        <v>3514.6038649191441</v>
      </c>
      <c r="DF48" s="21">
        <v>3513.4666911616309</v>
      </c>
      <c r="DG48" s="21">
        <v>3512.2731415651915</v>
      </c>
      <c r="DH48" s="21">
        <v>3511.0195883409633</v>
      </c>
      <c r="DI48" s="21">
        <v>3509.7055961542824</v>
      </c>
      <c r="DK48" s="13">
        <v>-2.9984174370700778E-2</v>
      </c>
    </row>
    <row r="49" spans="2:115" x14ac:dyDescent="0.25">
      <c r="B49" s="15" t="s">
        <v>94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3043.5066684773337</v>
      </c>
      <c r="M49" s="25">
        <v>6489.1070255107134</v>
      </c>
      <c r="N49" s="25">
        <v>9852.1936142370905</v>
      </c>
      <c r="O49" s="25">
        <v>13347.905097044113</v>
      </c>
      <c r="P49" s="25">
        <v>16821.205200820252</v>
      </c>
      <c r="Q49" s="25">
        <v>20278.380985571079</v>
      </c>
      <c r="R49" s="25">
        <v>23575.833024935611</v>
      </c>
      <c r="S49" s="25">
        <v>27116.645160737633</v>
      </c>
      <c r="T49" s="25">
        <v>30280.740866742024</v>
      </c>
      <c r="U49" s="25">
        <v>33292.568551103475</v>
      </c>
      <c r="V49" s="25">
        <v>36617.329202376452</v>
      </c>
      <c r="X49" s="13">
        <v>28.24228295766158</v>
      </c>
      <c r="AA49" s="140"/>
      <c r="AB49" s="140"/>
      <c r="AF49" s="15" t="s">
        <v>44</v>
      </c>
      <c r="AG49" s="15"/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P49" s="21">
        <v>0</v>
      </c>
      <c r="AQ49" s="21">
        <v>2577</v>
      </c>
      <c r="AR49" s="21">
        <v>5567.9546971805876</v>
      </c>
      <c r="AS49" s="21">
        <v>8506.6432927821206</v>
      </c>
      <c r="AT49" s="21">
        <v>11552.154775589142</v>
      </c>
      <c r="AU49" s="21">
        <v>14594.254879365282</v>
      </c>
      <c r="AV49" s="21">
        <v>17606.430664116109</v>
      </c>
      <c r="AW49" s="21">
        <v>20451.482703480644</v>
      </c>
      <c r="AX49" s="21">
        <v>23553.294839282662</v>
      </c>
      <c r="AY49" s="21">
        <v>26277.590545287057</v>
      </c>
      <c r="AZ49" s="21">
        <v>28824.618229648506</v>
      </c>
      <c r="BA49" s="21">
        <v>31683.178880921485</v>
      </c>
      <c r="BC49" s="13">
        <v>28.520211943916564</v>
      </c>
      <c r="BK49" s="15" t="s">
        <v>43</v>
      </c>
      <c r="BM49" s="21">
        <v>0</v>
      </c>
      <c r="BN49" s="21">
        <v>0</v>
      </c>
      <c r="BO49" s="21">
        <v>0</v>
      </c>
      <c r="BP49" s="21">
        <v>0</v>
      </c>
      <c r="BQ49" s="21">
        <v>0</v>
      </c>
      <c r="BR49" s="21">
        <v>0</v>
      </c>
      <c r="BS49" s="21">
        <v>0</v>
      </c>
      <c r="BT49" s="21">
        <v>0</v>
      </c>
      <c r="BU49" s="21">
        <v>145</v>
      </c>
      <c r="BV49" s="21">
        <v>314.4618706636993</v>
      </c>
      <c r="BW49" s="21">
        <v>451.4618706636993</v>
      </c>
      <c r="BX49" s="21">
        <v>596.4618706636993</v>
      </c>
      <c r="BY49" s="21">
        <v>734.4618706636993</v>
      </c>
      <c r="BZ49" s="21">
        <v>873.4618706636993</v>
      </c>
      <c r="CA49" s="21">
        <v>1001.4618706636993</v>
      </c>
      <c r="CB49" s="21">
        <v>1126.4618706636993</v>
      </c>
      <c r="CC49" s="21">
        <v>1255.4618706636993</v>
      </c>
      <c r="CD49" s="21">
        <v>1389.4618706636993</v>
      </c>
      <c r="CE49" s="21">
        <v>1522.4618706636993</v>
      </c>
      <c r="CG49" s="13">
        <v>26.507956988364413</v>
      </c>
      <c r="CO49" s="15" t="s">
        <v>43</v>
      </c>
      <c r="CQ49" s="20">
        <v>0</v>
      </c>
      <c r="CR49" s="20">
        <v>0</v>
      </c>
      <c r="CS49" s="20">
        <v>0</v>
      </c>
      <c r="CT49" s="20">
        <v>0</v>
      </c>
      <c r="CU49" s="20">
        <v>0</v>
      </c>
      <c r="CV49" s="20">
        <v>0</v>
      </c>
      <c r="CW49" s="20">
        <v>0</v>
      </c>
      <c r="CX49" s="20">
        <v>0</v>
      </c>
      <c r="CY49" s="21">
        <v>321.50666847733373</v>
      </c>
      <c r="CZ49" s="21">
        <v>606.69045766642671</v>
      </c>
      <c r="DA49" s="21">
        <v>894.08845079127059</v>
      </c>
      <c r="DB49" s="21">
        <v>1199.2884507912706</v>
      </c>
      <c r="DC49" s="21">
        <v>1492.4884507912707</v>
      </c>
      <c r="DD49" s="21">
        <v>1798.4884507912707</v>
      </c>
      <c r="DE49" s="21">
        <v>2122.8884507912708</v>
      </c>
      <c r="DF49" s="21">
        <v>2436.8884507912708</v>
      </c>
      <c r="DG49" s="21">
        <v>2747.688450791271</v>
      </c>
      <c r="DH49" s="21">
        <v>3078.4884507912711</v>
      </c>
      <c r="DI49" s="21">
        <v>3411.688450791271</v>
      </c>
      <c r="DK49" s="13">
        <v>26.642051755819484</v>
      </c>
    </row>
    <row r="50" spans="2:115" s="47" customFormat="1" x14ac:dyDescent="0.25">
      <c r="B50" s="48" t="s">
        <v>106</v>
      </c>
      <c r="D50" s="49"/>
      <c r="E50" s="49"/>
      <c r="F50" s="49"/>
      <c r="G50" s="49"/>
      <c r="H50" s="49"/>
      <c r="I50" s="49"/>
      <c r="J50" s="49"/>
      <c r="K50" s="49"/>
      <c r="L50" s="49">
        <v>5381.6619703220222</v>
      </c>
      <c r="M50" s="49">
        <v>10883.072850456632</v>
      </c>
      <c r="N50" s="49">
        <v>16334.467083106538</v>
      </c>
      <c r="O50" s="49">
        <v>21311.365518868341</v>
      </c>
      <c r="P50" s="49">
        <v>25841.77981802963</v>
      </c>
      <c r="Q50" s="49">
        <v>30504.854186557612</v>
      </c>
      <c r="R50" s="49">
        <v>35435.370721306375</v>
      </c>
      <c r="S50" s="49"/>
      <c r="T50" s="49"/>
      <c r="U50" s="49"/>
      <c r="V50" s="49"/>
      <c r="X50" s="50"/>
      <c r="AA50" s="140"/>
      <c r="AB50" s="140"/>
      <c r="AF50" s="48" t="s">
        <v>106</v>
      </c>
      <c r="AG50" s="48"/>
      <c r="AI50" s="51"/>
      <c r="AJ50" s="51"/>
      <c r="AK50" s="51"/>
      <c r="AL50" s="51"/>
      <c r="AM50" s="51"/>
      <c r="AN50" s="51"/>
      <c r="AO50" s="51"/>
      <c r="AP50" s="51"/>
      <c r="AQ50" s="51">
        <f>AQ51</f>
        <v>4972.5155236775809</v>
      </c>
      <c r="AR50" s="51">
        <f>AQ50+AR51</f>
        <v>10074.286313574254</v>
      </c>
      <c r="AS50" s="51">
        <f t="shared" ref="AS50:AW50" si="7">AR50+AS51</f>
        <v>15142.642310750523</v>
      </c>
      <c r="AT50" s="51">
        <f t="shared" si="7"/>
        <v>19772.678521260401</v>
      </c>
      <c r="AU50" s="51">
        <f t="shared" si="7"/>
        <v>23991.404197135886</v>
      </c>
      <c r="AV50" s="51">
        <f t="shared" si="7"/>
        <v>28334.754878842621</v>
      </c>
      <c r="AW50" s="51">
        <f t="shared" si="7"/>
        <v>32926.14489252989</v>
      </c>
      <c r="AX50" s="51"/>
      <c r="AY50" s="51"/>
      <c r="AZ50" s="51"/>
      <c r="BA50" s="51"/>
      <c r="BC50" s="50"/>
      <c r="BK50" s="48" t="s">
        <v>106</v>
      </c>
      <c r="BM50" s="51"/>
      <c r="BN50" s="51"/>
      <c r="BO50" s="51"/>
      <c r="BP50" s="51"/>
      <c r="BQ50" s="51"/>
      <c r="BR50" s="51"/>
      <c r="BS50" s="51"/>
      <c r="BT50" s="51"/>
      <c r="BU50" s="51">
        <f>BU51</f>
        <v>129.27899895925569</v>
      </c>
      <c r="BV50" s="51">
        <f>BU50+BV51</f>
        <v>267.69977678020518</v>
      </c>
      <c r="BW50" s="51">
        <f>BV50+BW51</f>
        <v>398.23126076234837</v>
      </c>
      <c r="BX50" s="51">
        <f t="shared" ref="BX50:CA50" si="8">BW50+BX51</f>
        <v>515.30083867368774</v>
      </c>
      <c r="BY50" s="51">
        <f t="shared" si="8"/>
        <v>619.81075902712826</v>
      </c>
      <c r="BZ50" s="51">
        <f t="shared" si="8"/>
        <v>726.11818966623025</v>
      </c>
      <c r="CA50" s="51">
        <f t="shared" si="8"/>
        <v>836.76105030718918</v>
      </c>
      <c r="CB50" s="51"/>
      <c r="CC50" s="51"/>
      <c r="CD50" s="51"/>
      <c r="CE50" s="51"/>
      <c r="CG50" s="50"/>
      <c r="CO50" s="48" t="s">
        <v>106</v>
      </c>
      <c r="CY50" s="51">
        <f>CY51</f>
        <v>279.8674476851856</v>
      </c>
      <c r="CZ50" s="51">
        <f>CY50+CZ51</f>
        <v>541.086760102173</v>
      </c>
      <c r="DA50" s="51">
        <f>CZ50+DA51</f>
        <v>793.59351159366599</v>
      </c>
      <c r="DB50" s="51">
        <f t="shared" ref="DB50:DE50" si="9">DA50+DB51</f>
        <v>1023.3861589342537</v>
      </c>
      <c r="DC50" s="51">
        <f t="shared" si="9"/>
        <v>1230.56486186662</v>
      </c>
      <c r="DD50" s="51">
        <f t="shared" si="9"/>
        <v>1443.9811180487604</v>
      </c>
      <c r="DE50" s="51">
        <f t="shared" si="9"/>
        <v>1672.4647784692957</v>
      </c>
      <c r="DF50" s="51"/>
      <c r="DG50" s="51"/>
      <c r="DH50" s="51"/>
      <c r="DI50" s="51"/>
      <c r="DK50" s="50"/>
    </row>
    <row r="51" spans="2:115" s="47" customFormat="1" x14ac:dyDescent="0.25">
      <c r="B51" s="48" t="s">
        <v>102</v>
      </c>
      <c r="D51" s="49"/>
      <c r="E51" s="49"/>
      <c r="F51" s="49"/>
      <c r="G51" s="49"/>
      <c r="H51" s="49"/>
      <c r="I51" s="49"/>
      <c r="J51" s="49"/>
      <c r="K51" s="49"/>
      <c r="L51" s="49">
        <v>5381.6619703220222</v>
      </c>
      <c r="M51" s="49">
        <v>5501.4108801346101</v>
      </c>
      <c r="N51" s="49">
        <v>5451.3942326499064</v>
      </c>
      <c r="O51" s="49">
        <v>4976.8984357618046</v>
      </c>
      <c r="P51" s="49">
        <v>4530.4142991612916</v>
      </c>
      <c r="Q51" s="49">
        <v>4663.0743685279795</v>
      </c>
      <c r="R51" s="49">
        <v>4930.51653474876</v>
      </c>
      <c r="S51" s="49"/>
      <c r="T51" s="49"/>
      <c r="U51" s="49"/>
      <c r="V51" s="49"/>
      <c r="X51" s="50"/>
      <c r="AA51" s="140"/>
      <c r="AB51" s="140"/>
      <c r="AF51" s="48" t="s">
        <v>102</v>
      </c>
      <c r="AG51" s="48"/>
      <c r="AI51" s="51"/>
      <c r="AJ51" s="51"/>
      <c r="AK51" s="51"/>
      <c r="AL51" s="51"/>
      <c r="AM51" s="51"/>
      <c r="AN51" s="51"/>
      <c r="AO51" s="51"/>
      <c r="AP51" s="51"/>
      <c r="AQ51" s="51">
        <v>4972.5155236775809</v>
      </c>
      <c r="AR51" s="51">
        <v>5101.7707898966728</v>
      </c>
      <c r="AS51" s="51">
        <v>5068.3559971762697</v>
      </c>
      <c r="AT51" s="51">
        <v>4630.0362105098775</v>
      </c>
      <c r="AU51" s="51">
        <v>4218.7256758754847</v>
      </c>
      <c r="AV51" s="51">
        <v>4343.3506817067373</v>
      </c>
      <c r="AW51" s="51">
        <v>4591.3900136872653</v>
      </c>
      <c r="AX51" s="51"/>
      <c r="AY51" s="51"/>
      <c r="AZ51" s="51"/>
      <c r="BA51" s="51"/>
      <c r="BC51" s="50"/>
      <c r="BK51" s="48" t="s">
        <v>102</v>
      </c>
      <c r="BM51" s="51"/>
      <c r="BN51" s="51"/>
      <c r="BO51" s="51"/>
      <c r="BP51" s="51"/>
      <c r="BQ51" s="51"/>
      <c r="BR51" s="51"/>
      <c r="BS51" s="51"/>
      <c r="BT51" s="51"/>
      <c r="BU51" s="51">
        <v>129.27899895925569</v>
      </c>
      <c r="BV51" s="51">
        <v>138.42077782094947</v>
      </c>
      <c r="BW51" s="51">
        <v>130.53148398214321</v>
      </c>
      <c r="BX51" s="51">
        <v>117.06957791133937</v>
      </c>
      <c r="BY51" s="51">
        <v>104.50992035344056</v>
      </c>
      <c r="BZ51" s="51">
        <v>106.30743063910197</v>
      </c>
      <c r="CA51" s="51">
        <v>110.6428606409589</v>
      </c>
      <c r="CB51" s="51"/>
      <c r="CC51" s="51"/>
      <c r="CD51" s="51"/>
      <c r="CE51" s="51"/>
      <c r="CG51" s="50"/>
      <c r="CO51" s="48" t="s">
        <v>102</v>
      </c>
      <c r="CY51" s="51">
        <v>279.8674476851856</v>
      </c>
      <c r="CZ51" s="51">
        <v>261.21931241698735</v>
      </c>
      <c r="DA51" s="51">
        <v>252.50675149149302</v>
      </c>
      <c r="DB51" s="51">
        <v>229.79264734058765</v>
      </c>
      <c r="DC51" s="51">
        <v>207.17870293236632</v>
      </c>
      <c r="DD51" s="51">
        <v>213.41625618214042</v>
      </c>
      <c r="DE51" s="51">
        <v>228.48366042053527</v>
      </c>
      <c r="DF51" s="51"/>
      <c r="DG51" s="51"/>
      <c r="DH51" s="51"/>
      <c r="DI51" s="51"/>
      <c r="DK51" s="50"/>
    </row>
    <row r="52" spans="2:115" s="47" customFormat="1" x14ac:dyDescent="0.25">
      <c r="B52" s="48" t="s">
        <v>100</v>
      </c>
      <c r="D52" s="49"/>
      <c r="E52" s="49"/>
      <c r="F52" s="49"/>
      <c r="G52" s="49"/>
      <c r="H52" s="49"/>
      <c r="I52" s="49"/>
      <c r="J52" s="49"/>
      <c r="K52" s="49"/>
      <c r="L52" s="49">
        <v>8535</v>
      </c>
      <c r="M52" s="49">
        <v>8669</v>
      </c>
      <c r="N52" s="49">
        <v>8633</v>
      </c>
      <c r="O52" s="49">
        <v>8173</v>
      </c>
      <c r="P52" s="49">
        <v>7741</v>
      </c>
      <c r="Q52" s="49">
        <v>7888</v>
      </c>
      <c r="R52" s="49">
        <v>8169</v>
      </c>
      <c r="S52" s="49"/>
      <c r="T52" s="49"/>
      <c r="U52" s="49"/>
      <c r="V52" s="49"/>
      <c r="X52" s="50"/>
      <c r="AA52" s="140"/>
      <c r="AB52" s="140"/>
      <c r="AF52" s="48" t="s">
        <v>100</v>
      </c>
      <c r="AG52" s="48"/>
      <c r="AI52" s="51"/>
      <c r="AJ52" s="51"/>
      <c r="AK52" s="51"/>
      <c r="AL52" s="51"/>
      <c r="AM52" s="51"/>
      <c r="AN52" s="51"/>
      <c r="AO52" s="51"/>
      <c r="AP52" s="51"/>
      <c r="AQ52" s="51">
        <v>7886.1177511022024</v>
      </c>
      <c r="AR52" s="51">
        <v>8039.2561001609993</v>
      </c>
      <c r="AS52" s="51">
        <v>8026.4085583026181</v>
      </c>
      <c r="AT52" s="51">
        <v>7603.387217345321</v>
      </c>
      <c r="AU52" s="51">
        <v>7208.4258305024978</v>
      </c>
      <c r="AV52" s="51">
        <v>7347.1592922756481</v>
      </c>
      <c r="AW52" s="51">
        <v>7607.1269120533407</v>
      </c>
      <c r="AX52" s="51"/>
      <c r="AY52" s="51"/>
      <c r="AZ52" s="51"/>
      <c r="BA52" s="51"/>
      <c r="BC52" s="50"/>
      <c r="BK52" s="48" t="s">
        <v>100</v>
      </c>
      <c r="BM52" s="51"/>
      <c r="BN52" s="51"/>
      <c r="BO52" s="51"/>
      <c r="BP52" s="51"/>
      <c r="BQ52" s="51"/>
      <c r="BR52" s="51"/>
      <c r="BS52" s="51"/>
      <c r="BT52" s="51"/>
      <c r="BU52" s="51">
        <v>205.02890411959919</v>
      </c>
      <c r="BV52" s="51">
        <v>218.12036022665691</v>
      </c>
      <c r="BW52" s="51">
        <v>206.71377873731035</v>
      </c>
      <c r="BX52" s="51">
        <v>192.25018806776586</v>
      </c>
      <c r="BY52" s="51">
        <v>178.57335776239148</v>
      </c>
      <c r="BZ52" s="51">
        <v>179.82835927747541</v>
      </c>
      <c r="CA52" s="51">
        <v>183.31578896571929</v>
      </c>
      <c r="CB52" s="51"/>
      <c r="CC52" s="51"/>
      <c r="CD52" s="51"/>
      <c r="CE52" s="51"/>
      <c r="CG52" s="50"/>
      <c r="CO52" s="48" t="s">
        <v>100</v>
      </c>
      <c r="CY52" s="51">
        <v>443.85334477819839</v>
      </c>
      <c r="CZ52" s="51">
        <v>411.623539612343</v>
      </c>
      <c r="DA52" s="51">
        <v>399.87766296007192</v>
      </c>
      <c r="DB52" s="51">
        <v>377.36259458691291</v>
      </c>
      <c r="DC52" s="51">
        <v>354.00081173511023</v>
      </c>
      <c r="DD52" s="51">
        <v>361.01234844687696</v>
      </c>
      <c r="DE52" s="51">
        <v>378.55729898093961</v>
      </c>
      <c r="DF52" s="51"/>
      <c r="DG52" s="51"/>
      <c r="DH52" s="51"/>
      <c r="DI52" s="51"/>
      <c r="DK52" s="50"/>
    </row>
    <row r="53" spans="2:115" s="47" customFormat="1" x14ac:dyDescent="0.25">
      <c r="B53" s="48" t="s">
        <v>101</v>
      </c>
      <c r="D53" s="49"/>
      <c r="E53" s="49"/>
      <c r="F53" s="49"/>
      <c r="G53" s="49"/>
      <c r="H53" s="49"/>
      <c r="I53" s="49"/>
      <c r="J53" s="49"/>
      <c r="K53" s="49"/>
      <c r="L53" s="49">
        <f>L52</f>
        <v>8535</v>
      </c>
      <c r="M53" s="49">
        <f>L53+M52</f>
        <v>17204</v>
      </c>
      <c r="N53" s="49">
        <f>M53+N52</f>
        <v>25837</v>
      </c>
      <c r="O53" s="49">
        <f t="shared" ref="O53:R53" si="10">N53+O52</f>
        <v>34010</v>
      </c>
      <c r="P53" s="49">
        <f t="shared" si="10"/>
        <v>41751</v>
      </c>
      <c r="Q53" s="49">
        <f t="shared" si="10"/>
        <v>49639</v>
      </c>
      <c r="R53" s="49">
        <f t="shared" si="10"/>
        <v>57808</v>
      </c>
      <c r="S53" s="49"/>
      <c r="T53" s="49"/>
      <c r="U53" s="49"/>
      <c r="V53" s="49"/>
      <c r="X53" s="50"/>
      <c r="AA53" s="140"/>
      <c r="AB53" s="140"/>
      <c r="AF53" s="48" t="s">
        <v>112</v>
      </c>
      <c r="AG53" s="48"/>
      <c r="AI53" s="51"/>
      <c r="AJ53" s="51"/>
      <c r="AK53" s="51"/>
      <c r="AL53" s="51"/>
      <c r="AM53" s="51"/>
      <c r="AN53" s="51"/>
      <c r="AO53" s="51"/>
      <c r="AP53" s="51"/>
      <c r="AQ53" s="51">
        <f>AQ52</f>
        <v>7886.1177511022024</v>
      </c>
      <c r="AR53" s="51">
        <f>AQ53+AR52</f>
        <v>15925.373851263201</v>
      </c>
      <c r="AS53" s="51">
        <f>AR53+AS52</f>
        <v>23951.782409565818</v>
      </c>
      <c r="AT53" s="51">
        <f t="shared" ref="AT53:AW53" si="11">AS53+AT52</f>
        <v>31555.169626911138</v>
      </c>
      <c r="AU53" s="51">
        <f t="shared" si="11"/>
        <v>38763.595457413634</v>
      </c>
      <c r="AV53" s="51">
        <f t="shared" si="11"/>
        <v>46110.75474968928</v>
      </c>
      <c r="AW53" s="51">
        <f t="shared" si="11"/>
        <v>53717.88166174262</v>
      </c>
      <c r="AX53" s="51"/>
      <c r="AY53" s="51"/>
      <c r="AZ53" s="51"/>
      <c r="BA53" s="51"/>
      <c r="BC53" s="50"/>
      <c r="BK53" s="48" t="s">
        <v>113</v>
      </c>
      <c r="BM53" s="51"/>
      <c r="BN53" s="51"/>
      <c r="BO53" s="51"/>
      <c r="BP53" s="51"/>
      <c r="BQ53" s="51"/>
      <c r="BR53" s="51"/>
      <c r="BS53" s="51"/>
      <c r="BT53" s="51"/>
      <c r="BU53" s="51">
        <f>BU52</f>
        <v>205.02890411959919</v>
      </c>
      <c r="BV53" s="51">
        <f>BU53+BV52</f>
        <v>423.14926434625613</v>
      </c>
      <c r="BW53" s="51">
        <f t="shared" ref="BW53:CA53" si="12">BV53+BW52</f>
        <v>629.86304308356648</v>
      </c>
      <c r="BX53" s="51">
        <f t="shared" si="12"/>
        <v>822.11323115133234</v>
      </c>
      <c r="BY53" s="51">
        <f t="shared" si="12"/>
        <v>1000.6865889137239</v>
      </c>
      <c r="BZ53" s="51">
        <f t="shared" si="12"/>
        <v>1180.5149481911992</v>
      </c>
      <c r="CA53" s="51">
        <f t="shared" si="12"/>
        <v>1363.8307371569185</v>
      </c>
      <c r="CB53" s="51"/>
      <c r="CC53" s="51"/>
      <c r="CD53" s="51"/>
      <c r="CE53" s="51"/>
      <c r="CG53" s="50"/>
      <c r="CO53" s="48" t="s">
        <v>101</v>
      </c>
      <c r="CY53" s="51">
        <f>CY52</f>
        <v>443.85334477819839</v>
      </c>
      <c r="CZ53" s="51">
        <f>CY53+CZ52</f>
        <v>855.47688439054139</v>
      </c>
      <c r="DA53" s="51">
        <f>CZ53+DA52</f>
        <v>1255.3545473506133</v>
      </c>
      <c r="DB53" s="51">
        <f t="shared" ref="DB53:DE53" si="13">DA53+DB52</f>
        <v>1632.7171419375263</v>
      </c>
      <c r="DC53" s="51">
        <f t="shared" si="13"/>
        <v>1986.7179536726367</v>
      </c>
      <c r="DD53" s="51">
        <f t="shared" si="13"/>
        <v>2347.7303021195135</v>
      </c>
      <c r="DE53" s="51">
        <f t="shared" si="13"/>
        <v>2726.2876011004532</v>
      </c>
      <c r="DF53" s="51"/>
      <c r="DG53" s="51"/>
      <c r="DH53" s="51"/>
      <c r="DI53" s="51"/>
      <c r="DK53" s="50"/>
    </row>
    <row r="54" spans="2:115" s="47" customFormat="1" x14ac:dyDescent="0.25">
      <c r="B54" s="48" t="s">
        <v>157</v>
      </c>
      <c r="D54" s="49"/>
      <c r="E54" s="49"/>
      <c r="F54" s="49"/>
      <c r="G54" s="49"/>
      <c r="H54" s="49"/>
      <c r="I54" s="49"/>
      <c r="J54" s="49"/>
      <c r="K54" s="49">
        <f>K48</f>
        <v>674931</v>
      </c>
      <c r="L54" s="49">
        <f>K54+L51</f>
        <v>680312.66197032202</v>
      </c>
      <c r="M54" s="49">
        <f>L54+M51</f>
        <v>685814.07285045658</v>
      </c>
      <c r="N54" s="49">
        <f t="shared" ref="N54:R54" si="14">M54+N51</f>
        <v>691265.46708310652</v>
      </c>
      <c r="O54" s="49">
        <f t="shared" si="14"/>
        <v>696242.36551886832</v>
      </c>
      <c r="P54" s="49">
        <f t="shared" si="14"/>
        <v>700772.77981802961</v>
      </c>
      <c r="Q54" s="49">
        <f t="shared" si="14"/>
        <v>705435.85418655758</v>
      </c>
      <c r="R54" s="49">
        <f t="shared" si="14"/>
        <v>710366.3707213063</v>
      </c>
      <c r="S54" s="49"/>
      <c r="T54" s="49"/>
      <c r="U54" s="49"/>
      <c r="V54" s="49"/>
      <c r="X54" s="50"/>
      <c r="AA54" s="140"/>
      <c r="AB54" s="140"/>
      <c r="AF54" s="48" t="s">
        <v>157</v>
      </c>
      <c r="AG54" s="48"/>
      <c r="AI54" s="51"/>
      <c r="AJ54" s="51"/>
      <c r="AK54" s="51"/>
      <c r="AL54" s="51"/>
      <c r="AM54" s="51"/>
      <c r="AN54" s="51"/>
      <c r="AO54" s="51"/>
      <c r="AP54" s="51">
        <f>AP47</f>
        <v>666705</v>
      </c>
      <c r="AQ54" s="51">
        <f>AP54+AQ51</f>
        <v>671677.51552367758</v>
      </c>
      <c r="AR54" s="51">
        <f>AQ54+AR51</f>
        <v>676779.2863135743</v>
      </c>
      <c r="AS54" s="51">
        <f>AR54+AS51</f>
        <v>681847.64231075055</v>
      </c>
      <c r="AT54" s="51">
        <f t="shared" ref="AT54:AW54" si="15">AS54+AT51</f>
        <v>686477.67852126039</v>
      </c>
      <c r="AU54" s="51">
        <f t="shared" si="15"/>
        <v>690696.40419713582</v>
      </c>
      <c r="AV54" s="51">
        <f t="shared" si="15"/>
        <v>695039.7548788425</v>
      </c>
      <c r="AW54" s="51">
        <f t="shared" si="15"/>
        <v>699631.14489252982</v>
      </c>
      <c r="AX54" s="51"/>
      <c r="AY54" s="51"/>
      <c r="AZ54" s="51"/>
      <c r="BA54" s="51"/>
      <c r="BC54" s="50"/>
      <c r="BK54" s="48" t="s">
        <v>157</v>
      </c>
      <c r="BM54" s="51"/>
      <c r="BN54" s="51"/>
      <c r="BO54" s="51"/>
      <c r="BP54" s="51"/>
      <c r="BQ54" s="51"/>
      <c r="BR54" s="51"/>
      <c r="BS54" s="51"/>
      <c r="BT54" s="51">
        <f>BT47</f>
        <v>4705</v>
      </c>
      <c r="BU54" s="51">
        <f>BT54+BU51</f>
        <v>4834.2789989592557</v>
      </c>
      <c r="BV54" s="51">
        <f>BU54+BV51</f>
        <v>4972.699776780205</v>
      </c>
      <c r="BW54" s="51">
        <f t="shared" ref="BW54:CA54" si="16">BV54+BW51</f>
        <v>5103.231260762348</v>
      </c>
      <c r="BX54" s="51">
        <f t="shared" si="16"/>
        <v>5220.3008386736874</v>
      </c>
      <c r="BY54" s="51">
        <f t="shared" si="16"/>
        <v>5324.8107590271284</v>
      </c>
      <c r="BZ54" s="51">
        <f t="shared" si="16"/>
        <v>5431.1181896662301</v>
      </c>
      <c r="CA54" s="51">
        <f t="shared" si="16"/>
        <v>5541.7610503071892</v>
      </c>
      <c r="CB54" s="51"/>
      <c r="CC54" s="51"/>
      <c r="CD54" s="51"/>
      <c r="CE54" s="51"/>
      <c r="CG54" s="50"/>
      <c r="CO54" s="48" t="s">
        <v>157</v>
      </c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K54" s="50"/>
    </row>
    <row r="55" spans="2:115" x14ac:dyDescent="0.25">
      <c r="B55" s="12" t="s">
        <v>18</v>
      </c>
      <c r="D55" s="25">
        <v>16599</v>
      </c>
      <c r="E55" s="25">
        <v>16530</v>
      </c>
      <c r="F55" s="25">
        <v>16537</v>
      </c>
      <c r="G55" s="25">
        <v>16498</v>
      </c>
      <c r="H55" s="25">
        <v>16274</v>
      </c>
      <c r="I55" s="25">
        <v>16211</v>
      </c>
      <c r="J55" s="25">
        <v>16186</v>
      </c>
      <c r="K55" s="25">
        <v>15914</v>
      </c>
      <c r="L55" s="25">
        <v>15680</v>
      </c>
      <c r="M55" s="25">
        <v>15617.983166244572</v>
      </c>
      <c r="N55" s="25">
        <v>15524.096383178001</v>
      </c>
      <c r="O55" s="25">
        <v>15388.011010389335</v>
      </c>
      <c r="P55" s="25">
        <v>15289.628843954948</v>
      </c>
      <c r="Q55" s="25">
        <v>14973.531106043336</v>
      </c>
      <c r="R55" s="25">
        <v>14898.180545197594</v>
      </c>
      <c r="S55" s="25">
        <v>14845.047669041345</v>
      </c>
      <c r="T55" s="25">
        <v>14815.993488860962</v>
      </c>
      <c r="U55" s="25">
        <v>14782.646448797168</v>
      </c>
      <c r="V55" s="25">
        <v>14737.322034958295</v>
      </c>
      <c r="X55" s="13">
        <v>-0.61811003930339892</v>
      </c>
      <c r="AA55" s="140"/>
      <c r="AB55" s="140"/>
      <c r="AF55" s="12" t="s">
        <v>18</v>
      </c>
      <c r="AG55" s="12"/>
      <c r="AI55" s="21">
        <v>16571</v>
      </c>
      <c r="AJ55" s="21">
        <v>16475</v>
      </c>
      <c r="AK55" s="21">
        <v>16438</v>
      </c>
      <c r="AL55" s="21">
        <v>16382</v>
      </c>
      <c r="AM55" s="21">
        <v>16153</v>
      </c>
      <c r="AN55" s="21">
        <v>16090</v>
      </c>
      <c r="AO55" s="21">
        <v>16058</v>
      </c>
      <c r="AP55" s="21">
        <v>15781</v>
      </c>
      <c r="AQ55" s="21">
        <v>15537</v>
      </c>
      <c r="AR55" s="21">
        <v>15466.287235457956</v>
      </c>
      <c r="AS55" s="21">
        <v>15370.670942251376</v>
      </c>
      <c r="AT55" s="21">
        <v>15232.600429176538</v>
      </c>
      <c r="AU55" s="21">
        <v>15132.931353414238</v>
      </c>
      <c r="AV55" s="21">
        <v>14815.931339429459</v>
      </c>
      <c r="AW55" s="21">
        <v>14740.178770770712</v>
      </c>
      <c r="AX55" s="21">
        <v>14686.440965972775</v>
      </c>
      <c r="AY55" s="21">
        <v>14656.415270160143</v>
      </c>
      <c r="AZ55" s="21">
        <v>14622.084624276686</v>
      </c>
      <c r="BA55" s="21">
        <v>14575.766777009527</v>
      </c>
      <c r="BC55" s="13">
        <v>-0.63660439516270984</v>
      </c>
      <c r="BK55" s="12" t="s">
        <v>18</v>
      </c>
      <c r="BM55" s="21">
        <v>28</v>
      </c>
      <c r="BN55" s="21">
        <v>33</v>
      </c>
      <c r="BO55" s="21">
        <v>37</v>
      </c>
      <c r="BP55" s="21">
        <v>38</v>
      </c>
      <c r="BQ55" s="21">
        <v>38</v>
      </c>
      <c r="BR55" s="21">
        <v>38</v>
      </c>
      <c r="BS55" s="21">
        <v>44</v>
      </c>
      <c r="BT55" s="21">
        <v>46</v>
      </c>
      <c r="BU55" s="21">
        <v>49</v>
      </c>
      <c r="BV55" s="21">
        <v>50.978915839033228</v>
      </c>
      <c r="BW55" s="21">
        <v>51.094037127702947</v>
      </c>
      <c r="BX55" s="21">
        <v>51.212765285228677</v>
      </c>
      <c r="BY55" s="21">
        <v>51.712329845811503</v>
      </c>
      <c r="BZ55" s="21">
        <v>51.783622258866423</v>
      </c>
      <c r="CA55" s="21">
        <v>52.244878047223636</v>
      </c>
      <c r="CB55" s="21">
        <v>52.647140696702856</v>
      </c>
      <c r="CC55" s="21">
        <v>53.299535287932365</v>
      </c>
      <c r="CD55" s="21">
        <v>53.880586535719914</v>
      </c>
      <c r="CE55" s="21">
        <v>54.420357096781323</v>
      </c>
      <c r="CG55" s="13">
        <v>1.0547031631276571</v>
      </c>
      <c r="CO55" s="12" t="s">
        <v>18</v>
      </c>
      <c r="CQ55" s="20">
        <v>0</v>
      </c>
      <c r="CR55" s="20">
        <v>22</v>
      </c>
      <c r="CS55" s="20">
        <v>62</v>
      </c>
      <c r="CT55" s="20">
        <v>78</v>
      </c>
      <c r="CU55" s="20">
        <v>83</v>
      </c>
      <c r="CV55" s="20">
        <v>83</v>
      </c>
      <c r="CW55" s="20">
        <v>84</v>
      </c>
      <c r="CX55" s="20">
        <v>87</v>
      </c>
      <c r="CY55" s="21">
        <v>94</v>
      </c>
      <c r="CZ55" s="21">
        <v>100.71701494758302</v>
      </c>
      <c r="DA55" s="21">
        <v>102.33140379892158</v>
      </c>
      <c r="DB55" s="21">
        <v>104.19781592756863</v>
      </c>
      <c r="DC55" s="21">
        <v>104.98516069489777</v>
      </c>
      <c r="DD55" s="21">
        <v>105.81614435501105</v>
      </c>
      <c r="DE55" s="21">
        <v>105.75689637965759</v>
      </c>
      <c r="DF55" s="21">
        <v>105.95956237186765</v>
      </c>
      <c r="DG55" s="21">
        <v>106.27868341288688</v>
      </c>
      <c r="DH55" s="21">
        <v>106.68123798476213</v>
      </c>
      <c r="DI55" s="21">
        <v>107.13490085198714</v>
      </c>
      <c r="DK55" s="13">
        <v>1.316531088316153</v>
      </c>
    </row>
    <row r="56" spans="2:115" x14ac:dyDescent="0.25">
      <c r="B56" s="12" t="s">
        <v>45</v>
      </c>
      <c r="D56" s="25">
        <v>15</v>
      </c>
      <c r="E56" s="25">
        <v>15</v>
      </c>
      <c r="F56" s="25">
        <v>15</v>
      </c>
      <c r="G56" s="25">
        <v>15</v>
      </c>
      <c r="H56" s="25">
        <v>15</v>
      </c>
      <c r="I56" s="25">
        <v>16</v>
      </c>
      <c r="J56" s="25">
        <v>16</v>
      </c>
      <c r="K56" s="25">
        <v>15</v>
      </c>
      <c r="L56" s="25">
        <v>14</v>
      </c>
      <c r="M56" s="25">
        <v>14</v>
      </c>
      <c r="N56" s="25">
        <v>14</v>
      </c>
      <c r="O56" s="25">
        <v>14</v>
      </c>
      <c r="P56" s="25">
        <v>14</v>
      </c>
      <c r="Q56" s="25">
        <v>14</v>
      </c>
      <c r="R56" s="25">
        <v>14</v>
      </c>
      <c r="S56" s="25">
        <v>14</v>
      </c>
      <c r="T56" s="25">
        <v>14</v>
      </c>
      <c r="U56" s="25">
        <v>14</v>
      </c>
      <c r="V56" s="25">
        <v>14</v>
      </c>
      <c r="X56" s="13">
        <v>0</v>
      </c>
      <c r="AA56" s="140"/>
      <c r="AB56" s="140"/>
      <c r="AF56" s="12" t="s">
        <v>45</v>
      </c>
      <c r="AG56" s="12"/>
      <c r="AI56" s="21">
        <v>15</v>
      </c>
      <c r="AJ56" s="21">
        <v>15</v>
      </c>
      <c r="AK56" s="21">
        <v>15</v>
      </c>
      <c r="AL56" s="21">
        <v>15</v>
      </c>
      <c r="AM56" s="21">
        <v>15</v>
      </c>
      <c r="AN56" s="21">
        <v>16</v>
      </c>
      <c r="AO56" s="21">
        <v>16</v>
      </c>
      <c r="AP56" s="21">
        <v>15</v>
      </c>
      <c r="AQ56" s="21">
        <v>14</v>
      </c>
      <c r="AR56" s="21">
        <v>14</v>
      </c>
      <c r="AS56" s="21">
        <v>14</v>
      </c>
      <c r="AT56" s="21">
        <v>14</v>
      </c>
      <c r="AU56" s="21">
        <v>14</v>
      </c>
      <c r="AV56" s="21">
        <v>14</v>
      </c>
      <c r="AW56" s="21">
        <v>14</v>
      </c>
      <c r="AX56" s="21">
        <v>14</v>
      </c>
      <c r="AY56" s="21">
        <v>14</v>
      </c>
      <c r="AZ56" s="21">
        <v>14</v>
      </c>
      <c r="BA56" s="21">
        <v>14</v>
      </c>
      <c r="BC56" s="13">
        <v>0</v>
      </c>
      <c r="BK56" s="12" t="s">
        <v>45</v>
      </c>
      <c r="BM56" s="21">
        <v>0</v>
      </c>
      <c r="BN56" s="21">
        <v>0</v>
      </c>
      <c r="BO56" s="21">
        <v>0</v>
      </c>
      <c r="BP56" s="21">
        <v>0</v>
      </c>
      <c r="BQ56" s="21">
        <v>0</v>
      </c>
      <c r="BR56" s="21">
        <v>0</v>
      </c>
      <c r="BS56" s="21">
        <v>0</v>
      </c>
      <c r="BT56" s="21">
        <v>0</v>
      </c>
      <c r="BU56" s="21">
        <v>0</v>
      </c>
      <c r="BV56" s="21">
        <v>0</v>
      </c>
      <c r="BW56" s="21">
        <v>0</v>
      </c>
      <c r="BX56" s="21">
        <v>0</v>
      </c>
      <c r="BY56" s="21">
        <v>0</v>
      </c>
      <c r="BZ56" s="21">
        <v>0</v>
      </c>
      <c r="CA56" s="21">
        <v>0</v>
      </c>
      <c r="CB56" s="21">
        <v>0</v>
      </c>
      <c r="CC56" s="21">
        <v>0</v>
      </c>
      <c r="CD56" s="21">
        <v>0</v>
      </c>
      <c r="CE56" s="21">
        <v>0</v>
      </c>
      <c r="CG56" s="13" t="e">
        <v>#DIV/0!</v>
      </c>
      <c r="CO56" s="12" t="s">
        <v>45</v>
      </c>
      <c r="CQ56" s="20">
        <v>0</v>
      </c>
      <c r="CR56" s="20">
        <v>0</v>
      </c>
      <c r="CS56" s="20">
        <v>0</v>
      </c>
      <c r="CT56" s="20">
        <v>0</v>
      </c>
      <c r="CU56" s="20">
        <v>0</v>
      </c>
      <c r="CV56" s="20">
        <v>0</v>
      </c>
      <c r="CW56" s="20">
        <v>0</v>
      </c>
      <c r="CX56" s="20">
        <v>0</v>
      </c>
      <c r="CY56" s="21">
        <v>0</v>
      </c>
      <c r="CZ56" s="21">
        <v>0</v>
      </c>
      <c r="DA56" s="21">
        <v>0</v>
      </c>
      <c r="DB56" s="21">
        <v>0</v>
      </c>
      <c r="DC56" s="21">
        <v>0</v>
      </c>
      <c r="DD56" s="21">
        <v>0</v>
      </c>
      <c r="DE56" s="21">
        <v>0</v>
      </c>
      <c r="DF56" s="21">
        <v>0</v>
      </c>
      <c r="DG56" s="21">
        <v>0</v>
      </c>
      <c r="DH56" s="21">
        <v>0</v>
      </c>
      <c r="DI56" s="21">
        <v>0</v>
      </c>
      <c r="DK56" s="13">
        <v>0</v>
      </c>
    </row>
    <row r="57" spans="2:115" x14ac:dyDescent="0.25">
      <c r="B57" s="9" t="s">
        <v>20</v>
      </c>
      <c r="D57" s="25">
        <v>269</v>
      </c>
      <c r="E57" s="25">
        <v>272</v>
      </c>
      <c r="F57" s="25">
        <v>270</v>
      </c>
      <c r="G57" s="25">
        <v>265</v>
      </c>
      <c r="H57" s="25">
        <v>264.85906040268458</v>
      </c>
      <c r="I57" s="25">
        <v>265.85906040268458</v>
      </c>
      <c r="J57" s="25">
        <v>265.87969924812029</v>
      </c>
      <c r="K57" s="25">
        <v>268.92619657364889</v>
      </c>
      <c r="L57" s="25">
        <v>263.17817165390926</v>
      </c>
      <c r="M57" s="25">
        <v>264.52779764033988</v>
      </c>
      <c r="N57" s="25">
        <v>262.62047329451622</v>
      </c>
      <c r="O57" s="25">
        <v>259.35773666267204</v>
      </c>
      <c r="P57" s="25">
        <v>255.98034759482363</v>
      </c>
      <c r="Q57" s="25">
        <v>251.61618837745368</v>
      </c>
      <c r="R57" s="25">
        <v>249.40245500564262</v>
      </c>
      <c r="S57" s="25">
        <v>247.97909712354678</v>
      </c>
      <c r="T57" s="25">
        <v>247.41708669813443</v>
      </c>
      <c r="U57" s="25">
        <v>246.19222147987898</v>
      </c>
      <c r="V57" s="25">
        <v>246.08514994790642</v>
      </c>
      <c r="X57" s="13">
        <v>-0.66928670789406786</v>
      </c>
      <c r="AA57" s="140"/>
      <c r="AB57" s="140"/>
      <c r="AF57" s="9" t="s">
        <v>20</v>
      </c>
      <c r="AG57" s="9"/>
      <c r="AI57" s="21">
        <v>269</v>
      </c>
      <c r="AJ57" s="21">
        <v>271</v>
      </c>
      <c r="AK57" s="21">
        <v>269</v>
      </c>
      <c r="AL57" s="21">
        <v>264</v>
      </c>
      <c r="AM57" s="21">
        <v>263.85906040268458</v>
      </c>
      <c r="AN57" s="21">
        <v>264.85906040268458</v>
      </c>
      <c r="AO57" s="21">
        <v>263.87969924812029</v>
      </c>
      <c r="AP57" s="21">
        <v>266.92619657364889</v>
      </c>
      <c r="AQ57" s="21">
        <v>261.17198537380381</v>
      </c>
      <c r="AR57" s="21">
        <v>262.50212271463033</v>
      </c>
      <c r="AS57" s="21">
        <v>260.59763271167799</v>
      </c>
      <c r="AT57" s="21">
        <v>257.34999380692375</v>
      </c>
      <c r="AU57" s="21">
        <v>253.97107814913289</v>
      </c>
      <c r="AV57" s="21">
        <v>249.62788807440262</v>
      </c>
      <c r="AW57" s="21">
        <v>247.41696426956651</v>
      </c>
      <c r="AX57" s="21">
        <v>245.98894487036659</v>
      </c>
      <c r="AY57" s="21">
        <v>245.41630112670222</v>
      </c>
      <c r="AZ57" s="21">
        <v>244.1810151628161</v>
      </c>
      <c r="BA57" s="21">
        <v>244.06473564897186</v>
      </c>
      <c r="BC57" s="13">
        <v>-0.67516681707644466</v>
      </c>
      <c r="BK57" s="9" t="s">
        <v>20</v>
      </c>
      <c r="BM57" s="21">
        <v>0</v>
      </c>
      <c r="BN57" s="21">
        <v>0</v>
      </c>
      <c r="BO57" s="21">
        <v>0</v>
      </c>
      <c r="BP57" s="21">
        <v>0</v>
      </c>
      <c r="BQ57" s="21">
        <v>0</v>
      </c>
      <c r="BR57" s="21">
        <v>0</v>
      </c>
      <c r="BS57" s="21">
        <v>0</v>
      </c>
      <c r="BT57" s="21">
        <v>0</v>
      </c>
      <c r="BU57" s="21">
        <v>0</v>
      </c>
      <c r="BV57" s="21">
        <v>0</v>
      </c>
      <c r="BW57" s="21">
        <v>0</v>
      </c>
      <c r="BX57" s="21">
        <v>0</v>
      </c>
      <c r="BY57" s="21">
        <v>0</v>
      </c>
      <c r="BZ57" s="21">
        <v>0</v>
      </c>
      <c r="CA57" s="21">
        <v>0</v>
      </c>
      <c r="CB57" s="21">
        <v>0</v>
      </c>
      <c r="CC57" s="21">
        <v>0</v>
      </c>
      <c r="CD57" s="21">
        <v>0</v>
      </c>
      <c r="CE57" s="21">
        <v>0</v>
      </c>
      <c r="CG57" s="13" t="e">
        <v>#DIV/0!</v>
      </c>
      <c r="CO57" s="9" t="s">
        <v>20</v>
      </c>
      <c r="CQ57" s="20">
        <v>0</v>
      </c>
      <c r="CR57" s="20">
        <v>1</v>
      </c>
      <c r="CS57" s="20">
        <v>1</v>
      </c>
      <c r="CT57" s="20">
        <v>1</v>
      </c>
      <c r="CU57" s="20">
        <v>1</v>
      </c>
      <c r="CV57" s="20">
        <v>1</v>
      </c>
      <c r="CW57" s="20">
        <v>2</v>
      </c>
      <c r="CX57" s="20">
        <v>2</v>
      </c>
      <c r="CY57" s="21">
        <v>2.0061862801054491</v>
      </c>
      <c r="CZ57" s="21">
        <v>2.0256749257095499</v>
      </c>
      <c r="DA57" s="21">
        <v>2.0228405828382123</v>
      </c>
      <c r="DB57" s="21">
        <v>2.0077428557483148</v>
      </c>
      <c r="DC57" s="21">
        <v>2.009269445690725</v>
      </c>
      <c r="DD57" s="21">
        <v>1.9883003030510504</v>
      </c>
      <c r="DE57" s="21">
        <v>1.9854907360761109</v>
      </c>
      <c r="DF57" s="21">
        <v>1.9901522531801954</v>
      </c>
      <c r="DG57" s="21">
        <v>2.000785571432194</v>
      </c>
      <c r="DH57" s="21">
        <v>2.0112063170628796</v>
      </c>
      <c r="DI57" s="21">
        <v>2.0204142989345666</v>
      </c>
      <c r="DK57" s="13">
        <v>7.0695399116549318E-2</v>
      </c>
    </row>
    <row r="58" spans="2:115" x14ac:dyDescent="0.25">
      <c r="B58" s="12" t="s">
        <v>21</v>
      </c>
      <c r="D58" s="25">
        <v>104</v>
      </c>
      <c r="E58" s="25">
        <v>107</v>
      </c>
      <c r="F58" s="25">
        <v>114</v>
      </c>
      <c r="G58" s="25">
        <v>115</v>
      </c>
      <c r="H58" s="25">
        <v>112</v>
      </c>
      <c r="I58" s="25">
        <v>113</v>
      </c>
      <c r="J58" s="25">
        <v>115.01785714285714</v>
      </c>
      <c r="K58" s="25">
        <v>120.0625</v>
      </c>
      <c r="L58" s="25">
        <v>121.46840352797631</v>
      </c>
      <c r="M58" s="25">
        <v>122.99688564896991</v>
      </c>
      <c r="N58" s="25">
        <v>123.54825018001412</v>
      </c>
      <c r="O58" s="25">
        <v>123.49225468674274</v>
      </c>
      <c r="P58" s="25">
        <v>123.42566358027051</v>
      </c>
      <c r="Q58" s="25">
        <v>122.84304585562032</v>
      </c>
      <c r="R58" s="25">
        <v>123.03983968178188</v>
      </c>
      <c r="S58" s="25">
        <v>123.44716807652006</v>
      </c>
      <c r="T58" s="25">
        <v>124.11664893145594</v>
      </c>
      <c r="U58" s="25">
        <v>123.96658466388388</v>
      </c>
      <c r="V58" s="25">
        <v>125.02162793568559</v>
      </c>
      <c r="X58" s="13">
        <v>0.28874175959912041</v>
      </c>
      <c r="AA58" s="140"/>
      <c r="AB58" s="140"/>
      <c r="AF58" s="12" t="s">
        <v>21</v>
      </c>
      <c r="AG58" s="12"/>
      <c r="AI58" s="21">
        <v>104</v>
      </c>
      <c r="AJ58" s="21">
        <v>107</v>
      </c>
      <c r="AK58" s="21">
        <v>114</v>
      </c>
      <c r="AL58" s="21">
        <v>115</v>
      </c>
      <c r="AM58" s="21">
        <v>112</v>
      </c>
      <c r="AN58" s="21">
        <v>113</v>
      </c>
      <c r="AO58" s="21">
        <v>115.01785714285714</v>
      </c>
      <c r="AP58" s="21">
        <v>120.0625</v>
      </c>
      <c r="AQ58" s="21">
        <v>121.46840352797631</v>
      </c>
      <c r="AR58" s="21">
        <v>122.99688564896991</v>
      </c>
      <c r="AS58" s="21">
        <v>123.54825018001412</v>
      </c>
      <c r="AT58" s="21">
        <v>123.49225468674274</v>
      </c>
      <c r="AU58" s="21">
        <v>123.42566358027051</v>
      </c>
      <c r="AV58" s="21">
        <v>122.84304585562032</v>
      </c>
      <c r="AW58" s="21">
        <v>123.03983968178188</v>
      </c>
      <c r="AX58" s="21">
        <v>123.44716807652006</v>
      </c>
      <c r="AY58" s="21">
        <v>124.11664893145594</v>
      </c>
      <c r="AZ58" s="21">
        <v>123.96658466388388</v>
      </c>
      <c r="BA58" s="21">
        <v>125.02162793568559</v>
      </c>
      <c r="BC58" s="13">
        <v>0.28874175959912041</v>
      </c>
      <c r="BK58" s="12" t="s">
        <v>21</v>
      </c>
      <c r="BM58" s="21">
        <v>0</v>
      </c>
      <c r="BN58" s="21">
        <v>0</v>
      </c>
      <c r="BO58" s="21">
        <v>0</v>
      </c>
      <c r="BP58" s="21">
        <v>0</v>
      </c>
      <c r="BQ58" s="21">
        <v>0</v>
      </c>
      <c r="BR58" s="21">
        <v>0</v>
      </c>
      <c r="BS58" s="21">
        <v>0</v>
      </c>
      <c r="BT58" s="21">
        <v>0</v>
      </c>
      <c r="BU58" s="21">
        <v>0</v>
      </c>
      <c r="BV58" s="21">
        <v>0</v>
      </c>
      <c r="BW58" s="21">
        <v>0</v>
      </c>
      <c r="BX58" s="21">
        <v>0</v>
      </c>
      <c r="BY58" s="21">
        <v>0</v>
      </c>
      <c r="BZ58" s="21">
        <v>0</v>
      </c>
      <c r="CA58" s="21">
        <v>0</v>
      </c>
      <c r="CB58" s="21">
        <v>0</v>
      </c>
      <c r="CC58" s="21">
        <v>0</v>
      </c>
      <c r="CD58" s="21">
        <v>0</v>
      </c>
      <c r="CE58" s="21">
        <v>0</v>
      </c>
      <c r="CG58" s="13" t="e">
        <v>#DIV/0!</v>
      </c>
      <c r="CO58" s="12" t="s">
        <v>21</v>
      </c>
      <c r="CQ58" s="20">
        <v>0</v>
      </c>
      <c r="CR58" s="20">
        <v>0</v>
      </c>
      <c r="CS58" s="20">
        <v>0</v>
      </c>
      <c r="CT58" s="20">
        <v>0</v>
      </c>
      <c r="CU58" s="20">
        <v>0</v>
      </c>
      <c r="CV58" s="20">
        <v>0</v>
      </c>
      <c r="CW58" s="20">
        <v>0</v>
      </c>
      <c r="CX58" s="20">
        <v>0</v>
      </c>
      <c r="CY58" s="21">
        <v>0</v>
      </c>
      <c r="CZ58" s="21">
        <v>0</v>
      </c>
      <c r="DA58" s="21">
        <v>0</v>
      </c>
      <c r="DB58" s="21">
        <v>0</v>
      </c>
      <c r="DC58" s="21">
        <v>0</v>
      </c>
      <c r="DD58" s="21">
        <v>0</v>
      </c>
      <c r="DE58" s="21">
        <v>0</v>
      </c>
      <c r="DF58" s="21">
        <v>0</v>
      </c>
      <c r="DG58" s="21">
        <v>0</v>
      </c>
      <c r="DH58" s="21">
        <v>0</v>
      </c>
      <c r="DI58" s="21">
        <v>0</v>
      </c>
      <c r="DK58" s="13">
        <v>0</v>
      </c>
    </row>
    <row r="59" spans="2:115" x14ac:dyDescent="0.25">
      <c r="B59" s="17" t="s">
        <v>22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1</v>
      </c>
      <c r="J59" s="25">
        <v>1.0178571428571428</v>
      </c>
      <c r="K59" s="25">
        <v>1.0625</v>
      </c>
      <c r="L59" s="25">
        <v>1.066154302665002</v>
      </c>
      <c r="M59" s="25">
        <v>1.0725061596768029</v>
      </c>
      <c r="N59" s="25">
        <v>1.07127156848755</v>
      </c>
      <c r="O59" s="25">
        <v>1.0673123906060455</v>
      </c>
      <c r="P59" s="25">
        <v>1.0630577836843571</v>
      </c>
      <c r="Q59" s="25">
        <v>1.055346904883802</v>
      </c>
      <c r="R59" s="25">
        <v>1.0538778149345687</v>
      </c>
      <c r="S59" s="25">
        <v>1.0536545771060393</v>
      </c>
      <c r="T59" s="25">
        <v>1.0543632501712978</v>
      </c>
      <c r="U59" s="25">
        <v>1.0558082260974024</v>
      </c>
      <c r="V59" s="25">
        <v>1.0566536598659206</v>
      </c>
      <c r="X59" s="13">
        <v>-8.9470697232163499E-2</v>
      </c>
      <c r="Z59" s="10"/>
      <c r="AA59" s="140"/>
      <c r="AB59" s="140"/>
      <c r="AF59" s="17" t="s">
        <v>22</v>
      </c>
      <c r="AG59" s="17"/>
      <c r="AI59" s="21">
        <v>0</v>
      </c>
      <c r="AJ59" s="21">
        <v>0</v>
      </c>
      <c r="AK59" s="21">
        <v>0</v>
      </c>
      <c r="AL59" s="21">
        <v>0</v>
      </c>
      <c r="AM59" s="21">
        <v>0</v>
      </c>
      <c r="AN59" s="21">
        <v>1</v>
      </c>
      <c r="AO59" s="21">
        <v>1.0178571428571428</v>
      </c>
      <c r="AP59" s="21">
        <v>1.0625</v>
      </c>
      <c r="AQ59" s="21">
        <v>1.066154302665002</v>
      </c>
      <c r="AR59" s="21">
        <v>1.0725061596768029</v>
      </c>
      <c r="AS59" s="21">
        <v>1.07127156848755</v>
      </c>
      <c r="AT59" s="21">
        <v>1.0673123906060455</v>
      </c>
      <c r="AU59" s="21">
        <v>1.0630577836843571</v>
      </c>
      <c r="AV59" s="21">
        <v>1.055346904883802</v>
      </c>
      <c r="AW59" s="21">
        <v>1.0538778149345687</v>
      </c>
      <c r="AX59" s="21">
        <v>1.0536545771060393</v>
      </c>
      <c r="AY59" s="21">
        <v>1.0543632501712978</v>
      </c>
      <c r="AZ59" s="21">
        <v>1.0558082260974024</v>
      </c>
      <c r="BA59" s="21">
        <v>1.0566536598659206</v>
      </c>
      <c r="BC59" s="13">
        <v>-8.9470697232163499E-2</v>
      </c>
      <c r="BK59" s="17" t="s">
        <v>22</v>
      </c>
      <c r="BM59" s="21">
        <v>0</v>
      </c>
      <c r="BN59" s="21">
        <v>0</v>
      </c>
      <c r="BO59" s="21">
        <v>0</v>
      </c>
      <c r="BP59" s="21">
        <v>0</v>
      </c>
      <c r="BQ59" s="21">
        <v>0</v>
      </c>
      <c r="BR59" s="21">
        <v>0</v>
      </c>
      <c r="BS59" s="21">
        <v>0</v>
      </c>
      <c r="BT59" s="21">
        <v>0</v>
      </c>
      <c r="BU59" s="21">
        <v>0</v>
      </c>
      <c r="BV59" s="21">
        <v>0</v>
      </c>
      <c r="BW59" s="21">
        <v>0</v>
      </c>
      <c r="BX59" s="21">
        <v>0</v>
      </c>
      <c r="BY59" s="21">
        <v>0</v>
      </c>
      <c r="BZ59" s="21">
        <v>0</v>
      </c>
      <c r="CA59" s="21">
        <v>0</v>
      </c>
      <c r="CB59" s="21">
        <v>0</v>
      </c>
      <c r="CC59" s="21">
        <v>0</v>
      </c>
      <c r="CD59" s="21">
        <v>0</v>
      </c>
      <c r="CE59" s="21">
        <v>0</v>
      </c>
      <c r="CG59" s="13" t="e">
        <v>#DIV/0!</v>
      </c>
      <c r="CO59" s="17" t="s">
        <v>22</v>
      </c>
      <c r="CQ59" s="20">
        <v>0</v>
      </c>
      <c r="CR59" s="20">
        <v>0</v>
      </c>
      <c r="CS59" s="20">
        <v>0</v>
      </c>
      <c r="CT59" s="20">
        <v>0</v>
      </c>
      <c r="CU59" s="20">
        <v>0</v>
      </c>
      <c r="CV59" s="20">
        <v>0</v>
      </c>
      <c r="CW59" s="20">
        <v>0</v>
      </c>
      <c r="CX59" s="20">
        <v>0</v>
      </c>
      <c r="CY59" s="21">
        <v>0</v>
      </c>
      <c r="CZ59" s="21">
        <v>0</v>
      </c>
      <c r="DA59" s="21">
        <v>0</v>
      </c>
      <c r="DB59" s="21">
        <v>0</v>
      </c>
      <c r="DC59" s="21">
        <v>0</v>
      </c>
      <c r="DD59" s="21">
        <v>0</v>
      </c>
      <c r="DE59" s="21">
        <v>0</v>
      </c>
      <c r="DF59" s="21">
        <v>0</v>
      </c>
      <c r="DG59" s="21">
        <v>0</v>
      </c>
      <c r="DH59" s="21">
        <v>0</v>
      </c>
      <c r="DI59" s="21">
        <v>0</v>
      </c>
      <c r="DK59" s="13">
        <v>0</v>
      </c>
    </row>
    <row r="60" spans="2:115" x14ac:dyDescent="0.25">
      <c r="B60" s="17" t="s">
        <v>23</v>
      </c>
      <c r="D60" s="25">
        <v>2</v>
      </c>
      <c r="E60" s="25">
        <v>2</v>
      </c>
      <c r="F60" s="25">
        <v>3</v>
      </c>
      <c r="G60" s="25">
        <v>3</v>
      </c>
      <c r="H60" s="25">
        <v>2.9217391304347826</v>
      </c>
      <c r="I60" s="25">
        <v>2.9217391304347826</v>
      </c>
      <c r="J60" s="25">
        <v>2.9739130434782606</v>
      </c>
      <c r="K60" s="25">
        <v>3.1043478260869564</v>
      </c>
      <c r="L60" s="25">
        <v>3.1272946114492912</v>
      </c>
      <c r="M60" s="25">
        <v>3.1620041301062773</v>
      </c>
      <c r="N60" s="25">
        <v>3.1752540201825123</v>
      </c>
      <c r="O60" s="25">
        <v>3.178721350992082</v>
      </c>
      <c r="P60" s="25">
        <v>3.183505000127175</v>
      </c>
      <c r="Q60" s="25">
        <v>3.1993809956122465</v>
      </c>
      <c r="R60" s="25">
        <v>3.2073641298604421</v>
      </c>
      <c r="S60" s="25">
        <v>3.2224300070532492</v>
      </c>
      <c r="T60" s="25">
        <v>3.2443558732916236</v>
      </c>
      <c r="U60" s="25">
        <v>3.2665471054175272</v>
      </c>
      <c r="V60" s="25">
        <v>3.2852967723290747</v>
      </c>
      <c r="X60" s="13">
        <v>0.49410368717071051</v>
      </c>
      <c r="AA60" s="140"/>
      <c r="AB60" s="140"/>
      <c r="AF60" s="17" t="s">
        <v>23</v>
      </c>
      <c r="AG60" s="17"/>
      <c r="AI60" s="21">
        <v>2</v>
      </c>
      <c r="AJ60" s="21">
        <v>2</v>
      </c>
      <c r="AK60" s="21">
        <v>3</v>
      </c>
      <c r="AL60" s="21">
        <v>3</v>
      </c>
      <c r="AM60" s="21">
        <v>2.9217391304347826</v>
      </c>
      <c r="AN60" s="21">
        <v>2.9217391304347826</v>
      </c>
      <c r="AO60" s="21">
        <v>2.9739130434782606</v>
      </c>
      <c r="AP60" s="21">
        <v>3.1043478260869564</v>
      </c>
      <c r="AQ60" s="21">
        <v>3.1272946114492912</v>
      </c>
      <c r="AR60" s="21">
        <v>3.1620041301062773</v>
      </c>
      <c r="AS60" s="21">
        <v>3.1752540201825123</v>
      </c>
      <c r="AT60" s="21">
        <v>3.178721350992082</v>
      </c>
      <c r="AU60" s="21">
        <v>3.183505000127175</v>
      </c>
      <c r="AV60" s="21">
        <v>3.1993809956122465</v>
      </c>
      <c r="AW60" s="21">
        <v>3.2073641298604421</v>
      </c>
      <c r="AX60" s="21">
        <v>3.2224300070532492</v>
      </c>
      <c r="AY60" s="21">
        <v>3.2443558732916236</v>
      </c>
      <c r="AZ60" s="21">
        <v>3.2665471054175272</v>
      </c>
      <c r="BA60" s="21">
        <v>3.2852967723290747</v>
      </c>
      <c r="BC60" s="13">
        <v>0.49410368717071051</v>
      </c>
      <c r="BK60" s="17" t="s">
        <v>23</v>
      </c>
      <c r="BM60" s="21">
        <v>0</v>
      </c>
      <c r="BN60" s="21">
        <v>0</v>
      </c>
      <c r="BO60" s="21">
        <v>0</v>
      </c>
      <c r="BP60" s="21">
        <v>0</v>
      </c>
      <c r="BQ60" s="21">
        <v>0</v>
      </c>
      <c r="BR60" s="21">
        <v>0</v>
      </c>
      <c r="BS60" s="21">
        <v>0</v>
      </c>
      <c r="BT60" s="21">
        <v>0</v>
      </c>
      <c r="BU60" s="21">
        <v>0</v>
      </c>
      <c r="BV60" s="21">
        <v>0</v>
      </c>
      <c r="BW60" s="21">
        <v>0</v>
      </c>
      <c r="BX60" s="21">
        <v>0</v>
      </c>
      <c r="BY60" s="21">
        <v>0</v>
      </c>
      <c r="BZ60" s="21">
        <v>0</v>
      </c>
      <c r="CA60" s="21">
        <v>0</v>
      </c>
      <c r="CB60" s="21">
        <v>0</v>
      </c>
      <c r="CC60" s="21">
        <v>0</v>
      </c>
      <c r="CD60" s="21">
        <v>0</v>
      </c>
      <c r="CE60" s="21">
        <v>0</v>
      </c>
      <c r="CG60" s="13" t="e">
        <v>#DIV/0!</v>
      </c>
      <c r="CO60" s="17" t="s">
        <v>23</v>
      </c>
      <c r="CQ60" s="20">
        <v>0</v>
      </c>
      <c r="CR60" s="20">
        <v>0</v>
      </c>
      <c r="CS60" s="20">
        <v>0</v>
      </c>
      <c r="CT60" s="20">
        <v>0</v>
      </c>
      <c r="CU60" s="20">
        <v>0</v>
      </c>
      <c r="CV60" s="20">
        <v>0</v>
      </c>
      <c r="CW60" s="20">
        <v>0</v>
      </c>
      <c r="CX60" s="20">
        <v>0</v>
      </c>
      <c r="CY60" s="21">
        <v>0</v>
      </c>
      <c r="CZ60" s="21">
        <v>0</v>
      </c>
      <c r="DA60" s="21">
        <v>0</v>
      </c>
      <c r="DB60" s="21">
        <v>0</v>
      </c>
      <c r="DC60" s="21">
        <v>0</v>
      </c>
      <c r="DD60" s="21">
        <v>0</v>
      </c>
      <c r="DE60" s="21">
        <v>0</v>
      </c>
      <c r="DF60" s="21">
        <v>0</v>
      </c>
      <c r="DG60" s="21">
        <v>0</v>
      </c>
      <c r="DH60" s="21">
        <v>0</v>
      </c>
      <c r="DI60" s="21">
        <v>0</v>
      </c>
      <c r="DK60" s="13">
        <v>0</v>
      </c>
    </row>
    <row r="61" spans="2:115" x14ac:dyDescent="0.25">
      <c r="B61" s="17" t="s">
        <v>24</v>
      </c>
      <c r="D61" s="25">
        <v>10</v>
      </c>
      <c r="E61" s="25">
        <v>11</v>
      </c>
      <c r="F61" s="25">
        <v>14</v>
      </c>
      <c r="G61" s="25">
        <v>15</v>
      </c>
      <c r="H61" s="25">
        <v>14.608695652173912</v>
      </c>
      <c r="I61" s="25">
        <v>14.608695652173912</v>
      </c>
      <c r="J61" s="25">
        <v>14.869565217391305</v>
      </c>
      <c r="K61" s="25">
        <v>15.521739130434781</v>
      </c>
      <c r="L61" s="25">
        <v>15.760239597590383</v>
      </c>
      <c r="M61" s="25">
        <v>16.029846598124365</v>
      </c>
      <c r="N61" s="25">
        <v>16.159523158133755</v>
      </c>
      <c r="O61" s="25">
        <v>16.189837726101395</v>
      </c>
      <c r="P61" s="25">
        <v>16.197993606826849</v>
      </c>
      <c r="Q61" s="25">
        <v>16.118684628430678</v>
      </c>
      <c r="R61" s="25">
        <v>16.1787110482876</v>
      </c>
      <c r="S61" s="25">
        <v>16.265245686747225</v>
      </c>
      <c r="T61" s="25">
        <v>16.384315004921859</v>
      </c>
      <c r="U61" s="25">
        <v>16.543002322989132</v>
      </c>
      <c r="V61" s="25">
        <v>16.704163787636933</v>
      </c>
      <c r="X61" s="13">
        <v>0.58337232472307488</v>
      </c>
      <c r="AA61" s="140"/>
      <c r="AB61" s="140"/>
      <c r="AF61" s="17" t="s">
        <v>24</v>
      </c>
      <c r="AG61" s="17"/>
      <c r="AI61" s="21">
        <v>10</v>
      </c>
      <c r="AJ61" s="21">
        <v>11</v>
      </c>
      <c r="AK61" s="21">
        <v>14</v>
      </c>
      <c r="AL61" s="21">
        <v>15</v>
      </c>
      <c r="AM61" s="21">
        <v>14.608695652173912</v>
      </c>
      <c r="AN61" s="21">
        <v>14.608695652173912</v>
      </c>
      <c r="AO61" s="21">
        <v>14.869565217391305</v>
      </c>
      <c r="AP61" s="21">
        <v>15.521739130434781</v>
      </c>
      <c r="AQ61" s="21">
        <v>15.760239597590383</v>
      </c>
      <c r="AR61" s="21">
        <v>16.029846598124365</v>
      </c>
      <c r="AS61" s="21">
        <v>16.159523158133755</v>
      </c>
      <c r="AT61" s="21">
        <v>16.189837726101395</v>
      </c>
      <c r="AU61" s="21">
        <v>16.197993606826849</v>
      </c>
      <c r="AV61" s="21">
        <v>16.118684628430678</v>
      </c>
      <c r="AW61" s="21">
        <v>16.1787110482876</v>
      </c>
      <c r="AX61" s="21">
        <v>16.265245686747225</v>
      </c>
      <c r="AY61" s="21">
        <v>16.384315004921859</v>
      </c>
      <c r="AZ61" s="21">
        <v>16.543002322989132</v>
      </c>
      <c r="BA61" s="21">
        <v>16.704163787636933</v>
      </c>
      <c r="BC61" s="13">
        <v>0.58337232472307488</v>
      </c>
      <c r="BK61" s="17" t="s">
        <v>24</v>
      </c>
      <c r="BM61" s="21">
        <v>0</v>
      </c>
      <c r="BN61" s="21">
        <v>0</v>
      </c>
      <c r="BO61" s="21">
        <v>0</v>
      </c>
      <c r="BP61" s="21">
        <v>0</v>
      </c>
      <c r="BQ61" s="21">
        <v>0</v>
      </c>
      <c r="BR61" s="21">
        <v>0</v>
      </c>
      <c r="BS61" s="21">
        <v>0</v>
      </c>
      <c r="BT61" s="21">
        <v>0</v>
      </c>
      <c r="BU61" s="21">
        <v>0</v>
      </c>
      <c r="BV61" s="21">
        <v>0</v>
      </c>
      <c r="BW61" s="21">
        <v>0</v>
      </c>
      <c r="BX61" s="21">
        <v>0</v>
      </c>
      <c r="BY61" s="21">
        <v>0</v>
      </c>
      <c r="BZ61" s="21">
        <v>0</v>
      </c>
      <c r="CA61" s="21">
        <v>0</v>
      </c>
      <c r="CB61" s="21">
        <v>0</v>
      </c>
      <c r="CC61" s="21">
        <v>0</v>
      </c>
      <c r="CD61" s="21">
        <v>0</v>
      </c>
      <c r="CE61" s="21">
        <v>0</v>
      </c>
      <c r="CG61" s="13" t="e">
        <v>#DIV/0!</v>
      </c>
      <c r="CO61" s="17" t="s">
        <v>24</v>
      </c>
      <c r="CQ61" s="20">
        <v>0</v>
      </c>
      <c r="CR61" s="20">
        <v>0</v>
      </c>
      <c r="CS61" s="20">
        <v>0</v>
      </c>
      <c r="CT61" s="20">
        <v>0</v>
      </c>
      <c r="CU61" s="20">
        <v>0</v>
      </c>
      <c r="CV61" s="20">
        <v>0</v>
      </c>
      <c r="CW61" s="20">
        <v>0</v>
      </c>
      <c r="CX61" s="20">
        <v>0</v>
      </c>
      <c r="CY61" s="21">
        <v>0</v>
      </c>
      <c r="CZ61" s="21">
        <v>0</v>
      </c>
      <c r="DA61" s="21">
        <v>0</v>
      </c>
      <c r="DB61" s="21">
        <v>0</v>
      </c>
      <c r="DC61" s="21">
        <v>0</v>
      </c>
      <c r="DD61" s="21">
        <v>0</v>
      </c>
      <c r="DE61" s="21">
        <v>0</v>
      </c>
      <c r="DF61" s="21">
        <v>0</v>
      </c>
      <c r="DG61" s="21">
        <v>0</v>
      </c>
      <c r="DH61" s="21">
        <v>0</v>
      </c>
      <c r="DI61" s="21">
        <v>0</v>
      </c>
      <c r="DK61" s="13">
        <v>0</v>
      </c>
    </row>
    <row r="62" spans="2:115" x14ac:dyDescent="0.25">
      <c r="B62" s="17" t="s">
        <v>25</v>
      </c>
      <c r="D62" s="25">
        <v>3</v>
      </c>
      <c r="E62" s="25">
        <v>2</v>
      </c>
      <c r="F62" s="25">
        <v>2</v>
      </c>
      <c r="G62" s="25">
        <v>1</v>
      </c>
      <c r="H62" s="25">
        <v>0.97391304347826091</v>
      </c>
      <c r="I62" s="25">
        <v>0.97391304347826091</v>
      </c>
      <c r="J62" s="25">
        <v>0.99130434782608701</v>
      </c>
      <c r="K62" s="25">
        <v>1.0347826086956522</v>
      </c>
      <c r="L62" s="25">
        <v>1.0493602435047067</v>
      </c>
      <c r="M62" s="25">
        <v>1.066494936304315</v>
      </c>
      <c r="N62" s="25">
        <v>1.0748805959723415</v>
      </c>
      <c r="O62" s="25">
        <v>1.0775394816554136</v>
      </c>
      <c r="P62" s="25">
        <v>1.0798125054673124</v>
      </c>
      <c r="Q62" s="25">
        <v>1.075428083918577</v>
      </c>
      <c r="R62" s="25">
        <v>1.0808624978692216</v>
      </c>
      <c r="S62" s="25">
        <v>1.0874045625068922</v>
      </c>
      <c r="T62" s="25">
        <v>1.0960427647510316</v>
      </c>
      <c r="U62" s="25">
        <v>1.1068402545132703</v>
      </c>
      <c r="V62" s="25">
        <v>1.117549738926213</v>
      </c>
      <c r="X62" s="13">
        <v>0.63156470274561283</v>
      </c>
      <c r="AA62" s="140"/>
      <c r="AB62" s="140"/>
      <c r="AF62" s="17" t="s">
        <v>25</v>
      </c>
      <c r="AG62" s="17"/>
      <c r="AI62" s="21">
        <v>3</v>
      </c>
      <c r="AJ62" s="21">
        <v>2</v>
      </c>
      <c r="AK62" s="21">
        <v>2</v>
      </c>
      <c r="AL62" s="21">
        <v>1</v>
      </c>
      <c r="AM62" s="21">
        <v>0.97391304347826091</v>
      </c>
      <c r="AN62" s="21">
        <v>0.97391304347826091</v>
      </c>
      <c r="AO62" s="21">
        <v>0.99130434782608701</v>
      </c>
      <c r="AP62" s="21">
        <v>1.0347826086956522</v>
      </c>
      <c r="AQ62" s="21">
        <v>1.0493602435047067</v>
      </c>
      <c r="AR62" s="21">
        <v>1.066494936304315</v>
      </c>
      <c r="AS62" s="21">
        <v>1.0748805959723415</v>
      </c>
      <c r="AT62" s="21">
        <v>1.0775394816554136</v>
      </c>
      <c r="AU62" s="21">
        <v>1.0798125054673124</v>
      </c>
      <c r="AV62" s="21">
        <v>1.075428083918577</v>
      </c>
      <c r="AW62" s="21">
        <v>1.0808624978692216</v>
      </c>
      <c r="AX62" s="21">
        <v>1.0874045625068922</v>
      </c>
      <c r="AY62" s="21">
        <v>1.0960427647510316</v>
      </c>
      <c r="AZ62" s="21">
        <v>1.1068402545132703</v>
      </c>
      <c r="BA62" s="21">
        <v>1.117549738926213</v>
      </c>
      <c r="BC62" s="13">
        <v>0.63156470274561283</v>
      </c>
      <c r="BK62" s="17" t="s">
        <v>25</v>
      </c>
      <c r="BM62" s="21">
        <v>0</v>
      </c>
      <c r="BN62" s="21">
        <v>0</v>
      </c>
      <c r="BO62" s="21">
        <v>0</v>
      </c>
      <c r="BP62" s="21">
        <v>0</v>
      </c>
      <c r="BQ62" s="21">
        <v>0</v>
      </c>
      <c r="BR62" s="21">
        <v>0</v>
      </c>
      <c r="BS62" s="21">
        <v>0</v>
      </c>
      <c r="BT62" s="21">
        <v>0</v>
      </c>
      <c r="BU62" s="21">
        <v>0</v>
      </c>
      <c r="BV62" s="21">
        <v>0</v>
      </c>
      <c r="BW62" s="21">
        <v>0</v>
      </c>
      <c r="BX62" s="21">
        <v>0</v>
      </c>
      <c r="BY62" s="21">
        <v>0</v>
      </c>
      <c r="BZ62" s="21">
        <v>0</v>
      </c>
      <c r="CA62" s="21">
        <v>0</v>
      </c>
      <c r="CB62" s="21">
        <v>0</v>
      </c>
      <c r="CC62" s="21">
        <v>0</v>
      </c>
      <c r="CD62" s="21">
        <v>0</v>
      </c>
      <c r="CE62" s="21">
        <v>0</v>
      </c>
      <c r="CG62" s="13" t="e">
        <v>#DIV/0!</v>
      </c>
      <c r="CO62" s="17" t="s">
        <v>25</v>
      </c>
      <c r="CQ62" s="20">
        <v>0</v>
      </c>
      <c r="CR62" s="20">
        <v>0</v>
      </c>
      <c r="CS62" s="20">
        <v>0</v>
      </c>
      <c r="CT62" s="20">
        <v>0</v>
      </c>
      <c r="CU62" s="20">
        <v>0</v>
      </c>
      <c r="CV62" s="20">
        <v>0</v>
      </c>
      <c r="CW62" s="20">
        <v>0</v>
      </c>
      <c r="CX62" s="20">
        <v>0</v>
      </c>
      <c r="CY62" s="21">
        <v>0</v>
      </c>
      <c r="CZ62" s="21">
        <v>0</v>
      </c>
      <c r="DA62" s="21">
        <v>0</v>
      </c>
      <c r="DB62" s="21">
        <v>0</v>
      </c>
      <c r="DC62" s="21">
        <v>0</v>
      </c>
      <c r="DD62" s="21">
        <v>0</v>
      </c>
      <c r="DE62" s="21">
        <v>0</v>
      </c>
      <c r="DF62" s="21">
        <v>0</v>
      </c>
      <c r="DG62" s="21">
        <v>0</v>
      </c>
      <c r="DH62" s="21">
        <v>0</v>
      </c>
      <c r="DI62" s="21">
        <v>0</v>
      </c>
      <c r="DK62" s="13">
        <v>0</v>
      </c>
    </row>
    <row r="63" spans="2:115" x14ac:dyDescent="0.25">
      <c r="B63" s="17" t="s">
        <v>26</v>
      </c>
      <c r="D63" s="25">
        <v>6</v>
      </c>
      <c r="E63" s="25">
        <v>8</v>
      </c>
      <c r="F63" s="25">
        <v>3</v>
      </c>
      <c r="G63" s="25">
        <v>3</v>
      </c>
      <c r="H63" s="25">
        <v>2.9217391304347826</v>
      </c>
      <c r="I63" s="25">
        <v>2.9217391304347826</v>
      </c>
      <c r="J63" s="25">
        <v>2.9739130434782606</v>
      </c>
      <c r="K63" s="25">
        <v>3.1043478260869564</v>
      </c>
      <c r="L63" s="25">
        <v>3.2459385563632637</v>
      </c>
      <c r="M63" s="25">
        <v>3.2824570432758446</v>
      </c>
      <c r="N63" s="25">
        <v>3.3114395526728808</v>
      </c>
      <c r="O63" s="25">
        <v>3.3260553827842179</v>
      </c>
      <c r="P63" s="25">
        <v>3.3425740206099852</v>
      </c>
      <c r="Q63" s="25">
        <v>3.3574229797364175</v>
      </c>
      <c r="R63" s="25">
        <v>3.3767384428796974</v>
      </c>
      <c r="S63" s="25">
        <v>3.4035088830436897</v>
      </c>
      <c r="T63" s="25">
        <v>3.43817939396562</v>
      </c>
      <c r="U63" s="25">
        <v>2.9677346479616529</v>
      </c>
      <c r="V63" s="25">
        <v>3.106343346399961</v>
      </c>
      <c r="X63" s="13">
        <v>-0.43861803218185891</v>
      </c>
      <c r="AA63" s="140"/>
      <c r="AB63" s="140"/>
      <c r="AF63" s="17" t="s">
        <v>26</v>
      </c>
      <c r="AG63" s="17"/>
      <c r="AI63" s="21">
        <v>6</v>
      </c>
      <c r="AJ63" s="21">
        <v>8</v>
      </c>
      <c r="AK63" s="21">
        <v>3</v>
      </c>
      <c r="AL63" s="21">
        <v>3</v>
      </c>
      <c r="AM63" s="21">
        <v>2.9217391304347826</v>
      </c>
      <c r="AN63" s="21">
        <v>2.9217391304347826</v>
      </c>
      <c r="AO63" s="21">
        <v>2.9739130434782606</v>
      </c>
      <c r="AP63" s="21">
        <v>3.1043478260869564</v>
      </c>
      <c r="AQ63" s="21">
        <v>3.2459385563632637</v>
      </c>
      <c r="AR63" s="21">
        <v>3.2824570432758446</v>
      </c>
      <c r="AS63" s="21">
        <v>3.3114395526728808</v>
      </c>
      <c r="AT63" s="21">
        <v>3.3260553827842179</v>
      </c>
      <c r="AU63" s="21">
        <v>3.3425740206099852</v>
      </c>
      <c r="AV63" s="21">
        <v>3.3574229797364175</v>
      </c>
      <c r="AW63" s="21">
        <v>3.3767384428796974</v>
      </c>
      <c r="AX63" s="21">
        <v>3.4035088830436897</v>
      </c>
      <c r="AY63" s="21">
        <v>3.43817939396562</v>
      </c>
      <c r="AZ63" s="21">
        <v>2.9677346479616529</v>
      </c>
      <c r="BA63" s="21">
        <v>3.106343346399961</v>
      </c>
      <c r="BC63" s="13">
        <v>-0.43861803218185891</v>
      </c>
      <c r="BK63" s="17" t="s">
        <v>26</v>
      </c>
      <c r="BM63" s="21">
        <v>0</v>
      </c>
      <c r="BN63" s="21">
        <v>0</v>
      </c>
      <c r="BO63" s="21">
        <v>0</v>
      </c>
      <c r="BP63" s="21">
        <v>0</v>
      </c>
      <c r="BQ63" s="21">
        <v>0</v>
      </c>
      <c r="BR63" s="21">
        <v>0</v>
      </c>
      <c r="BS63" s="21">
        <v>0</v>
      </c>
      <c r="BT63" s="21">
        <v>0</v>
      </c>
      <c r="BU63" s="21">
        <v>0</v>
      </c>
      <c r="BV63" s="21">
        <v>0</v>
      </c>
      <c r="BW63" s="21">
        <v>0</v>
      </c>
      <c r="BX63" s="21">
        <v>0</v>
      </c>
      <c r="BY63" s="21">
        <v>0</v>
      </c>
      <c r="BZ63" s="21">
        <v>0</v>
      </c>
      <c r="CA63" s="21">
        <v>0</v>
      </c>
      <c r="CB63" s="21">
        <v>0</v>
      </c>
      <c r="CC63" s="21">
        <v>0</v>
      </c>
      <c r="CD63" s="21">
        <v>0</v>
      </c>
      <c r="CE63" s="21">
        <v>0</v>
      </c>
      <c r="CG63" s="13" t="e">
        <v>#DIV/0!</v>
      </c>
      <c r="CO63" s="17" t="s">
        <v>26</v>
      </c>
      <c r="CQ63" s="20">
        <v>0</v>
      </c>
      <c r="CR63" s="20">
        <v>0</v>
      </c>
      <c r="CS63" s="20">
        <v>0</v>
      </c>
      <c r="CT63" s="20">
        <v>0</v>
      </c>
      <c r="CU63" s="20">
        <v>0</v>
      </c>
      <c r="CV63" s="20">
        <v>0</v>
      </c>
      <c r="CW63" s="20">
        <v>0</v>
      </c>
      <c r="CX63" s="20">
        <v>0</v>
      </c>
      <c r="CY63" s="21">
        <v>0</v>
      </c>
      <c r="CZ63" s="21">
        <v>0</v>
      </c>
      <c r="DA63" s="21">
        <v>0</v>
      </c>
      <c r="DB63" s="21">
        <v>0</v>
      </c>
      <c r="DC63" s="21">
        <v>0</v>
      </c>
      <c r="DD63" s="21">
        <v>0</v>
      </c>
      <c r="DE63" s="21">
        <v>0</v>
      </c>
      <c r="DF63" s="21">
        <v>0</v>
      </c>
      <c r="DG63" s="21">
        <v>0</v>
      </c>
      <c r="DH63" s="21">
        <v>0</v>
      </c>
      <c r="DI63" s="21">
        <v>0</v>
      </c>
      <c r="DK63" s="13">
        <v>0</v>
      </c>
    </row>
    <row r="64" spans="2:115" x14ac:dyDescent="0.25">
      <c r="B64" s="17" t="s">
        <v>27</v>
      </c>
      <c r="D64" s="25">
        <v>49</v>
      </c>
      <c r="E64" s="25">
        <v>49</v>
      </c>
      <c r="F64" s="25">
        <v>50</v>
      </c>
      <c r="G64" s="25">
        <v>50</v>
      </c>
      <c r="H64" s="25">
        <v>48.695652173913039</v>
      </c>
      <c r="I64" s="25">
        <v>48.695652173913039</v>
      </c>
      <c r="J64" s="25">
        <v>49.565217391304344</v>
      </c>
      <c r="K64" s="25">
        <v>51.739130434782609</v>
      </c>
      <c r="L64" s="25">
        <v>52.207116146243365</v>
      </c>
      <c r="M64" s="25">
        <v>52.741321183113747</v>
      </c>
      <c r="N64" s="25">
        <v>52.86857692782084</v>
      </c>
      <c r="O64" s="25">
        <v>52.760610355038779</v>
      </c>
      <c r="P64" s="25">
        <v>52.68560629879682</v>
      </c>
      <c r="Q64" s="25">
        <v>52.307061146613549</v>
      </c>
      <c r="R64" s="25">
        <v>52.331883213133963</v>
      </c>
      <c r="S64" s="25">
        <v>52.429007432525935</v>
      </c>
      <c r="T64" s="25">
        <v>52.635716861139699</v>
      </c>
      <c r="U64" s="25">
        <v>52.40374236955774</v>
      </c>
      <c r="V64" s="25">
        <v>52.777140717277817</v>
      </c>
      <c r="X64" s="13">
        <v>0.10865244172086896</v>
      </c>
      <c r="AA64" s="140"/>
      <c r="AB64" s="140"/>
      <c r="AF64" s="17" t="s">
        <v>27</v>
      </c>
      <c r="AG64" s="17"/>
      <c r="AI64" s="21">
        <v>49</v>
      </c>
      <c r="AJ64" s="21">
        <v>49</v>
      </c>
      <c r="AK64" s="21">
        <v>50</v>
      </c>
      <c r="AL64" s="21">
        <v>50</v>
      </c>
      <c r="AM64" s="21">
        <v>48.695652173913039</v>
      </c>
      <c r="AN64" s="21">
        <v>48.695652173913039</v>
      </c>
      <c r="AO64" s="21">
        <v>49.565217391304344</v>
      </c>
      <c r="AP64" s="21">
        <v>51.739130434782609</v>
      </c>
      <c r="AQ64" s="21">
        <v>52.207116146243365</v>
      </c>
      <c r="AR64" s="21">
        <v>52.741321183113747</v>
      </c>
      <c r="AS64" s="21">
        <v>52.86857692782084</v>
      </c>
      <c r="AT64" s="21">
        <v>52.760610355038779</v>
      </c>
      <c r="AU64" s="21">
        <v>52.68560629879682</v>
      </c>
      <c r="AV64" s="21">
        <v>52.307061146613549</v>
      </c>
      <c r="AW64" s="21">
        <v>52.331883213133963</v>
      </c>
      <c r="AX64" s="21">
        <v>52.429007432525935</v>
      </c>
      <c r="AY64" s="21">
        <v>52.635716861139699</v>
      </c>
      <c r="AZ64" s="21">
        <v>52.40374236955774</v>
      </c>
      <c r="BA64" s="21">
        <v>52.777140717277817</v>
      </c>
      <c r="BC64" s="13">
        <v>0.10865244172086896</v>
      </c>
      <c r="BK64" s="17" t="s">
        <v>27</v>
      </c>
      <c r="BM64" s="21">
        <v>0</v>
      </c>
      <c r="BN64" s="21">
        <v>0</v>
      </c>
      <c r="BO64" s="21">
        <v>0</v>
      </c>
      <c r="BP64" s="21">
        <v>0</v>
      </c>
      <c r="BQ64" s="21">
        <v>0</v>
      </c>
      <c r="BR64" s="21">
        <v>0</v>
      </c>
      <c r="BS64" s="21">
        <v>0</v>
      </c>
      <c r="BT64" s="21">
        <v>0</v>
      </c>
      <c r="BU64" s="21">
        <v>0</v>
      </c>
      <c r="BV64" s="21">
        <v>0</v>
      </c>
      <c r="BW64" s="21">
        <v>0</v>
      </c>
      <c r="BX64" s="21">
        <v>0</v>
      </c>
      <c r="BY64" s="21">
        <v>0</v>
      </c>
      <c r="BZ64" s="21">
        <v>0</v>
      </c>
      <c r="CA64" s="21">
        <v>0</v>
      </c>
      <c r="CB64" s="21">
        <v>0</v>
      </c>
      <c r="CC64" s="21">
        <v>0</v>
      </c>
      <c r="CD64" s="21">
        <v>0</v>
      </c>
      <c r="CE64" s="21">
        <v>0</v>
      </c>
      <c r="CG64" s="13" t="e">
        <v>#DIV/0!</v>
      </c>
      <c r="CO64" s="17" t="s">
        <v>27</v>
      </c>
      <c r="CQ64" s="20">
        <v>0</v>
      </c>
      <c r="CR64" s="20">
        <v>0</v>
      </c>
      <c r="CS64" s="20">
        <v>0</v>
      </c>
      <c r="CT64" s="20">
        <v>0</v>
      </c>
      <c r="CU64" s="20">
        <v>0</v>
      </c>
      <c r="CV64" s="20">
        <v>0</v>
      </c>
      <c r="CW64" s="20">
        <v>0</v>
      </c>
      <c r="CX64" s="20">
        <v>0</v>
      </c>
      <c r="CY64" s="21">
        <v>0</v>
      </c>
      <c r="CZ64" s="21">
        <v>0</v>
      </c>
      <c r="DA64" s="21">
        <v>0</v>
      </c>
      <c r="DB64" s="21">
        <v>0</v>
      </c>
      <c r="DC64" s="21">
        <v>0</v>
      </c>
      <c r="DD64" s="21">
        <v>0</v>
      </c>
      <c r="DE64" s="21">
        <v>0</v>
      </c>
      <c r="DF64" s="21">
        <v>0</v>
      </c>
      <c r="DG64" s="21">
        <v>0</v>
      </c>
      <c r="DH64" s="21">
        <v>0</v>
      </c>
      <c r="DI64" s="21">
        <v>0</v>
      </c>
      <c r="DK64" s="13">
        <v>0</v>
      </c>
    </row>
    <row r="65" spans="2:115" x14ac:dyDescent="0.25">
      <c r="B65" s="17" t="s">
        <v>28</v>
      </c>
      <c r="D65" s="25">
        <v>34</v>
      </c>
      <c r="E65" s="25">
        <v>35</v>
      </c>
      <c r="F65" s="25">
        <v>42</v>
      </c>
      <c r="G65" s="25">
        <v>43</v>
      </c>
      <c r="H65" s="25">
        <v>41.878260869565217</v>
      </c>
      <c r="I65" s="25">
        <v>41.878260869565217</v>
      </c>
      <c r="J65" s="25">
        <v>42.626086956521739</v>
      </c>
      <c r="K65" s="25">
        <v>44.495652173913044</v>
      </c>
      <c r="L65" s="25">
        <v>45.012300070160286</v>
      </c>
      <c r="M65" s="25">
        <v>45.64225559836855</v>
      </c>
      <c r="N65" s="25">
        <v>45.887304356744231</v>
      </c>
      <c r="O65" s="25">
        <v>45.892177999564815</v>
      </c>
      <c r="P65" s="25">
        <v>45.873114364758003</v>
      </c>
      <c r="Q65" s="25">
        <v>45.729721116425047</v>
      </c>
      <c r="R65" s="25">
        <v>45.81040253481639</v>
      </c>
      <c r="S65" s="25">
        <v>45.985916927537041</v>
      </c>
      <c r="T65" s="25">
        <v>46.263675783214808</v>
      </c>
      <c r="U65" s="25">
        <v>46.622909737347165</v>
      </c>
      <c r="V65" s="25">
        <v>46.97447991324966</v>
      </c>
      <c r="X65" s="13">
        <v>0.42759846810198621</v>
      </c>
      <c r="AA65" s="140"/>
      <c r="AB65" s="140"/>
      <c r="AF65" s="17" t="s">
        <v>28</v>
      </c>
      <c r="AG65" s="17"/>
      <c r="AI65" s="21">
        <v>34</v>
      </c>
      <c r="AJ65" s="21">
        <v>35</v>
      </c>
      <c r="AK65" s="21">
        <v>42</v>
      </c>
      <c r="AL65" s="21">
        <v>43</v>
      </c>
      <c r="AM65" s="21">
        <v>41.878260869565217</v>
      </c>
      <c r="AN65" s="21">
        <v>41.878260869565217</v>
      </c>
      <c r="AO65" s="21">
        <v>42.626086956521739</v>
      </c>
      <c r="AP65" s="21">
        <v>44.495652173913044</v>
      </c>
      <c r="AQ65" s="21">
        <v>45.012300070160286</v>
      </c>
      <c r="AR65" s="21">
        <v>45.64225559836855</v>
      </c>
      <c r="AS65" s="21">
        <v>45.887304356744231</v>
      </c>
      <c r="AT65" s="21">
        <v>45.892177999564815</v>
      </c>
      <c r="AU65" s="21">
        <v>45.873114364758003</v>
      </c>
      <c r="AV65" s="21">
        <v>45.729721116425047</v>
      </c>
      <c r="AW65" s="21">
        <v>45.81040253481639</v>
      </c>
      <c r="AX65" s="21">
        <v>45.985916927537041</v>
      </c>
      <c r="AY65" s="21">
        <v>46.263675783214808</v>
      </c>
      <c r="AZ65" s="21">
        <v>46.622909737347165</v>
      </c>
      <c r="BA65" s="21">
        <v>46.97447991324966</v>
      </c>
      <c r="BC65" s="13">
        <v>0.42759846810198621</v>
      </c>
      <c r="BK65" s="17" t="s">
        <v>28</v>
      </c>
      <c r="BM65" s="21">
        <v>0</v>
      </c>
      <c r="BN65" s="21">
        <v>0</v>
      </c>
      <c r="BO65" s="21">
        <v>0</v>
      </c>
      <c r="BP65" s="21">
        <v>0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1">
        <v>0</v>
      </c>
      <c r="BY65" s="21">
        <v>0</v>
      </c>
      <c r="BZ65" s="21">
        <v>0</v>
      </c>
      <c r="CA65" s="21">
        <v>0</v>
      </c>
      <c r="CB65" s="21">
        <v>0</v>
      </c>
      <c r="CC65" s="21">
        <v>0</v>
      </c>
      <c r="CD65" s="21">
        <v>0</v>
      </c>
      <c r="CE65" s="21">
        <v>0</v>
      </c>
      <c r="CG65" s="13" t="e">
        <v>#DIV/0!</v>
      </c>
      <c r="CO65" s="17" t="s">
        <v>28</v>
      </c>
      <c r="CQ65" s="20">
        <v>0</v>
      </c>
      <c r="CR65" s="20">
        <v>0</v>
      </c>
      <c r="CS65" s="20">
        <v>0</v>
      </c>
      <c r="CT65" s="20">
        <v>0</v>
      </c>
      <c r="CU65" s="20">
        <v>0</v>
      </c>
      <c r="CV65" s="20">
        <v>0</v>
      </c>
      <c r="CW65" s="20">
        <v>0</v>
      </c>
      <c r="CX65" s="20">
        <v>0</v>
      </c>
      <c r="CY65" s="21">
        <v>0</v>
      </c>
      <c r="CZ65" s="21">
        <v>0</v>
      </c>
      <c r="DA65" s="21">
        <v>0</v>
      </c>
      <c r="DB65" s="21">
        <v>0</v>
      </c>
      <c r="DC65" s="21">
        <v>0</v>
      </c>
      <c r="DD65" s="21">
        <v>0</v>
      </c>
      <c r="DE65" s="21">
        <v>0</v>
      </c>
      <c r="DF65" s="21">
        <v>0</v>
      </c>
      <c r="DG65" s="21">
        <v>0</v>
      </c>
      <c r="DH65" s="21">
        <v>0</v>
      </c>
      <c r="DI65" s="21">
        <v>0</v>
      </c>
      <c r="DK65" s="13">
        <v>0</v>
      </c>
    </row>
    <row r="66" spans="2:115" x14ac:dyDescent="0.25">
      <c r="B66" s="12" t="s">
        <v>29</v>
      </c>
      <c r="D66" s="25">
        <v>165</v>
      </c>
      <c r="E66" s="25">
        <v>165</v>
      </c>
      <c r="F66" s="25">
        <v>156</v>
      </c>
      <c r="G66" s="25">
        <v>150</v>
      </c>
      <c r="H66" s="25">
        <v>152.85906040268458</v>
      </c>
      <c r="I66" s="25">
        <v>152.85906040268458</v>
      </c>
      <c r="J66" s="25">
        <v>150.86184210526315</v>
      </c>
      <c r="K66" s="25">
        <v>148.86369657364889</v>
      </c>
      <c r="L66" s="25">
        <v>141.70976812593295</v>
      </c>
      <c r="M66" s="25">
        <v>141.53091199136998</v>
      </c>
      <c r="N66" s="25">
        <v>139.07222311450209</v>
      </c>
      <c r="O66" s="25">
        <v>135.86548197592936</v>
      </c>
      <c r="P66" s="25">
        <v>132.55468401455312</v>
      </c>
      <c r="Q66" s="25">
        <v>128.77314252183336</v>
      </c>
      <c r="R66" s="25">
        <v>126.36261532386075</v>
      </c>
      <c r="S66" s="25">
        <v>124.53192904702674</v>
      </c>
      <c r="T66" s="25">
        <v>123.30043776667847</v>
      </c>
      <c r="U66" s="25">
        <v>122.22563681599509</v>
      </c>
      <c r="V66" s="25">
        <v>121.06352201222083</v>
      </c>
      <c r="X66" s="13">
        <v>-1.5623240599731858</v>
      </c>
      <c r="AA66" s="140"/>
      <c r="AB66" s="140"/>
      <c r="AF66" s="12" t="s">
        <v>29</v>
      </c>
      <c r="AG66" s="12"/>
      <c r="AI66" s="21">
        <v>165</v>
      </c>
      <c r="AJ66" s="21">
        <v>164</v>
      </c>
      <c r="AK66" s="21">
        <v>155</v>
      </c>
      <c r="AL66" s="21">
        <v>149</v>
      </c>
      <c r="AM66" s="21">
        <v>151.85906040268458</v>
      </c>
      <c r="AN66" s="21">
        <v>151.85906040268458</v>
      </c>
      <c r="AO66" s="21">
        <v>148.86184210526315</v>
      </c>
      <c r="AP66" s="21">
        <v>146.86369657364889</v>
      </c>
      <c r="AQ66" s="21">
        <v>139.7035818458275</v>
      </c>
      <c r="AR66" s="21">
        <v>139.50523706566042</v>
      </c>
      <c r="AS66" s="21">
        <v>137.04938253166389</v>
      </c>
      <c r="AT66" s="21">
        <v>133.85773912018104</v>
      </c>
      <c r="AU66" s="21">
        <v>130.54541456886238</v>
      </c>
      <c r="AV66" s="21">
        <v>126.78484221878232</v>
      </c>
      <c r="AW66" s="21">
        <v>124.37712458778464</v>
      </c>
      <c r="AX66" s="21">
        <v>122.54177679384654</v>
      </c>
      <c r="AY66" s="21">
        <v>121.29965219524628</v>
      </c>
      <c r="AZ66" s="21">
        <v>120.2144304989322</v>
      </c>
      <c r="BA66" s="21">
        <v>119.04310771328626</v>
      </c>
      <c r="BC66" s="13">
        <v>-1.5876343674908755</v>
      </c>
      <c r="BK66" s="12" t="s">
        <v>29</v>
      </c>
      <c r="BM66" s="21">
        <v>0</v>
      </c>
      <c r="BN66" s="21">
        <v>0</v>
      </c>
      <c r="BO66" s="21">
        <v>0</v>
      </c>
      <c r="BP66" s="21">
        <v>0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1">
        <v>0</v>
      </c>
      <c r="BY66" s="21">
        <v>0</v>
      </c>
      <c r="BZ66" s="21">
        <v>0</v>
      </c>
      <c r="CA66" s="21">
        <v>0</v>
      </c>
      <c r="CB66" s="21">
        <v>0</v>
      </c>
      <c r="CC66" s="21">
        <v>0</v>
      </c>
      <c r="CD66" s="21">
        <v>0</v>
      </c>
      <c r="CE66" s="21">
        <v>0</v>
      </c>
      <c r="CG66" s="13" t="e">
        <v>#DIV/0!</v>
      </c>
      <c r="CO66" s="12" t="s">
        <v>29</v>
      </c>
      <c r="CQ66" s="20">
        <v>0</v>
      </c>
      <c r="CR66" s="20">
        <v>1</v>
      </c>
      <c r="CS66" s="20">
        <v>1</v>
      </c>
      <c r="CT66" s="20">
        <v>1</v>
      </c>
      <c r="CU66" s="20">
        <v>1</v>
      </c>
      <c r="CV66" s="20">
        <v>1</v>
      </c>
      <c r="CW66" s="20">
        <v>2</v>
      </c>
      <c r="CX66" s="20">
        <v>2</v>
      </c>
      <c r="CY66" s="21">
        <v>2.0061862801054491</v>
      </c>
      <c r="CZ66" s="21">
        <v>2.0256749257095499</v>
      </c>
      <c r="DA66" s="21">
        <v>2.0228405828382123</v>
      </c>
      <c r="DB66" s="21">
        <v>2.0077428557483148</v>
      </c>
      <c r="DC66" s="21">
        <v>2.009269445690725</v>
      </c>
      <c r="DD66" s="21">
        <v>1.9883003030510504</v>
      </c>
      <c r="DE66" s="21">
        <v>1.9854907360761109</v>
      </c>
      <c r="DF66" s="21">
        <v>1.9901522531801954</v>
      </c>
      <c r="DG66" s="21">
        <v>2.000785571432194</v>
      </c>
      <c r="DH66" s="21">
        <v>2.0112063170628796</v>
      </c>
      <c r="DI66" s="21">
        <v>2.0204142989345666</v>
      </c>
      <c r="DK66" s="13">
        <v>7.0695399116549318E-2</v>
      </c>
    </row>
    <row r="67" spans="2:115" x14ac:dyDescent="0.25">
      <c r="B67" s="17" t="s">
        <v>30</v>
      </c>
      <c r="D67" s="25">
        <v>9</v>
      </c>
      <c r="E67" s="25">
        <v>9</v>
      </c>
      <c r="F67" s="25">
        <v>7</v>
      </c>
      <c r="G67" s="25">
        <v>7</v>
      </c>
      <c r="H67" s="25">
        <v>7</v>
      </c>
      <c r="I67" s="25">
        <v>7</v>
      </c>
      <c r="J67" s="25">
        <v>6.8618421052631575</v>
      </c>
      <c r="K67" s="25">
        <v>6.7697368421052628</v>
      </c>
      <c r="L67" s="25">
        <v>6.9077979986740434</v>
      </c>
      <c r="M67" s="25">
        <v>7.0386205040526075</v>
      </c>
      <c r="N67" s="25">
        <v>7.0736270921307014</v>
      </c>
      <c r="O67" s="25">
        <v>7.0631566783244502</v>
      </c>
      <c r="P67" s="25">
        <v>7.0505400774311155</v>
      </c>
      <c r="Q67" s="25">
        <v>6.998122704210382</v>
      </c>
      <c r="R67" s="25">
        <v>7.0073272870907433</v>
      </c>
      <c r="S67" s="25">
        <v>7.0457196676209044</v>
      </c>
      <c r="T67" s="25">
        <v>7.1121583685921426</v>
      </c>
      <c r="U67" s="25">
        <v>7.1926660279076113</v>
      </c>
      <c r="V67" s="25">
        <v>7.2743149828877378</v>
      </c>
      <c r="X67" s="13">
        <v>0.51832598519758744</v>
      </c>
      <c r="AA67" s="140"/>
      <c r="AB67" s="140"/>
      <c r="AF67" s="17" t="s">
        <v>30</v>
      </c>
      <c r="AG67" s="17"/>
      <c r="AI67" s="21">
        <v>9</v>
      </c>
      <c r="AJ67" s="21">
        <v>9</v>
      </c>
      <c r="AK67" s="21">
        <v>7</v>
      </c>
      <c r="AL67" s="21">
        <v>7</v>
      </c>
      <c r="AM67" s="21">
        <v>7</v>
      </c>
      <c r="AN67" s="21">
        <v>7</v>
      </c>
      <c r="AO67" s="21">
        <v>6.8618421052631575</v>
      </c>
      <c r="AP67" s="21">
        <v>6.7697368421052628</v>
      </c>
      <c r="AQ67" s="21">
        <v>6.9077979986740434</v>
      </c>
      <c r="AR67" s="21">
        <v>7.0386205040526075</v>
      </c>
      <c r="AS67" s="21">
        <v>7.0736270921307014</v>
      </c>
      <c r="AT67" s="21">
        <v>7.0631566783244502</v>
      </c>
      <c r="AU67" s="21">
        <v>7.0505400774311155</v>
      </c>
      <c r="AV67" s="21">
        <v>6.998122704210382</v>
      </c>
      <c r="AW67" s="21">
        <v>7.0073272870907433</v>
      </c>
      <c r="AX67" s="21">
        <v>7.0457196676209044</v>
      </c>
      <c r="AY67" s="21">
        <v>7.1121583685921426</v>
      </c>
      <c r="AZ67" s="21">
        <v>7.1926660279076113</v>
      </c>
      <c r="BA67" s="21">
        <v>7.2743149828877378</v>
      </c>
      <c r="BC67" s="13">
        <v>0.51832598519758744</v>
      </c>
      <c r="BK67" s="17" t="s">
        <v>30</v>
      </c>
      <c r="BM67" s="21">
        <v>0</v>
      </c>
      <c r="BN67" s="21">
        <v>0</v>
      </c>
      <c r="BO67" s="21">
        <v>0</v>
      </c>
      <c r="BP67" s="21">
        <v>0</v>
      </c>
      <c r="BQ67" s="21">
        <v>0</v>
      </c>
      <c r="BR67" s="21">
        <v>0</v>
      </c>
      <c r="BS67" s="21">
        <v>0</v>
      </c>
      <c r="BT67" s="21">
        <v>0</v>
      </c>
      <c r="BU67" s="21">
        <v>0</v>
      </c>
      <c r="BV67" s="21">
        <v>0</v>
      </c>
      <c r="BW67" s="21">
        <v>0</v>
      </c>
      <c r="BX67" s="21">
        <v>0</v>
      </c>
      <c r="BY67" s="21">
        <v>0</v>
      </c>
      <c r="BZ67" s="21">
        <v>0</v>
      </c>
      <c r="CA67" s="21">
        <v>0</v>
      </c>
      <c r="CB67" s="21">
        <v>0</v>
      </c>
      <c r="CC67" s="21">
        <v>0</v>
      </c>
      <c r="CD67" s="21">
        <v>0</v>
      </c>
      <c r="CE67" s="21">
        <v>0</v>
      </c>
      <c r="CG67" s="13" t="e">
        <v>#DIV/0!</v>
      </c>
      <c r="CO67" s="17" t="s">
        <v>30</v>
      </c>
      <c r="CQ67" s="20">
        <v>0</v>
      </c>
      <c r="CR67" s="20">
        <v>0</v>
      </c>
      <c r="CS67" s="20">
        <v>0</v>
      </c>
      <c r="CT67" s="20">
        <v>0</v>
      </c>
      <c r="CU67" s="20">
        <v>0</v>
      </c>
      <c r="CV67" s="20">
        <v>0</v>
      </c>
      <c r="CW67" s="20">
        <v>0</v>
      </c>
      <c r="CX67" s="20">
        <v>0</v>
      </c>
      <c r="CY67" s="21">
        <v>0</v>
      </c>
      <c r="CZ67" s="21">
        <v>0</v>
      </c>
      <c r="DA67" s="21">
        <v>0</v>
      </c>
      <c r="DB67" s="21">
        <v>0</v>
      </c>
      <c r="DC67" s="21">
        <v>0</v>
      </c>
      <c r="DD67" s="21">
        <v>0</v>
      </c>
      <c r="DE67" s="21">
        <v>0</v>
      </c>
      <c r="DF67" s="21">
        <v>0</v>
      </c>
      <c r="DG67" s="21">
        <v>0</v>
      </c>
      <c r="DH67" s="21">
        <v>0</v>
      </c>
      <c r="DI67" s="21">
        <v>0</v>
      </c>
      <c r="DK67" s="13">
        <v>0</v>
      </c>
    </row>
    <row r="68" spans="2:115" x14ac:dyDescent="0.25">
      <c r="B68" s="17" t="s">
        <v>31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X68" s="13">
        <v>0</v>
      </c>
      <c r="AA68" s="140"/>
      <c r="AB68" s="140"/>
      <c r="AF68" s="17" t="s">
        <v>31</v>
      </c>
      <c r="AG68" s="17"/>
      <c r="AI68" s="21">
        <v>0</v>
      </c>
      <c r="AJ68" s="21">
        <v>0</v>
      </c>
      <c r="AK68" s="21">
        <v>0</v>
      </c>
      <c r="AL68" s="21">
        <v>0</v>
      </c>
      <c r="AM68" s="21">
        <v>0</v>
      </c>
      <c r="AN68" s="21">
        <v>0</v>
      </c>
      <c r="AO68" s="21">
        <v>0</v>
      </c>
      <c r="AP68" s="21">
        <v>0</v>
      </c>
      <c r="AQ68" s="21">
        <v>0</v>
      </c>
      <c r="AR68" s="21">
        <v>0</v>
      </c>
      <c r="AS68" s="21">
        <v>0</v>
      </c>
      <c r="AT68" s="21">
        <v>0</v>
      </c>
      <c r="AU68" s="21">
        <v>0</v>
      </c>
      <c r="AV68" s="21">
        <v>0</v>
      </c>
      <c r="AW68" s="21">
        <v>0</v>
      </c>
      <c r="AX68" s="21">
        <v>0</v>
      </c>
      <c r="AY68" s="21">
        <v>0</v>
      </c>
      <c r="AZ68" s="21">
        <v>0</v>
      </c>
      <c r="BA68" s="21">
        <v>0</v>
      </c>
      <c r="BC68" s="13">
        <v>0</v>
      </c>
      <c r="BK68" s="17" t="s">
        <v>31</v>
      </c>
      <c r="BM68" s="21">
        <v>0</v>
      </c>
      <c r="BN68" s="21">
        <v>0</v>
      </c>
      <c r="BO68" s="21">
        <v>0</v>
      </c>
      <c r="BP68" s="21">
        <v>0</v>
      </c>
      <c r="BQ68" s="21">
        <v>0</v>
      </c>
      <c r="BR68" s="21">
        <v>0</v>
      </c>
      <c r="BS68" s="21">
        <v>0</v>
      </c>
      <c r="BT68" s="21">
        <v>0</v>
      </c>
      <c r="BU68" s="21">
        <v>0</v>
      </c>
      <c r="BV68" s="21">
        <v>0</v>
      </c>
      <c r="BW68" s="21">
        <v>0</v>
      </c>
      <c r="BX68" s="21">
        <v>0</v>
      </c>
      <c r="BY68" s="21">
        <v>0</v>
      </c>
      <c r="BZ68" s="21">
        <v>0</v>
      </c>
      <c r="CA68" s="21">
        <v>0</v>
      </c>
      <c r="CB68" s="21">
        <v>0</v>
      </c>
      <c r="CC68" s="21">
        <v>0</v>
      </c>
      <c r="CD68" s="21">
        <v>0</v>
      </c>
      <c r="CE68" s="21">
        <v>0</v>
      </c>
      <c r="CG68" s="13">
        <v>0</v>
      </c>
      <c r="CO68" s="17" t="s">
        <v>31</v>
      </c>
      <c r="CQ68" s="20">
        <v>0</v>
      </c>
      <c r="CR68" s="20">
        <v>0</v>
      </c>
      <c r="CS68" s="20">
        <v>0</v>
      </c>
      <c r="CT68" s="20">
        <v>0</v>
      </c>
      <c r="CU68" s="20">
        <v>0</v>
      </c>
      <c r="CV68" s="20">
        <v>0</v>
      </c>
      <c r="CW68" s="20">
        <v>0</v>
      </c>
      <c r="CX68" s="20">
        <v>0</v>
      </c>
      <c r="CY68" s="21">
        <v>0</v>
      </c>
      <c r="CZ68" s="21">
        <v>0</v>
      </c>
      <c r="DA68" s="21">
        <v>0</v>
      </c>
      <c r="DB68" s="21">
        <v>0</v>
      </c>
      <c r="DC68" s="21">
        <v>0</v>
      </c>
      <c r="DD68" s="21">
        <v>0</v>
      </c>
      <c r="DE68" s="21">
        <v>0</v>
      </c>
      <c r="DF68" s="21">
        <v>0</v>
      </c>
      <c r="DG68" s="21">
        <v>0</v>
      </c>
      <c r="DH68" s="21">
        <v>0</v>
      </c>
      <c r="DI68" s="21">
        <v>0</v>
      </c>
      <c r="DK68" s="13">
        <v>0</v>
      </c>
    </row>
    <row r="69" spans="2:115" x14ac:dyDescent="0.25">
      <c r="B69" s="17" t="s">
        <v>32</v>
      </c>
      <c r="D69" s="25">
        <v>30</v>
      </c>
      <c r="E69" s="25">
        <v>32</v>
      </c>
      <c r="F69" s="25">
        <v>33</v>
      </c>
      <c r="G69" s="25">
        <v>31</v>
      </c>
      <c r="H69" s="25">
        <v>31.604026845637581</v>
      </c>
      <c r="I69" s="25">
        <v>31.604026845637581</v>
      </c>
      <c r="J69" s="25">
        <v>31.999999999999996</v>
      </c>
      <c r="K69" s="25">
        <v>31.597315436241608</v>
      </c>
      <c r="L69" s="25">
        <v>31.781927124050174</v>
      </c>
      <c r="M69" s="25">
        <v>31.990255372690935</v>
      </c>
      <c r="N69" s="25">
        <v>31.831621768090336</v>
      </c>
      <c r="O69" s="25">
        <v>31.531720067482123</v>
      </c>
      <c r="P69" s="25">
        <v>31.264756720777243</v>
      </c>
      <c r="Q69" s="25">
        <v>30.701528424334946</v>
      </c>
      <c r="R69" s="25">
        <v>30.524896255203547</v>
      </c>
      <c r="S69" s="25">
        <v>30.435710626367147</v>
      </c>
      <c r="T69" s="25">
        <v>30.422978744554715</v>
      </c>
      <c r="U69" s="25">
        <v>30.437839883218945</v>
      </c>
      <c r="V69" s="25">
        <v>30.439141215036727</v>
      </c>
      <c r="X69" s="13">
        <v>-0.43075436635302555</v>
      </c>
      <c r="AA69" s="140"/>
      <c r="AB69" s="140"/>
      <c r="AF69" s="17" t="s">
        <v>32</v>
      </c>
      <c r="AG69" s="17"/>
      <c r="AI69" s="21">
        <v>30</v>
      </c>
      <c r="AJ69" s="21">
        <v>31</v>
      </c>
      <c r="AK69" s="21">
        <v>32</v>
      </c>
      <c r="AL69" s="21">
        <v>30</v>
      </c>
      <c r="AM69" s="21">
        <v>30.604026845637581</v>
      </c>
      <c r="AN69" s="21">
        <v>30.604026845637581</v>
      </c>
      <c r="AO69" s="21">
        <v>29.999999999999996</v>
      </c>
      <c r="AP69" s="21">
        <v>29.597315436241608</v>
      </c>
      <c r="AQ69" s="21">
        <v>29.775740843944725</v>
      </c>
      <c r="AR69" s="21">
        <v>29.964580446981387</v>
      </c>
      <c r="AS69" s="21">
        <v>29.808781185252123</v>
      </c>
      <c r="AT69" s="21">
        <v>29.523977211733808</v>
      </c>
      <c r="AU69" s="21">
        <v>29.255487275086519</v>
      </c>
      <c r="AV69" s="21">
        <v>28.713228121283894</v>
      </c>
      <c r="AW69" s="21">
        <v>28.539405519127435</v>
      </c>
      <c r="AX69" s="21">
        <v>28.445558373186952</v>
      </c>
      <c r="AY69" s="21">
        <v>28.422193173122523</v>
      </c>
      <c r="AZ69" s="21">
        <v>28.426633566156067</v>
      </c>
      <c r="BA69" s="21">
        <v>28.418726916102159</v>
      </c>
      <c r="BC69" s="13">
        <v>-0.46537048057228025</v>
      </c>
      <c r="BK69" s="17" t="s">
        <v>32</v>
      </c>
      <c r="BM69" s="21">
        <v>0</v>
      </c>
      <c r="BN69" s="21">
        <v>0</v>
      </c>
      <c r="BO69" s="21">
        <v>0</v>
      </c>
      <c r="BP69" s="21">
        <v>0</v>
      </c>
      <c r="BQ69" s="21">
        <v>0</v>
      </c>
      <c r="BR69" s="21">
        <v>0</v>
      </c>
      <c r="BS69" s="21">
        <v>0</v>
      </c>
      <c r="BT69" s="21">
        <v>0</v>
      </c>
      <c r="BU69" s="21">
        <v>0</v>
      </c>
      <c r="BV69" s="21">
        <v>0</v>
      </c>
      <c r="BW69" s="21">
        <v>0</v>
      </c>
      <c r="BX69" s="21">
        <v>0</v>
      </c>
      <c r="BY69" s="21">
        <v>0</v>
      </c>
      <c r="BZ69" s="21">
        <v>0</v>
      </c>
      <c r="CA69" s="21">
        <v>0</v>
      </c>
      <c r="CB69" s="21">
        <v>0</v>
      </c>
      <c r="CC69" s="21">
        <v>0</v>
      </c>
      <c r="CD69" s="21">
        <v>0</v>
      </c>
      <c r="CE69" s="21">
        <v>0</v>
      </c>
      <c r="CG69" s="13" t="e">
        <v>#DIV/0!</v>
      </c>
      <c r="CO69" s="17" t="s">
        <v>32</v>
      </c>
      <c r="CQ69" s="20">
        <v>0</v>
      </c>
      <c r="CR69" s="20">
        <v>1</v>
      </c>
      <c r="CS69" s="20">
        <v>1</v>
      </c>
      <c r="CT69" s="20">
        <v>1</v>
      </c>
      <c r="CU69" s="20">
        <v>1</v>
      </c>
      <c r="CV69" s="20">
        <v>1</v>
      </c>
      <c r="CW69" s="20">
        <v>2</v>
      </c>
      <c r="CX69" s="20">
        <v>2</v>
      </c>
      <c r="CY69" s="21">
        <v>2.0061862801054491</v>
      </c>
      <c r="CZ69" s="21">
        <v>2.0256749257095499</v>
      </c>
      <c r="DA69" s="21">
        <v>2.0228405828382123</v>
      </c>
      <c r="DB69" s="21">
        <v>2.0077428557483148</v>
      </c>
      <c r="DC69" s="21">
        <v>2.009269445690725</v>
      </c>
      <c r="DD69" s="21">
        <v>1.9883003030510504</v>
      </c>
      <c r="DE69" s="21">
        <v>1.9854907360761109</v>
      </c>
      <c r="DF69" s="21">
        <v>1.9901522531801954</v>
      </c>
      <c r="DG69" s="21">
        <v>2.000785571432194</v>
      </c>
      <c r="DH69" s="21">
        <v>2.0112063170628796</v>
      </c>
      <c r="DI69" s="21">
        <v>2.0204142989345666</v>
      </c>
      <c r="DK69" s="13">
        <v>7.0695399116549318E-2</v>
      </c>
    </row>
    <row r="70" spans="2:115" x14ac:dyDescent="0.25">
      <c r="B70" s="17" t="s">
        <v>33</v>
      </c>
      <c r="D70" s="25">
        <v>5</v>
      </c>
      <c r="E70" s="25">
        <v>5</v>
      </c>
      <c r="F70" s="25">
        <v>7</v>
      </c>
      <c r="G70" s="25">
        <v>6</v>
      </c>
      <c r="H70" s="25">
        <v>6.1208053691275168</v>
      </c>
      <c r="I70" s="25">
        <v>6.1208053691275168</v>
      </c>
      <c r="J70" s="25">
        <v>6</v>
      </c>
      <c r="K70" s="25"/>
      <c r="L70" s="25">
        <v>5.7238434994884262</v>
      </c>
      <c r="M70" s="25">
        <v>5.5527604590532338</v>
      </c>
      <c r="N70" s="25">
        <v>5.2885937397041589</v>
      </c>
      <c r="O70" s="25">
        <v>5.0035540570731429</v>
      </c>
      <c r="P70" s="25">
        <v>4.713789696670136</v>
      </c>
      <c r="Q70" s="25">
        <v>4.4698776340374264</v>
      </c>
      <c r="R70" s="25">
        <v>4.2395270078498104</v>
      </c>
      <c r="S70" s="25">
        <v>4.0495197766117146</v>
      </c>
      <c r="T70" s="25">
        <v>3.8870631184816853</v>
      </c>
      <c r="U70" s="25">
        <v>3.7387999269530474</v>
      </c>
      <c r="V70" s="25">
        <v>3.5963941621222864</v>
      </c>
      <c r="X70" s="13">
        <v>-4.5407641946796478</v>
      </c>
      <c r="AA70" s="140"/>
      <c r="AB70" s="140"/>
      <c r="AF70" s="17" t="s">
        <v>33</v>
      </c>
      <c r="AG70" s="17"/>
      <c r="AI70" s="21">
        <v>5</v>
      </c>
      <c r="AJ70" s="21">
        <v>5</v>
      </c>
      <c r="AK70" s="21">
        <v>7</v>
      </c>
      <c r="AL70" s="21">
        <v>6</v>
      </c>
      <c r="AM70" s="21">
        <v>6.1208053691275168</v>
      </c>
      <c r="AN70" s="21">
        <v>6.1208053691275168</v>
      </c>
      <c r="AO70" s="21">
        <v>6</v>
      </c>
      <c r="AP70" s="21">
        <v>5.9194630872483218</v>
      </c>
      <c r="AQ70" s="21">
        <v>5.7238434994884262</v>
      </c>
      <c r="AR70" s="21">
        <v>5.5527604590532338</v>
      </c>
      <c r="AS70" s="21">
        <v>5.2885937397041589</v>
      </c>
      <c r="AT70" s="21">
        <v>5.0035540570731429</v>
      </c>
      <c r="AU70" s="21">
        <v>4.713789696670136</v>
      </c>
      <c r="AV70" s="21">
        <v>4.4698776340374264</v>
      </c>
      <c r="AW70" s="21">
        <v>4.2395270078498104</v>
      </c>
      <c r="AX70" s="21">
        <v>4.0495197766117146</v>
      </c>
      <c r="AY70" s="21">
        <v>3.8870631184816853</v>
      </c>
      <c r="AZ70" s="21">
        <v>3.7387999269530474</v>
      </c>
      <c r="BA70" s="21">
        <v>3.5963941621222864</v>
      </c>
      <c r="BC70" s="13">
        <v>-4.5407641946796478</v>
      </c>
      <c r="BK70" s="17" t="s">
        <v>33</v>
      </c>
      <c r="BM70" s="21">
        <v>0</v>
      </c>
      <c r="BN70" s="21">
        <v>0</v>
      </c>
      <c r="BO70" s="21">
        <v>0</v>
      </c>
      <c r="BP70" s="21">
        <v>0</v>
      </c>
      <c r="BQ70" s="21">
        <v>0</v>
      </c>
      <c r="BR70" s="21">
        <v>0</v>
      </c>
      <c r="BS70" s="21">
        <v>0</v>
      </c>
      <c r="BT70" s="21">
        <v>0</v>
      </c>
      <c r="BU70" s="21">
        <v>0</v>
      </c>
      <c r="BV70" s="21">
        <v>0</v>
      </c>
      <c r="BW70" s="21">
        <v>0</v>
      </c>
      <c r="BX70" s="21">
        <v>0</v>
      </c>
      <c r="BY70" s="21">
        <v>0</v>
      </c>
      <c r="BZ70" s="21">
        <v>0</v>
      </c>
      <c r="CA70" s="21">
        <v>0</v>
      </c>
      <c r="CB70" s="21">
        <v>0</v>
      </c>
      <c r="CC70" s="21">
        <v>0</v>
      </c>
      <c r="CD70" s="21">
        <v>0</v>
      </c>
      <c r="CE70" s="21">
        <v>0</v>
      </c>
      <c r="CG70" s="13" t="e">
        <v>#DIV/0!</v>
      </c>
      <c r="CO70" s="17" t="s">
        <v>33</v>
      </c>
      <c r="CQ70" s="20">
        <v>0</v>
      </c>
      <c r="CR70" s="20">
        <v>0</v>
      </c>
      <c r="CS70" s="20">
        <v>0</v>
      </c>
      <c r="CT70" s="20">
        <v>0</v>
      </c>
      <c r="CU70" s="20">
        <v>0</v>
      </c>
      <c r="CV70" s="20">
        <v>0</v>
      </c>
      <c r="CW70" s="20">
        <v>0</v>
      </c>
      <c r="CX70" s="20">
        <v>0</v>
      </c>
      <c r="CY70" s="21">
        <v>0</v>
      </c>
      <c r="CZ70" s="21">
        <v>0</v>
      </c>
      <c r="DA70" s="21">
        <v>0</v>
      </c>
      <c r="DB70" s="21">
        <v>0</v>
      </c>
      <c r="DC70" s="21">
        <v>0</v>
      </c>
      <c r="DD70" s="21">
        <v>0</v>
      </c>
      <c r="DE70" s="21">
        <v>0</v>
      </c>
      <c r="DF70" s="21">
        <v>0</v>
      </c>
      <c r="DG70" s="21">
        <v>0</v>
      </c>
      <c r="DH70" s="21">
        <v>0</v>
      </c>
      <c r="DI70" s="21">
        <v>0</v>
      </c>
      <c r="DK70" s="13">
        <v>0</v>
      </c>
    </row>
    <row r="71" spans="2:115" x14ac:dyDescent="0.25">
      <c r="B71" s="17" t="s">
        <v>34</v>
      </c>
      <c r="D71" s="25">
        <v>18</v>
      </c>
      <c r="E71" s="25">
        <v>17</v>
      </c>
      <c r="F71" s="25">
        <v>13</v>
      </c>
      <c r="G71" s="25">
        <v>13</v>
      </c>
      <c r="H71" s="25">
        <v>13.261744966442953</v>
      </c>
      <c r="I71" s="25">
        <v>13.261744966442953</v>
      </c>
      <c r="J71" s="25">
        <v>13</v>
      </c>
      <c r="K71" s="25">
        <v>12.825503355704697</v>
      </c>
      <c r="L71" s="25">
        <v>11.972082502589698</v>
      </c>
      <c r="M71" s="25">
        <v>12.000829571473984</v>
      </c>
      <c r="N71" s="25">
        <v>11.650910430969374</v>
      </c>
      <c r="O71" s="25">
        <v>11.232976719823395</v>
      </c>
      <c r="P71" s="25">
        <v>10.718399188834661</v>
      </c>
      <c r="Q71" s="25">
        <v>10.578195729731489</v>
      </c>
      <c r="R71" s="25">
        <v>10.447994707557566</v>
      </c>
      <c r="S71" s="25">
        <v>10.3903059567672</v>
      </c>
      <c r="T71" s="25">
        <v>10.387464741206047</v>
      </c>
      <c r="U71" s="25">
        <v>10.38225680853979</v>
      </c>
      <c r="V71" s="25">
        <v>10.368131029384536</v>
      </c>
      <c r="X71" s="13">
        <v>-1.428111388195441</v>
      </c>
      <c r="AA71" s="140"/>
      <c r="AB71" s="140"/>
      <c r="AF71" s="17" t="s">
        <v>34</v>
      </c>
      <c r="AG71" s="17"/>
      <c r="AI71" s="21">
        <v>18</v>
      </c>
      <c r="AJ71" s="21">
        <v>17</v>
      </c>
      <c r="AK71" s="21">
        <v>13</v>
      </c>
      <c r="AL71" s="21">
        <v>13</v>
      </c>
      <c r="AM71" s="21">
        <v>13.261744966442953</v>
      </c>
      <c r="AN71" s="21">
        <v>13.261744966442953</v>
      </c>
      <c r="AO71" s="21">
        <v>13</v>
      </c>
      <c r="AP71" s="21">
        <v>12.825503355704697</v>
      </c>
      <c r="AQ71" s="21">
        <v>11.972082502589698</v>
      </c>
      <c r="AR71" s="21">
        <v>12.000829571473984</v>
      </c>
      <c r="AS71" s="21">
        <v>11.650910430969374</v>
      </c>
      <c r="AT71" s="21">
        <v>11.232976719823395</v>
      </c>
      <c r="AU71" s="21">
        <v>10.718399188834661</v>
      </c>
      <c r="AV71" s="21">
        <v>10.578195729731489</v>
      </c>
      <c r="AW71" s="21">
        <v>10.447994707557566</v>
      </c>
      <c r="AX71" s="21">
        <v>10.3903059567672</v>
      </c>
      <c r="AY71" s="21">
        <v>10.387464741206047</v>
      </c>
      <c r="AZ71" s="21">
        <v>10.38225680853979</v>
      </c>
      <c r="BA71" s="21">
        <v>10.368131029384536</v>
      </c>
      <c r="BC71" s="13">
        <v>-1.428111388195441</v>
      </c>
      <c r="BK71" s="17" t="s">
        <v>34</v>
      </c>
      <c r="BM71" s="21">
        <v>0</v>
      </c>
      <c r="BN71" s="21">
        <v>0</v>
      </c>
      <c r="BO71" s="21">
        <v>0</v>
      </c>
      <c r="BP71" s="21">
        <v>0</v>
      </c>
      <c r="BQ71" s="21">
        <v>0</v>
      </c>
      <c r="BR71" s="21">
        <v>0</v>
      </c>
      <c r="BS71" s="21">
        <v>0</v>
      </c>
      <c r="BT71" s="21">
        <v>0</v>
      </c>
      <c r="BU71" s="21">
        <v>0</v>
      </c>
      <c r="BV71" s="21">
        <v>0</v>
      </c>
      <c r="BW71" s="21">
        <v>0</v>
      </c>
      <c r="BX71" s="21">
        <v>0</v>
      </c>
      <c r="BY71" s="21">
        <v>0</v>
      </c>
      <c r="BZ71" s="21">
        <v>0</v>
      </c>
      <c r="CA71" s="21">
        <v>0</v>
      </c>
      <c r="CB71" s="21">
        <v>0</v>
      </c>
      <c r="CC71" s="21">
        <v>0</v>
      </c>
      <c r="CD71" s="21">
        <v>0</v>
      </c>
      <c r="CE71" s="21">
        <v>0</v>
      </c>
      <c r="CG71" s="13" t="e">
        <v>#DIV/0!</v>
      </c>
      <c r="CO71" s="17" t="s">
        <v>34</v>
      </c>
      <c r="CQ71" s="20">
        <v>0</v>
      </c>
      <c r="CR71" s="20">
        <v>0</v>
      </c>
      <c r="CS71" s="20">
        <v>0</v>
      </c>
      <c r="CT71" s="20">
        <v>0</v>
      </c>
      <c r="CU71" s="20">
        <v>0</v>
      </c>
      <c r="CV71" s="20">
        <v>0</v>
      </c>
      <c r="CW71" s="20">
        <v>0</v>
      </c>
      <c r="CX71" s="20">
        <v>0</v>
      </c>
      <c r="CY71" s="21">
        <v>0</v>
      </c>
      <c r="CZ71" s="21">
        <v>0</v>
      </c>
      <c r="DA71" s="21">
        <v>0</v>
      </c>
      <c r="DB71" s="21">
        <v>0</v>
      </c>
      <c r="DC71" s="21">
        <v>0</v>
      </c>
      <c r="DD71" s="21">
        <v>0</v>
      </c>
      <c r="DE71" s="21">
        <v>0</v>
      </c>
      <c r="DF71" s="21">
        <v>0</v>
      </c>
      <c r="DG71" s="21">
        <v>0</v>
      </c>
      <c r="DH71" s="21">
        <v>0</v>
      </c>
      <c r="DI71" s="21">
        <v>0</v>
      </c>
      <c r="DK71" s="13">
        <v>0</v>
      </c>
    </row>
    <row r="72" spans="2:115" x14ac:dyDescent="0.25">
      <c r="B72" s="17" t="s">
        <v>35</v>
      </c>
      <c r="D72" s="25">
        <v>28</v>
      </c>
      <c r="E72" s="25">
        <v>28</v>
      </c>
      <c r="F72" s="25">
        <v>25</v>
      </c>
      <c r="G72" s="25">
        <v>24</v>
      </c>
      <c r="H72" s="25">
        <v>24.483221476510067</v>
      </c>
      <c r="I72" s="25">
        <v>24.483221476510067</v>
      </c>
      <c r="J72" s="25">
        <v>24</v>
      </c>
      <c r="K72" s="25">
        <v>23.677852348993287</v>
      </c>
      <c r="L72" s="25">
        <v>23.454777497351337</v>
      </c>
      <c r="M72" s="25">
        <v>23.200542701032266</v>
      </c>
      <c r="N72" s="25">
        <v>22.632927356094793</v>
      </c>
      <c r="O72" s="25">
        <v>21.942396222791103</v>
      </c>
      <c r="P72" s="25">
        <v>21.250015144816373</v>
      </c>
      <c r="Q72" s="25">
        <v>20.417169734818234</v>
      </c>
      <c r="R72" s="25">
        <v>19.830450885552512</v>
      </c>
      <c r="S72" s="25">
        <v>19.340162504833284</v>
      </c>
      <c r="T72" s="25">
        <v>18.959436943486971</v>
      </c>
      <c r="U72" s="25">
        <v>18.613570470547867</v>
      </c>
      <c r="V72" s="25">
        <v>18.257636259466963</v>
      </c>
      <c r="X72" s="13">
        <v>-2.4737953806239443</v>
      </c>
      <c r="AA72" s="140"/>
      <c r="AB72" s="140"/>
      <c r="AF72" s="17" t="s">
        <v>35</v>
      </c>
      <c r="AG72" s="17"/>
      <c r="AI72" s="21">
        <v>28</v>
      </c>
      <c r="AJ72" s="21">
        <v>28</v>
      </c>
      <c r="AK72" s="21">
        <v>25</v>
      </c>
      <c r="AL72" s="21">
        <v>24</v>
      </c>
      <c r="AM72" s="21">
        <v>24.483221476510067</v>
      </c>
      <c r="AN72" s="21">
        <v>24.483221476510067</v>
      </c>
      <c r="AO72" s="21">
        <v>24</v>
      </c>
      <c r="AP72" s="21">
        <v>23.677852348993287</v>
      </c>
      <c r="AQ72" s="21">
        <v>23.454777497351337</v>
      </c>
      <c r="AR72" s="21">
        <v>23.200542701032266</v>
      </c>
      <c r="AS72" s="21">
        <v>22.632927356094793</v>
      </c>
      <c r="AT72" s="21">
        <v>21.942396222791103</v>
      </c>
      <c r="AU72" s="21">
        <v>21.250015144816373</v>
      </c>
      <c r="AV72" s="21">
        <v>20.417169734818234</v>
      </c>
      <c r="AW72" s="21">
        <v>19.830450885552512</v>
      </c>
      <c r="AX72" s="21">
        <v>19.340162504833284</v>
      </c>
      <c r="AY72" s="21">
        <v>18.959436943486971</v>
      </c>
      <c r="AZ72" s="21">
        <v>18.613570470547867</v>
      </c>
      <c r="BA72" s="21">
        <v>18.257636259466963</v>
      </c>
      <c r="BC72" s="13">
        <v>-2.4737953806239443</v>
      </c>
      <c r="BK72" s="17" t="s">
        <v>35</v>
      </c>
      <c r="BM72" s="21">
        <v>0</v>
      </c>
      <c r="BN72" s="21">
        <v>0</v>
      </c>
      <c r="BO72" s="21">
        <v>0</v>
      </c>
      <c r="BP72" s="21">
        <v>0</v>
      </c>
      <c r="BQ72" s="21">
        <v>0</v>
      </c>
      <c r="BR72" s="21">
        <v>0</v>
      </c>
      <c r="BS72" s="21">
        <v>0</v>
      </c>
      <c r="BT72" s="21">
        <v>0</v>
      </c>
      <c r="BU72" s="21">
        <v>0</v>
      </c>
      <c r="BV72" s="21">
        <v>0</v>
      </c>
      <c r="BW72" s="21">
        <v>0</v>
      </c>
      <c r="BX72" s="21">
        <v>0</v>
      </c>
      <c r="BY72" s="21">
        <v>0</v>
      </c>
      <c r="BZ72" s="21">
        <v>0</v>
      </c>
      <c r="CA72" s="21">
        <v>0</v>
      </c>
      <c r="CB72" s="21">
        <v>0</v>
      </c>
      <c r="CC72" s="21">
        <v>0</v>
      </c>
      <c r="CD72" s="21">
        <v>0</v>
      </c>
      <c r="CE72" s="21">
        <v>0</v>
      </c>
      <c r="CG72" s="13" t="e">
        <v>#DIV/0!</v>
      </c>
      <c r="CO72" s="17" t="s">
        <v>35</v>
      </c>
      <c r="CQ72" s="20">
        <v>0</v>
      </c>
      <c r="CR72" s="20">
        <v>0</v>
      </c>
      <c r="CS72" s="20">
        <v>0</v>
      </c>
      <c r="CT72" s="20">
        <v>0</v>
      </c>
      <c r="CU72" s="20">
        <v>0</v>
      </c>
      <c r="CV72" s="20">
        <v>0</v>
      </c>
      <c r="CW72" s="20">
        <v>0</v>
      </c>
      <c r="CX72" s="20">
        <v>0</v>
      </c>
      <c r="CY72" s="21">
        <v>0</v>
      </c>
      <c r="CZ72" s="21">
        <v>0</v>
      </c>
      <c r="DA72" s="21">
        <v>0</v>
      </c>
      <c r="DB72" s="21">
        <v>0</v>
      </c>
      <c r="DC72" s="21">
        <v>0</v>
      </c>
      <c r="DD72" s="21">
        <v>0</v>
      </c>
      <c r="DE72" s="21">
        <v>0</v>
      </c>
      <c r="DF72" s="21">
        <v>0</v>
      </c>
      <c r="DG72" s="21">
        <v>0</v>
      </c>
      <c r="DH72" s="21">
        <v>0</v>
      </c>
      <c r="DI72" s="21">
        <v>0</v>
      </c>
      <c r="DK72" s="13">
        <v>0</v>
      </c>
    </row>
    <row r="73" spans="2:115" x14ac:dyDescent="0.25">
      <c r="B73" s="17" t="s">
        <v>36</v>
      </c>
      <c r="D73" s="25">
        <v>17</v>
      </c>
      <c r="E73" s="25">
        <v>15</v>
      </c>
      <c r="F73" s="25">
        <v>15</v>
      </c>
      <c r="G73" s="25">
        <v>15</v>
      </c>
      <c r="H73" s="25">
        <v>15.30201342281879</v>
      </c>
      <c r="I73" s="25">
        <v>15.30201342281879</v>
      </c>
      <c r="J73" s="25">
        <v>14.999999999999998</v>
      </c>
      <c r="K73" s="25">
        <v>14.798657718120804</v>
      </c>
      <c r="L73" s="25">
        <v>14.016099638083517</v>
      </c>
      <c r="M73" s="25">
        <v>14.451075847098972</v>
      </c>
      <c r="N73" s="25">
        <v>14.417525125537301</v>
      </c>
      <c r="O73" s="25">
        <v>14.319909826465897</v>
      </c>
      <c r="P73" s="25">
        <v>14.202651877435416</v>
      </c>
      <c r="Q73" s="25">
        <v>14.040457260117417</v>
      </c>
      <c r="R73" s="25">
        <v>13.984734364781813</v>
      </c>
      <c r="S73" s="25">
        <v>13.960491851736943</v>
      </c>
      <c r="T73" s="25">
        <v>13.989188865721042</v>
      </c>
      <c r="U73" s="25">
        <v>14.025732191374034</v>
      </c>
      <c r="V73" s="25">
        <v>14.038766811775368</v>
      </c>
      <c r="X73" s="13">
        <v>1.616048337154119E-2</v>
      </c>
      <c r="AA73" s="140"/>
      <c r="AB73" s="140"/>
      <c r="AF73" s="17" t="s">
        <v>36</v>
      </c>
      <c r="AG73" s="17"/>
      <c r="AI73" s="21">
        <v>17</v>
      </c>
      <c r="AJ73" s="21">
        <v>15</v>
      </c>
      <c r="AK73" s="21">
        <v>15</v>
      </c>
      <c r="AL73" s="21">
        <v>15</v>
      </c>
      <c r="AM73" s="21">
        <v>15.30201342281879</v>
      </c>
      <c r="AN73" s="21">
        <v>15.30201342281879</v>
      </c>
      <c r="AO73" s="21">
        <v>14.999999999999998</v>
      </c>
      <c r="AP73" s="21">
        <v>14.798657718120804</v>
      </c>
      <c r="AQ73" s="21">
        <v>14.016099638083517</v>
      </c>
      <c r="AR73" s="21">
        <v>14.451075847098972</v>
      </c>
      <c r="AS73" s="21">
        <v>14.417525125537301</v>
      </c>
      <c r="AT73" s="21">
        <v>14.319909826465897</v>
      </c>
      <c r="AU73" s="21">
        <v>14.202651877435416</v>
      </c>
      <c r="AV73" s="21">
        <v>14.040457260117417</v>
      </c>
      <c r="AW73" s="21">
        <v>13.984734364781813</v>
      </c>
      <c r="AX73" s="21">
        <v>13.960491851736943</v>
      </c>
      <c r="AY73" s="21">
        <v>13.989188865721042</v>
      </c>
      <c r="AZ73" s="21">
        <v>14.025732191374034</v>
      </c>
      <c r="BA73" s="21">
        <v>14.038766811775368</v>
      </c>
      <c r="BC73" s="13">
        <v>1.616048337154119E-2</v>
      </c>
      <c r="BK73" s="17" t="s">
        <v>36</v>
      </c>
      <c r="BM73" s="21">
        <v>0</v>
      </c>
      <c r="BN73" s="21">
        <v>0</v>
      </c>
      <c r="BO73" s="21">
        <v>0</v>
      </c>
      <c r="BP73" s="21">
        <v>0</v>
      </c>
      <c r="BQ73" s="21">
        <v>0</v>
      </c>
      <c r="BR73" s="21">
        <v>0</v>
      </c>
      <c r="BS73" s="21">
        <v>0</v>
      </c>
      <c r="BT73" s="21">
        <v>0</v>
      </c>
      <c r="BU73" s="21">
        <v>0</v>
      </c>
      <c r="BV73" s="21">
        <v>0</v>
      </c>
      <c r="BW73" s="21">
        <v>0</v>
      </c>
      <c r="BX73" s="21">
        <v>0</v>
      </c>
      <c r="BY73" s="21">
        <v>0</v>
      </c>
      <c r="BZ73" s="21">
        <v>0</v>
      </c>
      <c r="CA73" s="21">
        <v>0</v>
      </c>
      <c r="CB73" s="21">
        <v>0</v>
      </c>
      <c r="CC73" s="21">
        <v>0</v>
      </c>
      <c r="CD73" s="21">
        <v>0</v>
      </c>
      <c r="CE73" s="21">
        <v>0</v>
      </c>
      <c r="CG73" s="13" t="e">
        <v>#DIV/0!</v>
      </c>
      <c r="CO73" s="17" t="s">
        <v>36</v>
      </c>
      <c r="CQ73" s="20">
        <v>0</v>
      </c>
      <c r="CR73" s="20">
        <v>0</v>
      </c>
      <c r="CS73" s="20">
        <v>0</v>
      </c>
      <c r="CT73" s="20">
        <v>0</v>
      </c>
      <c r="CU73" s="20">
        <v>0</v>
      </c>
      <c r="CV73" s="20">
        <v>0</v>
      </c>
      <c r="CW73" s="20">
        <v>0</v>
      </c>
      <c r="CX73" s="20">
        <v>0</v>
      </c>
      <c r="CY73" s="21">
        <v>0</v>
      </c>
      <c r="CZ73" s="21">
        <v>0</v>
      </c>
      <c r="DA73" s="21">
        <v>0</v>
      </c>
      <c r="DB73" s="21">
        <v>0</v>
      </c>
      <c r="DC73" s="21">
        <v>0</v>
      </c>
      <c r="DD73" s="21">
        <v>0</v>
      </c>
      <c r="DE73" s="21">
        <v>0</v>
      </c>
      <c r="DF73" s="21">
        <v>0</v>
      </c>
      <c r="DG73" s="21">
        <v>0</v>
      </c>
      <c r="DH73" s="21">
        <v>0</v>
      </c>
      <c r="DI73" s="21">
        <v>0</v>
      </c>
      <c r="DK73" s="13">
        <v>0</v>
      </c>
    </row>
    <row r="74" spans="2:115" x14ac:dyDescent="0.25">
      <c r="B74" s="17" t="s">
        <v>37</v>
      </c>
      <c r="D74" s="25">
        <v>28</v>
      </c>
      <c r="E74" s="25">
        <v>28</v>
      </c>
      <c r="F74" s="25">
        <v>24</v>
      </c>
      <c r="G74" s="25">
        <v>22</v>
      </c>
      <c r="H74" s="25">
        <v>22.44295302013423</v>
      </c>
      <c r="I74" s="25">
        <v>22.44295302013423</v>
      </c>
      <c r="J74" s="25">
        <v>22</v>
      </c>
      <c r="K74" s="25">
        <v>21.704697986577184</v>
      </c>
      <c r="L74" s="25">
        <v>20.496942697505421</v>
      </c>
      <c r="M74" s="25">
        <v>20.445794264525833</v>
      </c>
      <c r="N74" s="25">
        <v>19.918009290178428</v>
      </c>
      <c r="O74" s="25">
        <v>19.270982792066228</v>
      </c>
      <c r="P74" s="25">
        <v>18.615778784994912</v>
      </c>
      <c r="Q74" s="25">
        <v>17.767393488212061</v>
      </c>
      <c r="R74" s="25">
        <v>17.180450486115237</v>
      </c>
      <c r="S74" s="25">
        <v>16.677105480193372</v>
      </c>
      <c r="T74" s="25">
        <v>16.271116974343201</v>
      </c>
      <c r="U74" s="25">
        <v>15.887363343456505</v>
      </c>
      <c r="V74" s="25">
        <v>15.483935683546139</v>
      </c>
      <c r="X74" s="13">
        <v>-2.7657592957424537</v>
      </c>
      <c r="AA74" s="140"/>
      <c r="AB74" s="140"/>
      <c r="AF74" s="17" t="s">
        <v>37</v>
      </c>
      <c r="AG74" s="17"/>
      <c r="AI74" s="21">
        <v>28</v>
      </c>
      <c r="AJ74" s="21">
        <v>28</v>
      </c>
      <c r="AK74" s="21">
        <v>24</v>
      </c>
      <c r="AL74" s="21">
        <v>22</v>
      </c>
      <c r="AM74" s="21">
        <v>22.44295302013423</v>
      </c>
      <c r="AN74" s="21">
        <v>22.44295302013423</v>
      </c>
      <c r="AO74" s="21">
        <v>22</v>
      </c>
      <c r="AP74" s="21">
        <v>21.704697986577184</v>
      </c>
      <c r="AQ74" s="21">
        <v>20.496942697505421</v>
      </c>
      <c r="AR74" s="21">
        <v>20.445794264525833</v>
      </c>
      <c r="AS74" s="21">
        <v>19.918009290178428</v>
      </c>
      <c r="AT74" s="21">
        <v>19.270982792066228</v>
      </c>
      <c r="AU74" s="21">
        <v>18.615778784994912</v>
      </c>
      <c r="AV74" s="21">
        <v>17.767393488212061</v>
      </c>
      <c r="AW74" s="21">
        <v>17.180450486115237</v>
      </c>
      <c r="AX74" s="21">
        <v>16.677105480193372</v>
      </c>
      <c r="AY74" s="21">
        <v>16.271116974343201</v>
      </c>
      <c r="AZ74" s="21">
        <v>15.887363343456505</v>
      </c>
      <c r="BA74" s="21">
        <v>15.483935683546139</v>
      </c>
      <c r="BC74" s="13">
        <v>-2.7657592957424537</v>
      </c>
      <c r="BK74" s="17" t="s">
        <v>37</v>
      </c>
      <c r="BM74" s="21">
        <v>0</v>
      </c>
      <c r="BN74" s="21">
        <v>0</v>
      </c>
      <c r="BO74" s="21">
        <v>0</v>
      </c>
      <c r="BP74" s="21">
        <v>0</v>
      </c>
      <c r="BQ74" s="21">
        <v>0</v>
      </c>
      <c r="BR74" s="21">
        <v>0</v>
      </c>
      <c r="BS74" s="21">
        <v>0</v>
      </c>
      <c r="BT74" s="21">
        <v>0</v>
      </c>
      <c r="BU74" s="21">
        <v>0</v>
      </c>
      <c r="BV74" s="21">
        <v>0</v>
      </c>
      <c r="BW74" s="21">
        <v>0</v>
      </c>
      <c r="BX74" s="21">
        <v>0</v>
      </c>
      <c r="BY74" s="21">
        <v>0</v>
      </c>
      <c r="BZ74" s="21">
        <v>0</v>
      </c>
      <c r="CA74" s="21">
        <v>0</v>
      </c>
      <c r="CB74" s="21">
        <v>0</v>
      </c>
      <c r="CC74" s="21">
        <v>0</v>
      </c>
      <c r="CD74" s="21">
        <v>0</v>
      </c>
      <c r="CE74" s="21">
        <v>0</v>
      </c>
      <c r="CG74" s="13" t="e">
        <v>#DIV/0!</v>
      </c>
      <c r="CO74" s="17" t="s">
        <v>37</v>
      </c>
      <c r="CQ74" s="20">
        <v>0</v>
      </c>
      <c r="CR74" s="20">
        <v>0</v>
      </c>
      <c r="CS74" s="20">
        <v>0</v>
      </c>
      <c r="CT74" s="20">
        <v>0</v>
      </c>
      <c r="CU74" s="20">
        <v>0</v>
      </c>
      <c r="CV74" s="20">
        <v>0</v>
      </c>
      <c r="CW74" s="20">
        <v>0</v>
      </c>
      <c r="CX74" s="20">
        <v>0</v>
      </c>
      <c r="CY74" s="21">
        <v>0</v>
      </c>
      <c r="CZ74" s="21">
        <v>0</v>
      </c>
      <c r="DA74" s="21">
        <v>0</v>
      </c>
      <c r="DB74" s="21">
        <v>0</v>
      </c>
      <c r="DC74" s="21">
        <v>0</v>
      </c>
      <c r="DD74" s="21">
        <v>0</v>
      </c>
      <c r="DE74" s="21">
        <v>0</v>
      </c>
      <c r="DF74" s="21">
        <v>0</v>
      </c>
      <c r="DG74" s="21">
        <v>0</v>
      </c>
      <c r="DH74" s="21">
        <v>0</v>
      </c>
      <c r="DI74" s="21">
        <v>0</v>
      </c>
      <c r="DK74" s="13">
        <v>0</v>
      </c>
    </row>
    <row r="75" spans="2:115" x14ac:dyDescent="0.25">
      <c r="B75" s="17" t="s">
        <v>38</v>
      </c>
      <c r="D75" s="25">
        <v>20</v>
      </c>
      <c r="E75" s="25">
        <v>20</v>
      </c>
      <c r="F75" s="25">
        <v>19</v>
      </c>
      <c r="G75" s="25">
        <v>19</v>
      </c>
      <c r="H75" s="25">
        <v>19.382550335570471</v>
      </c>
      <c r="I75" s="25">
        <v>19.382550335570471</v>
      </c>
      <c r="J75" s="25">
        <v>19</v>
      </c>
      <c r="K75" s="25">
        <v>18.744966442953022</v>
      </c>
      <c r="L75" s="25">
        <v>14.492942161418972</v>
      </c>
      <c r="M75" s="25">
        <v>13.951047802709517</v>
      </c>
      <c r="N75" s="25">
        <v>13.479788957181489</v>
      </c>
      <c r="O75" s="25">
        <v>12.898941362858869</v>
      </c>
      <c r="P75" s="25">
        <v>12.309594818747351</v>
      </c>
      <c r="Q75" s="25">
        <v>11.622498817276862</v>
      </c>
      <c r="R75" s="25">
        <v>11.111067401296424</v>
      </c>
      <c r="S75" s="25">
        <v>10.690762194569</v>
      </c>
      <c r="T75" s="25">
        <v>10.372702153727657</v>
      </c>
      <c r="U75" s="25">
        <v>10.087322018043256</v>
      </c>
      <c r="V75" s="25">
        <v>9.7948013358608161</v>
      </c>
      <c r="X75" s="13">
        <v>-3.842335336810887</v>
      </c>
      <c r="AA75" s="140"/>
      <c r="AB75" s="140"/>
      <c r="AF75" s="17" t="s">
        <v>38</v>
      </c>
      <c r="AG75" s="17"/>
      <c r="AI75" s="21">
        <v>20</v>
      </c>
      <c r="AJ75" s="21">
        <v>20</v>
      </c>
      <c r="AK75" s="21">
        <v>19</v>
      </c>
      <c r="AL75" s="21">
        <v>19</v>
      </c>
      <c r="AM75" s="21">
        <v>19.382550335570471</v>
      </c>
      <c r="AN75" s="21">
        <v>19.382550335570471</v>
      </c>
      <c r="AO75" s="21">
        <v>19</v>
      </c>
      <c r="AP75" s="21">
        <v>18.744966442953022</v>
      </c>
      <c r="AQ75" s="21">
        <v>14.492942161418972</v>
      </c>
      <c r="AR75" s="21">
        <v>13.951047802709517</v>
      </c>
      <c r="AS75" s="21">
        <v>13.479788957181489</v>
      </c>
      <c r="AT75" s="21">
        <v>12.898941362858869</v>
      </c>
      <c r="AU75" s="21">
        <v>12.309594818747351</v>
      </c>
      <c r="AV75" s="21">
        <v>11.622498817276862</v>
      </c>
      <c r="AW75" s="21">
        <v>11.111067401296424</v>
      </c>
      <c r="AX75" s="21">
        <v>10.690762194569</v>
      </c>
      <c r="AY75" s="21">
        <v>10.372702153727657</v>
      </c>
      <c r="AZ75" s="21">
        <v>10.087322018043256</v>
      </c>
      <c r="BA75" s="21">
        <v>9.7948013358608161</v>
      </c>
      <c r="BC75" s="13">
        <v>-3.842335336810887</v>
      </c>
      <c r="BK75" s="17" t="s">
        <v>38</v>
      </c>
      <c r="BM75" s="21">
        <v>0</v>
      </c>
      <c r="BN75" s="21">
        <v>0</v>
      </c>
      <c r="BO75" s="21">
        <v>0</v>
      </c>
      <c r="BP75" s="21">
        <v>0</v>
      </c>
      <c r="BQ75" s="21">
        <v>0</v>
      </c>
      <c r="BR75" s="21">
        <v>0</v>
      </c>
      <c r="BS75" s="21">
        <v>0</v>
      </c>
      <c r="BT75" s="21">
        <v>0</v>
      </c>
      <c r="BU75" s="21">
        <v>0</v>
      </c>
      <c r="BV75" s="21">
        <v>0</v>
      </c>
      <c r="BW75" s="21">
        <v>0</v>
      </c>
      <c r="BX75" s="21">
        <v>0</v>
      </c>
      <c r="BY75" s="21">
        <v>0</v>
      </c>
      <c r="BZ75" s="21">
        <v>0</v>
      </c>
      <c r="CA75" s="21">
        <v>0</v>
      </c>
      <c r="CB75" s="21">
        <v>0</v>
      </c>
      <c r="CC75" s="21">
        <v>0</v>
      </c>
      <c r="CD75" s="21">
        <v>0</v>
      </c>
      <c r="CE75" s="21">
        <v>0</v>
      </c>
      <c r="CG75" s="13" t="e">
        <v>#DIV/0!</v>
      </c>
      <c r="CO75" s="17" t="s">
        <v>38</v>
      </c>
      <c r="CQ75" s="20">
        <v>0</v>
      </c>
      <c r="CR75" s="20">
        <v>0</v>
      </c>
      <c r="CS75" s="20">
        <v>0</v>
      </c>
      <c r="CT75" s="20">
        <v>0</v>
      </c>
      <c r="CU75" s="20">
        <v>0</v>
      </c>
      <c r="CV75" s="20">
        <v>0</v>
      </c>
      <c r="CW75" s="20">
        <v>0</v>
      </c>
      <c r="CX75" s="20">
        <v>0</v>
      </c>
      <c r="CY75" s="21">
        <v>0</v>
      </c>
      <c r="CZ75" s="21">
        <v>0</v>
      </c>
      <c r="DA75" s="21">
        <v>0</v>
      </c>
      <c r="DB75" s="21">
        <v>0</v>
      </c>
      <c r="DC75" s="21">
        <v>0</v>
      </c>
      <c r="DD75" s="21">
        <v>0</v>
      </c>
      <c r="DE75" s="21">
        <v>0</v>
      </c>
      <c r="DF75" s="21">
        <v>0</v>
      </c>
      <c r="DG75" s="21">
        <v>0</v>
      </c>
      <c r="DH75" s="21">
        <v>0</v>
      </c>
      <c r="DI75" s="21">
        <v>0</v>
      </c>
      <c r="DK75" s="13">
        <v>0</v>
      </c>
    </row>
    <row r="76" spans="2:115" x14ac:dyDescent="0.25">
      <c r="B76" s="17" t="s">
        <v>39</v>
      </c>
      <c r="D76" s="25">
        <v>10</v>
      </c>
      <c r="E76" s="25">
        <v>11</v>
      </c>
      <c r="F76" s="25">
        <v>13</v>
      </c>
      <c r="G76" s="25">
        <v>13</v>
      </c>
      <c r="H76" s="25">
        <v>13.261744966442953</v>
      </c>
      <c r="I76" s="25">
        <v>13.261744966442953</v>
      </c>
      <c r="J76" s="25">
        <v>13</v>
      </c>
      <c r="K76" s="25">
        <v>12.825503355704697</v>
      </c>
      <c r="L76" s="25">
        <v>12.863355006771384</v>
      </c>
      <c r="M76" s="25">
        <v>12.899985468732597</v>
      </c>
      <c r="N76" s="25">
        <v>12.779219354615531</v>
      </c>
      <c r="O76" s="25">
        <v>12.601844249044136</v>
      </c>
      <c r="P76" s="25">
        <v>12.429157704845913</v>
      </c>
      <c r="Q76" s="25">
        <v>12.177898729094533</v>
      </c>
      <c r="R76" s="25">
        <v>12.036166928413101</v>
      </c>
      <c r="S76" s="25">
        <v>11.942150988327155</v>
      </c>
      <c r="T76" s="25">
        <v>11.898327856565004</v>
      </c>
      <c r="U76" s="25">
        <v>11.860086145954023</v>
      </c>
      <c r="V76" s="25">
        <v>11.810400532140259</v>
      </c>
      <c r="X76" s="13">
        <v>-0.85038388092023576</v>
      </c>
      <c r="AA76" s="140"/>
      <c r="AB76" s="140"/>
      <c r="AF76" s="17" t="s">
        <v>39</v>
      </c>
      <c r="AG76" s="17"/>
      <c r="AI76" s="21">
        <v>10</v>
      </c>
      <c r="AJ76" s="21">
        <v>11</v>
      </c>
      <c r="AK76" s="21">
        <v>13</v>
      </c>
      <c r="AL76" s="21">
        <v>13</v>
      </c>
      <c r="AM76" s="21">
        <v>13.261744966442953</v>
      </c>
      <c r="AN76" s="21">
        <v>13.261744966442953</v>
      </c>
      <c r="AO76" s="21">
        <v>13</v>
      </c>
      <c r="AP76" s="21">
        <v>12.825503355704697</v>
      </c>
      <c r="AQ76" s="21">
        <v>12.863355006771384</v>
      </c>
      <c r="AR76" s="21">
        <v>12.899985468732597</v>
      </c>
      <c r="AS76" s="21">
        <v>12.779219354615531</v>
      </c>
      <c r="AT76" s="21">
        <v>12.601844249044136</v>
      </c>
      <c r="AU76" s="21">
        <v>12.429157704845913</v>
      </c>
      <c r="AV76" s="21">
        <v>12.177898729094533</v>
      </c>
      <c r="AW76" s="21">
        <v>12.036166928413101</v>
      </c>
      <c r="AX76" s="21">
        <v>11.942150988327155</v>
      </c>
      <c r="AY76" s="21">
        <v>11.898327856565004</v>
      </c>
      <c r="AZ76" s="21">
        <v>11.860086145954023</v>
      </c>
      <c r="BA76" s="21">
        <v>11.810400532140259</v>
      </c>
      <c r="BC76" s="13">
        <v>-0.85038388092023576</v>
      </c>
      <c r="BK76" s="17" t="s">
        <v>39</v>
      </c>
      <c r="BM76" s="21">
        <v>0</v>
      </c>
      <c r="BN76" s="21">
        <v>0</v>
      </c>
      <c r="BO76" s="21">
        <v>0</v>
      </c>
      <c r="BP76" s="21">
        <v>0</v>
      </c>
      <c r="BQ76" s="21">
        <v>0</v>
      </c>
      <c r="BR76" s="21">
        <v>0</v>
      </c>
      <c r="BS76" s="21">
        <v>0</v>
      </c>
      <c r="BT76" s="21">
        <v>0</v>
      </c>
      <c r="BU76" s="21">
        <v>0</v>
      </c>
      <c r="BV76" s="21">
        <v>0</v>
      </c>
      <c r="BW76" s="21">
        <v>0</v>
      </c>
      <c r="BX76" s="21">
        <v>0</v>
      </c>
      <c r="BY76" s="21">
        <v>0</v>
      </c>
      <c r="BZ76" s="21">
        <v>0</v>
      </c>
      <c r="CA76" s="21">
        <v>0</v>
      </c>
      <c r="CB76" s="21">
        <v>0</v>
      </c>
      <c r="CC76" s="21">
        <v>0</v>
      </c>
      <c r="CD76" s="21">
        <v>0</v>
      </c>
      <c r="CE76" s="21">
        <v>0</v>
      </c>
      <c r="CG76" s="13" t="e">
        <v>#DIV/0!</v>
      </c>
      <c r="CO76" s="17" t="s">
        <v>39</v>
      </c>
      <c r="CQ76" s="20">
        <v>0</v>
      </c>
      <c r="CR76" s="20">
        <v>0</v>
      </c>
      <c r="CS76" s="20">
        <v>0</v>
      </c>
      <c r="CT76" s="20">
        <v>0</v>
      </c>
      <c r="CU76" s="20">
        <v>0</v>
      </c>
      <c r="CV76" s="20">
        <v>0</v>
      </c>
      <c r="CW76" s="20">
        <v>0</v>
      </c>
      <c r="CX76" s="20">
        <v>0</v>
      </c>
      <c r="CY76" s="21">
        <v>0</v>
      </c>
      <c r="CZ76" s="21">
        <v>0</v>
      </c>
      <c r="DA76" s="21">
        <v>0</v>
      </c>
      <c r="DB76" s="21">
        <v>0</v>
      </c>
      <c r="DC76" s="21">
        <v>0</v>
      </c>
      <c r="DD76" s="21">
        <v>0</v>
      </c>
      <c r="DE76" s="21">
        <v>0</v>
      </c>
      <c r="DF76" s="21">
        <v>0</v>
      </c>
      <c r="DG76" s="21">
        <v>0</v>
      </c>
      <c r="DH76" s="21">
        <v>0</v>
      </c>
      <c r="DI76" s="21">
        <v>0</v>
      </c>
      <c r="DK76" s="13">
        <v>0</v>
      </c>
    </row>
    <row r="77" spans="2:115" x14ac:dyDescent="0.25">
      <c r="B77" s="9" t="s">
        <v>46</v>
      </c>
      <c r="D77" s="25">
        <v>3197</v>
      </c>
      <c r="E77" s="25">
        <v>2750</v>
      </c>
      <c r="F77" s="25">
        <v>3172</v>
      </c>
      <c r="G77" s="25">
        <v>3164</v>
      </c>
      <c r="H77" s="25">
        <v>3304.2287230002489</v>
      </c>
      <c r="I77" s="25">
        <v>3504.106215199336</v>
      </c>
      <c r="J77" s="25">
        <v>3340.4947633294564</v>
      </c>
      <c r="K77" s="25">
        <v>2576.3915093710957</v>
      </c>
      <c r="L77" s="25">
        <v>3153.3380296779783</v>
      </c>
      <c r="M77" s="25">
        <v>3167.5891198653899</v>
      </c>
      <c r="N77" s="25">
        <v>3181.6057673500936</v>
      </c>
      <c r="O77" s="25">
        <v>3196.1015642381954</v>
      </c>
      <c r="P77" s="25">
        <v>3210.5857008387088</v>
      </c>
      <c r="Q77" s="25">
        <v>3224.9256314720201</v>
      </c>
      <c r="R77" s="25">
        <v>3238.4834652512395</v>
      </c>
      <c r="S77" s="25">
        <v>3253.2383456565376</v>
      </c>
      <c r="T77" s="25">
        <v>3266.2141089591123</v>
      </c>
      <c r="U77" s="25">
        <v>3278.3628027012533</v>
      </c>
      <c r="V77" s="25">
        <v>3291.9816821720997</v>
      </c>
      <c r="AA77" s="140"/>
      <c r="AB77" s="140"/>
      <c r="AF77" s="9" t="s">
        <v>46</v>
      </c>
      <c r="AG77" s="9"/>
      <c r="AI77" s="21">
        <v>3197</v>
      </c>
      <c r="AJ77" s="21">
        <v>2748</v>
      </c>
      <c r="AK77" s="21">
        <v>3170</v>
      </c>
      <c r="AL77" s="21">
        <v>3158</v>
      </c>
      <c r="AM77" s="21">
        <v>3299.7119444767591</v>
      </c>
      <c r="AN77" s="21">
        <v>3500</v>
      </c>
      <c r="AO77" s="21">
        <v>3336.4523131153619</v>
      </c>
      <c r="AP77" s="21">
        <v>2572.1679886569709</v>
      </c>
      <c r="AQ77" s="21">
        <v>3148.7231370762988</v>
      </c>
      <c r="AR77" s="21">
        <v>3162.794467631968</v>
      </c>
      <c r="AS77" s="21">
        <v>3176.619905599272</v>
      </c>
      <c r="AT77" s="21">
        <v>3190.9479055606421</v>
      </c>
      <c r="AU77" s="21">
        <v>3205.2598562511762</v>
      </c>
      <c r="AV77" s="21">
        <v>3219.4310241391308</v>
      </c>
      <c r="AW77" s="21">
        <v>3232.8159369001692</v>
      </c>
      <c r="AX77" s="21">
        <v>3247.4088105152728</v>
      </c>
      <c r="AY77" s="21">
        <v>3260.2256095950829</v>
      </c>
      <c r="AZ77" s="21">
        <v>3272.2084284973139</v>
      </c>
      <c r="BA77" s="21">
        <v>3285.6568942582326</v>
      </c>
      <c r="BK77" s="9" t="s">
        <v>46</v>
      </c>
      <c r="BM77" s="21">
        <v>0</v>
      </c>
      <c r="BN77" s="21">
        <v>1</v>
      </c>
      <c r="BO77" s="21">
        <v>2</v>
      </c>
      <c r="BP77" s="21">
        <v>6</v>
      </c>
      <c r="BQ77" s="21">
        <v>4</v>
      </c>
      <c r="BR77" s="21">
        <v>3.5946969696969697</v>
      </c>
      <c r="BS77" s="21">
        <v>3.4765151515151516</v>
      </c>
      <c r="BT77" s="21">
        <v>3.5848484848484845</v>
      </c>
      <c r="BU77" s="21">
        <v>3.8614267676767677</v>
      </c>
      <c r="BV77" s="21">
        <v>3.9894570707070707</v>
      </c>
      <c r="BW77" s="21">
        <v>4.1285356261760153</v>
      </c>
      <c r="BX77" s="21">
        <v>4.2409724948628842</v>
      </c>
      <c r="BY77" s="21">
        <v>4.3599750201154093</v>
      </c>
      <c r="BZ77" s="21">
        <v>4.4732325958729851</v>
      </c>
      <c r="CA77" s="21">
        <v>4.5873108787012686</v>
      </c>
      <c r="CB77" s="21">
        <v>4.6923613837517735</v>
      </c>
      <c r="CC77" s="21">
        <v>4.7949497675901567</v>
      </c>
      <c r="CD77" s="21">
        <v>4.9008209797113693</v>
      </c>
      <c r="CE77" s="21">
        <v>5.0107957271861165</v>
      </c>
      <c r="CO77" s="9" t="s">
        <v>46</v>
      </c>
      <c r="CQ77" s="21">
        <v>0</v>
      </c>
      <c r="CR77" s="21">
        <v>1</v>
      </c>
      <c r="CS77" s="21">
        <v>0</v>
      </c>
      <c r="CT77" s="21">
        <v>0</v>
      </c>
      <c r="CU77" s="21">
        <v>0.51677852348993292</v>
      </c>
      <c r="CV77" s="21">
        <v>0.51151822963903504</v>
      </c>
      <c r="CW77" s="21">
        <v>0.56593506257935788</v>
      </c>
      <c r="CX77" s="21">
        <v>0.63867222927625611</v>
      </c>
      <c r="CY77" s="21">
        <v>0.7534658340027468</v>
      </c>
      <c r="CZ77" s="21">
        <v>0.80519516271471714</v>
      </c>
      <c r="DA77" s="21">
        <v>0.85732612464557956</v>
      </c>
      <c r="DB77" s="21">
        <v>0.9126861826902013</v>
      </c>
      <c r="DC77" s="21">
        <v>0.96586956741721008</v>
      </c>
      <c r="DD77" s="21">
        <v>1.0213747370163395</v>
      </c>
      <c r="DE77" s="21">
        <v>1.0802174723691418</v>
      </c>
      <c r="DF77" s="21">
        <v>1.1371737575133465</v>
      </c>
      <c r="DG77" s="21">
        <v>1.1935495964395211</v>
      </c>
      <c r="DH77" s="21">
        <v>1.2535532242283838</v>
      </c>
      <c r="DI77" s="21">
        <v>1.3139921866807689</v>
      </c>
      <c r="DK77" s="13">
        <v>0</v>
      </c>
    </row>
    <row r="78" spans="2:115" x14ac:dyDescent="0.25">
      <c r="B78" s="9" t="s">
        <v>47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3153.3380296779783</v>
      </c>
      <c r="M78" s="25">
        <v>6320.9271495433686</v>
      </c>
      <c r="N78" s="25">
        <v>9502.5329168934622</v>
      </c>
      <c r="O78" s="25">
        <v>12698.634481131658</v>
      </c>
      <c r="P78" s="25">
        <v>15909.220181970366</v>
      </c>
      <c r="Q78" s="25">
        <v>19134.145813442388</v>
      </c>
      <c r="R78" s="25">
        <v>22372.629278693628</v>
      </c>
      <c r="S78" s="25">
        <v>25625.867624350165</v>
      </c>
      <c r="T78" s="25">
        <v>28892.081733309278</v>
      </c>
      <c r="U78" s="25">
        <v>32170.444536010535</v>
      </c>
      <c r="V78" s="25"/>
      <c r="AA78" s="140"/>
      <c r="AB78" s="140"/>
      <c r="AF78" s="9" t="s">
        <v>47</v>
      </c>
      <c r="AG78" s="9"/>
      <c r="AI78" s="21"/>
      <c r="AJ78" s="21"/>
      <c r="AK78" s="21"/>
      <c r="AL78" s="21"/>
      <c r="AM78" s="21"/>
      <c r="AN78" s="21"/>
      <c r="AO78" s="21"/>
      <c r="AP78" s="21"/>
      <c r="AQ78" s="21">
        <v>3148.7231370762988</v>
      </c>
      <c r="AR78" s="21">
        <v>6311.5176047082668</v>
      </c>
      <c r="AS78" s="21">
        <v>9488.1375103075388</v>
      </c>
      <c r="AT78" s="21">
        <v>12679.085415868181</v>
      </c>
      <c r="AU78" s="21">
        <v>15884.345272119357</v>
      </c>
      <c r="AV78" s="21">
        <v>19103.776296258489</v>
      </c>
      <c r="AW78" s="21">
        <v>22336.592233158659</v>
      </c>
      <c r="AX78" s="21">
        <v>25584.001043673932</v>
      </c>
      <c r="AY78" s="21">
        <v>28844.226653269016</v>
      </c>
      <c r="AZ78" s="21">
        <v>32116.435081766329</v>
      </c>
      <c r="BA78" s="21">
        <v>35402.09197602456</v>
      </c>
      <c r="BK78" s="9" t="s">
        <v>47</v>
      </c>
      <c r="BM78" s="21"/>
      <c r="BN78" s="21"/>
      <c r="BO78" s="21"/>
      <c r="BP78" s="21"/>
      <c r="BQ78" s="21"/>
      <c r="BR78" s="21"/>
      <c r="BS78" s="21"/>
      <c r="BT78" s="21"/>
      <c r="BU78" s="21">
        <v>3.8614267676767677</v>
      </c>
      <c r="BV78" s="21">
        <v>7.8508838383838384</v>
      </c>
      <c r="BW78" s="21">
        <v>11.979419464559854</v>
      </c>
      <c r="BX78" s="21">
        <v>16.220391959422738</v>
      </c>
      <c r="BY78" s="21">
        <v>20.580366979538148</v>
      </c>
      <c r="BZ78" s="21">
        <v>25.053599575411134</v>
      </c>
      <c r="CA78" s="21">
        <v>29.640910454112401</v>
      </c>
      <c r="CB78" s="21">
        <v>34.333271837864174</v>
      </c>
      <c r="CC78" s="21">
        <v>39.128221605454328</v>
      </c>
      <c r="CD78" s="21">
        <v>44.029042585165698</v>
      </c>
      <c r="CE78" s="21">
        <v>49.039838312351812</v>
      </c>
      <c r="CO78" s="9" t="s">
        <v>47</v>
      </c>
      <c r="CQ78" s="20"/>
      <c r="CR78" s="20"/>
      <c r="CS78" s="20"/>
      <c r="CT78" s="20"/>
      <c r="CU78" s="20"/>
      <c r="CV78" s="20"/>
      <c r="CW78" s="20"/>
      <c r="CX78" s="20"/>
      <c r="CY78" s="21">
        <v>0.7534658340027468</v>
      </c>
      <c r="CZ78" s="21">
        <v>1.5586609967174638</v>
      </c>
      <c r="DA78" s="21">
        <v>2.4159871213630435</v>
      </c>
      <c r="DB78" s="21">
        <v>3.328673304053245</v>
      </c>
      <c r="DC78" s="21">
        <v>4.2945428714704548</v>
      </c>
      <c r="DD78" s="21">
        <v>5.3159176084867941</v>
      </c>
      <c r="DE78" s="21">
        <v>6.3961350808559363</v>
      </c>
      <c r="DF78" s="21">
        <v>7.5333088383692832</v>
      </c>
      <c r="DG78" s="21">
        <v>8.7268584348088041</v>
      </c>
      <c r="DH78" s="21">
        <v>9.9804116590371876</v>
      </c>
      <c r="DI78" s="21">
        <v>11.294403845717957</v>
      </c>
    </row>
    <row r="79" spans="2:115" x14ac:dyDescent="0.25">
      <c r="B79" s="26" t="s">
        <v>48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6196.8446981553116</v>
      </c>
      <c r="M79" s="25">
        <v>12810.034175054083</v>
      </c>
      <c r="N79" s="25">
        <v>19354.726531130553</v>
      </c>
      <c r="O79" s="25">
        <v>26046.539578175769</v>
      </c>
      <c r="P79" s="25">
        <v>32730.425382790618</v>
      </c>
      <c r="Q79" s="25">
        <v>39412.526799013467</v>
      </c>
      <c r="R79" s="25">
        <v>45948.46230362924</v>
      </c>
      <c r="S79" s="25">
        <v>52742.512785087791</v>
      </c>
      <c r="T79" s="25">
        <v>59172.82260005131</v>
      </c>
      <c r="U79" s="25">
        <v>65463.013087114014</v>
      </c>
      <c r="V79" s="25">
        <v>72079.755420559071</v>
      </c>
      <c r="AA79" s="140"/>
      <c r="AB79" s="140"/>
      <c r="AF79" s="26" t="s">
        <v>48</v>
      </c>
      <c r="AG79" s="26"/>
      <c r="AI79" s="21"/>
      <c r="AJ79" s="21"/>
      <c r="AK79" s="21"/>
      <c r="AL79" s="21"/>
      <c r="AM79" s="21"/>
      <c r="AN79" s="21"/>
      <c r="AO79" s="21"/>
      <c r="AP79" s="21"/>
      <c r="AQ79" s="21">
        <v>5725.7231370762984</v>
      </c>
      <c r="AR79" s="21">
        <v>11879.472301888854</v>
      </c>
      <c r="AS79" s="21">
        <v>17994.780803089659</v>
      </c>
      <c r="AT79" s="21">
        <v>24231.240191457324</v>
      </c>
      <c r="AU79" s="21">
        <v>30478.600151484639</v>
      </c>
      <c r="AV79" s="21">
        <v>36710.206960374599</v>
      </c>
      <c r="AW79" s="21">
        <v>42788.074936639299</v>
      </c>
      <c r="AX79" s="21">
        <v>49137.295882956591</v>
      </c>
      <c r="AY79" s="21">
        <v>55121.817198556077</v>
      </c>
      <c r="AZ79" s="21">
        <v>60941.053311414835</v>
      </c>
      <c r="BA79" s="21">
        <v>67085.270856946037</v>
      </c>
      <c r="BK79" s="26" t="s">
        <v>48</v>
      </c>
      <c r="BM79" s="21"/>
      <c r="BN79" s="21"/>
      <c r="BO79" s="21"/>
      <c r="BP79" s="21"/>
      <c r="BQ79" s="21"/>
      <c r="BR79" s="21"/>
      <c r="BS79" s="21"/>
      <c r="BT79" s="21"/>
      <c r="BU79" s="21">
        <v>148.86142676767676</v>
      </c>
      <c r="BV79" s="21">
        <v>322.31275450208312</v>
      </c>
      <c r="BW79" s="21">
        <v>463.44129012825914</v>
      </c>
      <c r="BX79" s="21">
        <v>612.68226262312203</v>
      </c>
      <c r="BY79" s="21">
        <v>755.0422376432374</v>
      </c>
      <c r="BZ79" s="21">
        <v>898.51547023911041</v>
      </c>
      <c r="CA79" s="21">
        <v>1031.1027811178117</v>
      </c>
      <c r="CB79" s="21">
        <v>1160.7951425015635</v>
      </c>
      <c r="CC79" s="21">
        <v>1294.5900922691537</v>
      </c>
      <c r="CD79" s="21">
        <v>1433.4909132488649</v>
      </c>
      <c r="CE79" s="21">
        <v>1571.5017089760511</v>
      </c>
      <c r="CO79" s="26" t="s">
        <v>48</v>
      </c>
      <c r="CQ79" s="20"/>
      <c r="CR79" s="20"/>
      <c r="CS79" s="20"/>
      <c r="CT79" s="20"/>
      <c r="CU79" s="20"/>
      <c r="CV79" s="20"/>
      <c r="CW79" s="20"/>
      <c r="CX79" s="20"/>
      <c r="CY79" s="21">
        <v>322.26013431133646</v>
      </c>
      <c r="CZ79" s="21">
        <v>608.24911866314415</v>
      </c>
      <c r="DA79" s="21">
        <v>896.50443791263365</v>
      </c>
      <c r="DB79" s="21">
        <v>1202.6171240953238</v>
      </c>
      <c r="DC79" s="21">
        <v>1496.7829936627411</v>
      </c>
      <c r="DD79" s="21">
        <v>1803.8043683997575</v>
      </c>
      <c r="DE79" s="21">
        <v>2129.2845858721266</v>
      </c>
      <c r="DF79" s="21">
        <v>2444.4217596296398</v>
      </c>
      <c r="DG79" s="21">
        <v>2756.4153092260799</v>
      </c>
      <c r="DH79" s="21">
        <v>3088.4688624503083</v>
      </c>
      <c r="DI79" s="21">
        <v>3422.982854636989</v>
      </c>
    </row>
    <row r="80" spans="2:115" x14ac:dyDescent="0.25">
      <c r="B80" s="43" t="s">
        <v>90</v>
      </c>
      <c r="H80" s="20"/>
      <c r="I80" s="20"/>
      <c r="J80" s="20"/>
      <c r="K80" s="20"/>
      <c r="L80" s="44">
        <f>L77</f>
        <v>3153.3380296779783</v>
      </c>
      <c r="M80" s="44">
        <f t="shared" ref="M80:V80" si="17">M77</f>
        <v>3167.5891198653899</v>
      </c>
      <c r="N80" s="44">
        <f t="shared" si="17"/>
        <v>3181.6057673500936</v>
      </c>
      <c r="O80" s="44">
        <f t="shared" si="17"/>
        <v>3196.1015642381954</v>
      </c>
      <c r="P80" s="44">
        <f t="shared" si="17"/>
        <v>3210.5857008387088</v>
      </c>
      <c r="Q80" s="44">
        <f t="shared" si="17"/>
        <v>3224.9256314720201</v>
      </c>
      <c r="R80" s="44">
        <f t="shared" si="17"/>
        <v>3238.4834652512395</v>
      </c>
      <c r="S80" s="44">
        <f t="shared" si="17"/>
        <v>3253.2383456565376</v>
      </c>
      <c r="T80" s="44">
        <f t="shared" si="17"/>
        <v>3266.2141089591123</v>
      </c>
      <c r="U80" s="44">
        <f t="shared" si="17"/>
        <v>3278.3628027012533</v>
      </c>
      <c r="V80" s="44">
        <f t="shared" si="17"/>
        <v>3291.9816821720997</v>
      </c>
      <c r="AA80" s="140"/>
      <c r="AB80" s="14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</row>
    <row r="81" spans="2:116" x14ac:dyDescent="0.25">
      <c r="B81" s="43" t="s">
        <v>91</v>
      </c>
      <c r="H81" s="20"/>
      <c r="I81" s="20"/>
      <c r="J81" s="20"/>
      <c r="K81" s="20"/>
      <c r="L81" s="44">
        <f>L79-K79</f>
        <v>6196.8446981553116</v>
      </c>
      <c r="M81" s="44">
        <f t="shared" ref="M81:V81" si="18">M79-L79</f>
        <v>6613.1894768987713</v>
      </c>
      <c r="N81" s="44">
        <f>N79-M79</f>
        <v>6544.6923560764699</v>
      </c>
      <c r="O81" s="44">
        <f>O79-N79</f>
        <v>6691.8130470452161</v>
      </c>
      <c r="P81" s="44">
        <f t="shared" si="18"/>
        <v>6683.8858046148489</v>
      </c>
      <c r="Q81" s="44">
        <f t="shared" si="18"/>
        <v>6682.1014162228494</v>
      </c>
      <c r="R81" s="44">
        <f t="shared" si="18"/>
        <v>6535.9355046157725</v>
      </c>
      <c r="S81" s="44">
        <f t="shared" si="18"/>
        <v>6794.0504814585511</v>
      </c>
      <c r="T81" s="44">
        <f t="shared" si="18"/>
        <v>6430.3098149635189</v>
      </c>
      <c r="U81" s="44">
        <f t="shared" si="18"/>
        <v>6290.1904870627041</v>
      </c>
      <c r="V81" s="44">
        <f t="shared" si="18"/>
        <v>6616.7423334450577</v>
      </c>
      <c r="AA81" s="140"/>
      <c r="AB81" s="14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</row>
    <row r="82" spans="2:116" x14ac:dyDescent="0.25">
      <c r="B82" s="43" t="s">
        <v>92</v>
      </c>
      <c r="H82" s="20"/>
      <c r="I82" s="20"/>
      <c r="J82" s="20"/>
      <c r="K82" s="20"/>
      <c r="L82" s="44">
        <f>L47-K47</f>
        <v>3043.5066684773192</v>
      </c>
      <c r="M82" s="44">
        <f t="shared" ref="M82:V82" si="19">M47-L47</f>
        <v>3445.6003570333123</v>
      </c>
      <c r="N82" s="44">
        <f>N47-M47</f>
        <v>3363.0865887264954</v>
      </c>
      <c r="O82" s="44">
        <f>O47-N47</f>
        <v>3495.7114828069462</v>
      </c>
      <c r="P82" s="44">
        <f t="shared" si="19"/>
        <v>3473.3001037760405</v>
      </c>
      <c r="Q82" s="44">
        <f t="shared" si="19"/>
        <v>3457.1757847508416</v>
      </c>
      <c r="R82" s="44">
        <f t="shared" si="19"/>
        <v>3297.4520393646089</v>
      </c>
      <c r="S82" s="44">
        <f t="shared" si="19"/>
        <v>3540.8121358019998</v>
      </c>
      <c r="T82" s="44">
        <f t="shared" si="19"/>
        <v>3164.0957060044166</v>
      </c>
      <c r="U82" s="44">
        <f t="shared" si="19"/>
        <v>3011.8276843613712</v>
      </c>
      <c r="V82" s="44">
        <f t="shared" si="19"/>
        <v>3324.7606512730708</v>
      </c>
      <c r="AA82" s="140"/>
      <c r="AB82" s="14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</row>
    <row r="83" spans="2:116" x14ac:dyDescent="0.25">
      <c r="H83" s="20"/>
      <c r="I83" s="20"/>
      <c r="J83" s="20"/>
      <c r="K83" s="20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AA83" s="140"/>
      <c r="AB83" s="14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</row>
    <row r="84" spans="2:116" x14ac:dyDescent="0.25">
      <c r="H84" s="20"/>
      <c r="I84" s="20"/>
      <c r="J84" s="20"/>
      <c r="K84" s="20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AA84" s="140"/>
      <c r="AB84" s="14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</row>
    <row r="85" spans="2:116" x14ac:dyDescent="0.25"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AA85" s="140"/>
      <c r="AB85" s="14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</row>
    <row r="86" spans="2:116" x14ac:dyDescent="0.25"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AA86" s="140"/>
      <c r="AB86" s="14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</row>
    <row r="87" spans="2:116" x14ac:dyDescent="0.25">
      <c r="B87" s="2" t="s">
        <v>0</v>
      </c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X87" s="4" t="s">
        <v>1</v>
      </c>
      <c r="Y87" s="4" t="s">
        <v>2</v>
      </c>
      <c r="AA87" s="140"/>
      <c r="AB87" s="140"/>
      <c r="AF87" s="27" t="s">
        <v>3</v>
      </c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C87" s="4" t="s">
        <v>1</v>
      </c>
      <c r="BD87" s="4" t="s">
        <v>2</v>
      </c>
      <c r="BK87" s="2" t="s">
        <v>4</v>
      </c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G87" s="4" t="s">
        <v>1</v>
      </c>
      <c r="CH87" s="4" t="s">
        <v>2</v>
      </c>
      <c r="CO87" s="2" t="s">
        <v>5</v>
      </c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K87" s="4" t="s">
        <v>1</v>
      </c>
      <c r="DL87" s="4" t="s">
        <v>2</v>
      </c>
    </row>
    <row r="88" spans="2:116" x14ac:dyDescent="0.25">
      <c r="B88" s="2" t="s">
        <v>49</v>
      </c>
      <c r="D88" s="3">
        <v>2008</v>
      </c>
      <c r="E88" s="3">
        <v>2009</v>
      </c>
      <c r="F88" s="3">
        <v>2010</v>
      </c>
      <c r="G88" s="3">
        <v>2011</v>
      </c>
      <c r="H88" s="6">
        <v>2012</v>
      </c>
      <c r="I88" s="6">
        <v>2013</v>
      </c>
      <c r="J88" s="6">
        <v>2014</v>
      </c>
      <c r="K88" s="6">
        <v>2015</v>
      </c>
      <c r="L88" s="6">
        <v>2016</v>
      </c>
      <c r="M88" s="6">
        <v>2017</v>
      </c>
      <c r="N88" s="6">
        <v>2018</v>
      </c>
      <c r="O88" s="6">
        <v>2019</v>
      </c>
      <c r="P88" s="6">
        <v>2020</v>
      </c>
      <c r="Q88" s="6">
        <v>2021</v>
      </c>
      <c r="R88" s="7">
        <v>2022</v>
      </c>
      <c r="S88" s="7">
        <v>2023</v>
      </c>
      <c r="T88" s="7">
        <v>2024</v>
      </c>
      <c r="U88" s="8">
        <v>2025</v>
      </c>
      <c r="V88" s="8">
        <v>2026</v>
      </c>
      <c r="X88" s="4" t="s">
        <v>7</v>
      </c>
      <c r="Y88" s="4" t="s">
        <v>8</v>
      </c>
      <c r="AA88" s="140"/>
      <c r="AB88" s="140"/>
      <c r="AF88" s="2" t="s">
        <v>49</v>
      </c>
      <c r="AG88" s="5"/>
      <c r="AI88" s="3">
        <v>2008</v>
      </c>
      <c r="AJ88" s="3">
        <v>2009</v>
      </c>
      <c r="AK88" s="3">
        <v>2010</v>
      </c>
      <c r="AL88" s="3">
        <v>2011</v>
      </c>
      <c r="AM88" s="6">
        <v>2012</v>
      </c>
      <c r="AN88" s="6">
        <v>2013</v>
      </c>
      <c r="AO88" s="6">
        <v>2014</v>
      </c>
      <c r="AP88" s="6">
        <v>2015</v>
      </c>
      <c r="AQ88" s="6">
        <v>2016</v>
      </c>
      <c r="AR88" s="6">
        <v>2017</v>
      </c>
      <c r="AS88" s="6">
        <v>2018</v>
      </c>
      <c r="AT88" s="6">
        <v>2019</v>
      </c>
      <c r="AU88" s="6">
        <v>2020</v>
      </c>
      <c r="AV88" s="6">
        <v>2021</v>
      </c>
      <c r="AW88" s="7">
        <v>2022</v>
      </c>
      <c r="AX88" s="7">
        <v>2023</v>
      </c>
      <c r="AY88" s="7">
        <v>2024</v>
      </c>
      <c r="AZ88" s="8">
        <v>2025</v>
      </c>
      <c r="BA88" s="8">
        <v>2026</v>
      </c>
      <c r="BC88" s="4" t="s">
        <v>7</v>
      </c>
      <c r="BD88" s="4" t="s">
        <v>8</v>
      </c>
      <c r="BK88" s="2" t="s">
        <v>49</v>
      </c>
      <c r="BM88" s="3">
        <v>2008</v>
      </c>
      <c r="BN88" s="3">
        <v>2009</v>
      </c>
      <c r="BO88" s="3">
        <v>2010</v>
      </c>
      <c r="BP88" s="3">
        <v>2011</v>
      </c>
      <c r="BQ88" s="6">
        <v>2012</v>
      </c>
      <c r="BR88" s="6">
        <v>2013</v>
      </c>
      <c r="BS88" s="6">
        <v>2014</v>
      </c>
      <c r="BT88" s="6">
        <v>2015</v>
      </c>
      <c r="BU88" s="6">
        <v>2016</v>
      </c>
      <c r="BV88" s="6">
        <v>2017</v>
      </c>
      <c r="BW88" s="6">
        <v>2018</v>
      </c>
      <c r="BX88" s="6">
        <v>2019</v>
      </c>
      <c r="BY88" s="6">
        <v>2020</v>
      </c>
      <c r="BZ88" s="6">
        <v>2021</v>
      </c>
      <c r="CA88" s="7">
        <v>2022</v>
      </c>
      <c r="CB88" s="7">
        <v>2023</v>
      </c>
      <c r="CC88" s="7">
        <v>2024</v>
      </c>
      <c r="CD88" s="8">
        <v>2025</v>
      </c>
      <c r="CE88" s="8">
        <v>2026</v>
      </c>
      <c r="CG88" s="4" t="s">
        <v>7</v>
      </c>
      <c r="CH88" s="4" t="s">
        <v>8</v>
      </c>
      <c r="CO88" s="2" t="s">
        <v>49</v>
      </c>
      <c r="CQ88" s="3">
        <v>2008</v>
      </c>
      <c r="CR88" s="3">
        <v>2009</v>
      </c>
      <c r="CS88" s="3">
        <v>2010</v>
      </c>
      <c r="CT88" s="3">
        <v>2011</v>
      </c>
      <c r="CU88" s="6">
        <v>2012</v>
      </c>
      <c r="CV88" s="6">
        <v>2013</v>
      </c>
      <c r="CW88" s="6">
        <v>2014</v>
      </c>
      <c r="CX88" s="6">
        <v>2015</v>
      </c>
      <c r="CY88" s="6">
        <v>2016</v>
      </c>
      <c r="CZ88" s="6">
        <v>2017</v>
      </c>
      <c r="DA88" s="6">
        <v>2018</v>
      </c>
      <c r="DB88" s="6">
        <v>2019</v>
      </c>
      <c r="DC88" s="6">
        <v>2020</v>
      </c>
      <c r="DD88" s="6">
        <v>2021</v>
      </c>
      <c r="DE88" s="7">
        <v>2022</v>
      </c>
      <c r="DF88" s="7">
        <v>2023</v>
      </c>
      <c r="DG88" s="7">
        <v>2024</v>
      </c>
      <c r="DH88" s="8">
        <v>2025</v>
      </c>
      <c r="DI88" s="8">
        <v>2026</v>
      </c>
      <c r="DK88" s="4" t="s">
        <v>7</v>
      </c>
      <c r="DL88" s="4" t="s">
        <v>8</v>
      </c>
    </row>
    <row r="89" spans="2:116" x14ac:dyDescent="0.25">
      <c r="B89" s="5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X89" s="11" t="s">
        <v>12</v>
      </c>
      <c r="Y89" s="11" t="s">
        <v>12</v>
      </c>
      <c r="AA89" s="140"/>
      <c r="AB89" s="140"/>
      <c r="AF89" s="2"/>
      <c r="AG89" s="5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C89" s="11" t="s">
        <v>12</v>
      </c>
      <c r="BD89" s="11" t="s">
        <v>12</v>
      </c>
      <c r="BK89" s="2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G89" s="11" t="s">
        <v>12</v>
      </c>
      <c r="CH89" s="11" t="s">
        <v>12</v>
      </c>
      <c r="CO89" s="2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K89" s="11" t="s">
        <v>12</v>
      </c>
      <c r="DL89" s="11" t="s">
        <v>12</v>
      </c>
    </row>
    <row r="90" spans="2:116" x14ac:dyDescent="0.25">
      <c r="B90" s="24" t="s">
        <v>13</v>
      </c>
      <c r="D90" s="13">
        <v>3683.56</v>
      </c>
      <c r="E90" s="13">
        <v>3615.9039663439999</v>
      </c>
      <c r="F90" s="13">
        <v>3533.3081411738326</v>
      </c>
      <c r="G90" s="13">
        <v>3444.5943373687501</v>
      </c>
      <c r="H90" s="13">
        <v>3561.53991774325</v>
      </c>
      <c r="I90" s="13">
        <v>3622.3673188793337</v>
      </c>
      <c r="J90" s="13">
        <v>3784.8779499611665</v>
      </c>
      <c r="K90" s="13">
        <v>3783.7491139321669</v>
      </c>
      <c r="L90" s="13">
        <v>3723.2673427840036</v>
      </c>
      <c r="M90" s="13">
        <v>3689.7695138891113</v>
      </c>
      <c r="N90" s="13">
        <v>3672.2547763781922</v>
      </c>
      <c r="O90" s="13">
        <v>3637.936168279356</v>
      </c>
      <c r="P90" s="13">
        <v>3598.7807163711213</v>
      </c>
      <c r="Q90" s="13">
        <v>3578.1025688490199</v>
      </c>
      <c r="R90" s="13">
        <v>3544.6762260593596</v>
      </c>
      <c r="S90" s="13">
        <v>3520.8899752136526</v>
      </c>
      <c r="T90" s="13">
        <v>3508.1027352775764</v>
      </c>
      <c r="U90" s="13">
        <v>3501.9384802528866</v>
      </c>
      <c r="V90" s="13">
        <v>3498.7333189316023</v>
      </c>
      <c r="W90" s="28"/>
      <c r="X90" s="13">
        <v>-0.62007561313701665</v>
      </c>
      <c r="Y90" s="14">
        <v>-224.53402385240133</v>
      </c>
      <c r="Z90" s="28"/>
      <c r="AA90" s="140"/>
      <c r="AB90" s="140"/>
      <c r="AC90" s="28"/>
      <c r="AD90" s="28"/>
      <c r="AE90" s="28"/>
      <c r="AF90" s="29" t="s">
        <v>13</v>
      </c>
      <c r="AG90" s="29"/>
      <c r="AH90" s="28"/>
      <c r="AI90" s="30">
        <v>3683.56</v>
      </c>
      <c r="AJ90" s="30">
        <v>3615.9039663439999</v>
      </c>
      <c r="AK90" s="30">
        <v>3533.3081411738326</v>
      </c>
      <c r="AL90" s="30">
        <v>3444.5943373687501</v>
      </c>
      <c r="AM90" s="30">
        <v>3506.07991774325</v>
      </c>
      <c r="AN90" s="30">
        <v>3569.5173188793337</v>
      </c>
      <c r="AO90" s="30">
        <v>3626.8679499611667</v>
      </c>
      <c r="AP90" s="30">
        <v>3582.9291139321667</v>
      </c>
      <c r="AQ90" s="30">
        <v>3521.4990584125599</v>
      </c>
      <c r="AR90" s="30">
        <v>3487.3532688845266</v>
      </c>
      <c r="AS90" s="30">
        <v>3469.7700550149489</v>
      </c>
      <c r="AT90" s="30">
        <v>3435.9205350018256</v>
      </c>
      <c r="AU90" s="30">
        <v>3397.577593427789</v>
      </c>
      <c r="AV90" s="30">
        <v>3377.2124479153767</v>
      </c>
      <c r="AW90" s="30">
        <v>3344.6468162872452</v>
      </c>
      <c r="AX90" s="30">
        <v>3321.1290483426333</v>
      </c>
      <c r="AY90" s="30">
        <v>3307.9665992103737</v>
      </c>
      <c r="AZ90" s="30">
        <v>3301.0040015481563</v>
      </c>
      <c r="BA90" s="30">
        <v>3296.8845339274353</v>
      </c>
      <c r="BB90" s="28"/>
      <c r="BC90" s="13">
        <v>-0.65692103626381337</v>
      </c>
      <c r="BD90" s="14">
        <v>-224.61452448512455</v>
      </c>
      <c r="BE90" s="28"/>
      <c r="BF90" s="28"/>
      <c r="BG90" s="28"/>
      <c r="BH90" s="28"/>
      <c r="BI90" s="28"/>
      <c r="BJ90" s="28"/>
      <c r="BK90" s="29" t="s">
        <v>13</v>
      </c>
      <c r="BL90" s="28"/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</v>
      </c>
      <c r="CA90" s="30">
        <v>0</v>
      </c>
      <c r="CB90" s="30">
        <v>0</v>
      </c>
      <c r="CC90" s="30">
        <v>0</v>
      </c>
      <c r="CD90" s="30">
        <v>0</v>
      </c>
      <c r="CE90" s="30">
        <v>0</v>
      </c>
      <c r="CF90" s="28"/>
      <c r="CG90" s="13" t="e">
        <v>#DIV/0!</v>
      </c>
      <c r="CH90" s="14">
        <v>0</v>
      </c>
      <c r="CI90" s="28"/>
      <c r="CJ90" s="28"/>
      <c r="CK90" s="28"/>
      <c r="CL90" s="28"/>
      <c r="CM90" s="28"/>
      <c r="CN90" s="28"/>
      <c r="CO90" s="29" t="s">
        <v>13</v>
      </c>
      <c r="CP90" s="28"/>
      <c r="CQ90" s="30">
        <v>0</v>
      </c>
      <c r="CR90" s="30">
        <v>0</v>
      </c>
      <c r="CS90" s="30">
        <v>0</v>
      </c>
      <c r="CT90" s="30">
        <v>0</v>
      </c>
      <c r="CU90" s="30">
        <v>55.46</v>
      </c>
      <c r="CV90" s="30">
        <v>52.85</v>
      </c>
      <c r="CW90" s="30">
        <v>158.01</v>
      </c>
      <c r="CX90" s="30">
        <v>200.82</v>
      </c>
      <c r="CY90" s="30">
        <v>201.76828437144391</v>
      </c>
      <c r="CZ90" s="30">
        <v>202.41624500458465</v>
      </c>
      <c r="DA90" s="30">
        <v>202.48472136324321</v>
      </c>
      <c r="DB90" s="30">
        <v>202.01563327753055</v>
      </c>
      <c r="DC90" s="30">
        <v>201.20312294333235</v>
      </c>
      <c r="DD90" s="30">
        <v>200.89012093364315</v>
      </c>
      <c r="DE90" s="30">
        <v>200.02940977211458</v>
      </c>
      <c r="DF90" s="30">
        <v>199.76092687101922</v>
      </c>
      <c r="DG90" s="30">
        <v>200.13613606720241</v>
      </c>
      <c r="DH90" s="30">
        <v>200.93447870473037</v>
      </c>
      <c r="DI90" s="30">
        <v>201.84878500416696</v>
      </c>
      <c r="DK90" s="13">
        <v>3.9890403795705964E-3</v>
      </c>
      <c r="DL90" s="14">
        <v>8.0500632723044419E-2</v>
      </c>
    </row>
    <row r="91" spans="2:116" x14ac:dyDescent="0.25">
      <c r="B91" s="9" t="s">
        <v>14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28"/>
      <c r="X91" s="13">
        <v>0</v>
      </c>
      <c r="Y91" s="14">
        <v>0</v>
      </c>
      <c r="Z91" s="28"/>
      <c r="AA91" s="140"/>
      <c r="AB91" s="140"/>
      <c r="AC91" s="28"/>
      <c r="AD91" s="28"/>
      <c r="AE91" s="28"/>
      <c r="AF91" s="31" t="s">
        <v>14</v>
      </c>
      <c r="AG91" s="31"/>
      <c r="AH91" s="28"/>
      <c r="AI91" s="30">
        <v>0</v>
      </c>
      <c r="AJ91" s="30">
        <v>0</v>
      </c>
      <c r="AK91" s="30">
        <v>0</v>
      </c>
      <c r="AL91" s="30">
        <v>0</v>
      </c>
      <c r="AM91" s="30">
        <v>0</v>
      </c>
      <c r="AN91" s="30">
        <v>0</v>
      </c>
      <c r="AO91" s="30">
        <v>0</v>
      </c>
      <c r="AP91" s="30">
        <v>0</v>
      </c>
      <c r="AQ91" s="30">
        <v>0</v>
      </c>
      <c r="AR91" s="30">
        <v>0</v>
      </c>
      <c r="AS91" s="30">
        <v>0</v>
      </c>
      <c r="AT91" s="30">
        <v>0</v>
      </c>
      <c r="AU91" s="30">
        <v>0</v>
      </c>
      <c r="AV91" s="30">
        <v>0</v>
      </c>
      <c r="AW91" s="30">
        <v>0</v>
      </c>
      <c r="AX91" s="30">
        <v>0</v>
      </c>
      <c r="AY91" s="30">
        <v>0</v>
      </c>
      <c r="AZ91" s="30">
        <v>0</v>
      </c>
      <c r="BA91" s="30">
        <v>0</v>
      </c>
      <c r="BB91" s="28"/>
      <c r="BC91" s="13">
        <v>0</v>
      </c>
      <c r="BD91" s="14">
        <v>0</v>
      </c>
      <c r="BE91" s="28"/>
      <c r="BF91" s="28"/>
      <c r="BG91" s="28"/>
      <c r="BH91" s="28"/>
      <c r="BI91" s="28"/>
      <c r="BJ91" s="28"/>
      <c r="BK91" s="31" t="s">
        <v>14</v>
      </c>
      <c r="BL91" s="28"/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28"/>
      <c r="CG91" s="13">
        <v>0</v>
      </c>
      <c r="CH91" s="14">
        <v>0</v>
      </c>
      <c r="CI91" s="28"/>
      <c r="CJ91" s="28"/>
      <c r="CK91" s="28"/>
      <c r="CL91" s="28"/>
      <c r="CM91" s="28"/>
      <c r="CN91" s="28"/>
      <c r="CO91" s="31" t="s">
        <v>14</v>
      </c>
      <c r="CP91" s="28"/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K91" s="13">
        <v>0</v>
      </c>
      <c r="DL91" s="14">
        <v>0</v>
      </c>
    </row>
    <row r="92" spans="2:116" x14ac:dyDescent="0.25">
      <c r="B92" s="12" t="s">
        <v>15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28"/>
      <c r="X92" s="13">
        <v>0</v>
      </c>
      <c r="Y92" s="14">
        <v>0</v>
      </c>
      <c r="Z92" s="28"/>
      <c r="AA92" s="140"/>
      <c r="AB92" s="140"/>
      <c r="AC92" s="28"/>
      <c r="AD92" s="28"/>
      <c r="AE92" s="28"/>
      <c r="AF92" s="32" t="s">
        <v>15</v>
      </c>
      <c r="AG92" s="32"/>
      <c r="AH92" s="28"/>
      <c r="AI92" s="30">
        <v>0</v>
      </c>
      <c r="AJ92" s="30">
        <v>0</v>
      </c>
      <c r="AK92" s="30">
        <v>0</v>
      </c>
      <c r="AL92" s="30">
        <v>0</v>
      </c>
      <c r="AM92" s="30">
        <v>0</v>
      </c>
      <c r="AN92" s="30">
        <v>0</v>
      </c>
      <c r="AO92" s="30">
        <v>0</v>
      </c>
      <c r="AP92" s="30">
        <v>0</v>
      </c>
      <c r="AQ92" s="30">
        <v>0</v>
      </c>
      <c r="AR92" s="30">
        <v>0</v>
      </c>
      <c r="AS92" s="30">
        <v>0</v>
      </c>
      <c r="AT92" s="30">
        <v>0</v>
      </c>
      <c r="AU92" s="30">
        <v>0</v>
      </c>
      <c r="AV92" s="30">
        <v>0</v>
      </c>
      <c r="AW92" s="30">
        <v>0</v>
      </c>
      <c r="AX92" s="30">
        <v>0</v>
      </c>
      <c r="AY92" s="30">
        <v>0</v>
      </c>
      <c r="AZ92" s="30">
        <v>0</v>
      </c>
      <c r="BA92" s="30">
        <v>0</v>
      </c>
      <c r="BB92" s="28"/>
      <c r="BC92" s="13">
        <v>0</v>
      </c>
      <c r="BD92" s="14">
        <v>0</v>
      </c>
      <c r="BE92" s="28"/>
      <c r="BF92" s="28"/>
      <c r="BG92" s="28"/>
      <c r="BH92" s="28"/>
      <c r="BI92" s="28"/>
      <c r="BJ92" s="28"/>
      <c r="BK92" s="32" t="s">
        <v>15</v>
      </c>
      <c r="BL92" s="28"/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28"/>
      <c r="CG92" s="13">
        <v>0</v>
      </c>
      <c r="CH92" s="14">
        <v>0</v>
      </c>
      <c r="CI92" s="28"/>
      <c r="CJ92" s="28"/>
      <c r="CK92" s="28"/>
      <c r="CL92" s="28"/>
      <c r="CM92" s="28"/>
      <c r="CN92" s="28"/>
      <c r="CO92" s="32" t="s">
        <v>15</v>
      </c>
      <c r="CP92" s="28"/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K92" s="13">
        <v>0</v>
      </c>
      <c r="DL92" s="14">
        <v>0</v>
      </c>
    </row>
    <row r="93" spans="2:116" x14ac:dyDescent="0.25">
      <c r="B93" s="15" t="s">
        <v>16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28"/>
      <c r="X93" s="13">
        <v>0</v>
      </c>
      <c r="Y93" s="14">
        <v>0</v>
      </c>
      <c r="Z93" s="28"/>
      <c r="AA93" s="140"/>
      <c r="AB93" s="140"/>
      <c r="AC93" s="28"/>
      <c r="AD93" s="28"/>
      <c r="AE93" s="28"/>
      <c r="AF93" s="33" t="s">
        <v>16</v>
      </c>
      <c r="AG93" s="33"/>
      <c r="AH93" s="28"/>
      <c r="AI93" s="30">
        <v>0</v>
      </c>
      <c r="AJ93" s="30">
        <v>0</v>
      </c>
      <c r="AK93" s="30">
        <v>0</v>
      </c>
      <c r="AL93" s="30">
        <v>0</v>
      </c>
      <c r="AM93" s="30">
        <v>0</v>
      </c>
      <c r="AN93" s="30">
        <v>0</v>
      </c>
      <c r="AO93" s="30">
        <v>0</v>
      </c>
      <c r="AP93" s="30">
        <v>0</v>
      </c>
      <c r="AQ93" s="30">
        <v>0</v>
      </c>
      <c r="AR93" s="30">
        <v>0</v>
      </c>
      <c r="AS93" s="30">
        <v>0</v>
      </c>
      <c r="AT93" s="30">
        <v>0</v>
      </c>
      <c r="AU93" s="30">
        <v>0</v>
      </c>
      <c r="AV93" s="30">
        <v>0</v>
      </c>
      <c r="AW93" s="30">
        <v>0</v>
      </c>
      <c r="AX93" s="30">
        <v>0</v>
      </c>
      <c r="AY93" s="30">
        <v>0</v>
      </c>
      <c r="AZ93" s="30">
        <v>0</v>
      </c>
      <c r="BA93" s="30">
        <v>0</v>
      </c>
      <c r="BB93" s="28"/>
      <c r="BC93" s="13">
        <v>0</v>
      </c>
      <c r="BD93" s="14">
        <v>0</v>
      </c>
      <c r="BE93" s="28"/>
      <c r="BF93" s="28"/>
      <c r="BG93" s="28"/>
      <c r="BH93" s="28"/>
      <c r="BI93" s="28"/>
      <c r="BJ93" s="28"/>
      <c r="BK93" s="33" t="s">
        <v>16</v>
      </c>
      <c r="BL93" s="28"/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28"/>
      <c r="CG93" s="13">
        <v>0</v>
      </c>
      <c r="CH93" s="14">
        <v>0</v>
      </c>
      <c r="CI93" s="28"/>
      <c r="CJ93" s="28"/>
      <c r="CK93" s="28"/>
      <c r="CL93" s="28"/>
      <c r="CM93" s="28"/>
      <c r="CN93" s="28"/>
      <c r="CO93" s="33" t="s">
        <v>16</v>
      </c>
      <c r="CP93" s="28"/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K93" s="13">
        <v>0</v>
      </c>
      <c r="DL93" s="14">
        <v>0</v>
      </c>
    </row>
    <row r="94" spans="2:116" x14ac:dyDescent="0.25">
      <c r="B94" s="15" t="s">
        <v>43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28"/>
      <c r="X94" s="13">
        <v>0</v>
      </c>
      <c r="Y94" s="14">
        <v>0</v>
      </c>
      <c r="Z94" s="28"/>
      <c r="AA94" s="140"/>
      <c r="AB94" s="140"/>
      <c r="AC94" s="28"/>
      <c r="AD94" s="28"/>
      <c r="AE94" s="28"/>
      <c r="AF94" s="33" t="s">
        <v>43</v>
      </c>
      <c r="AG94" s="33"/>
      <c r="AH94" s="28"/>
      <c r="AI94" s="30">
        <v>0</v>
      </c>
      <c r="AJ94" s="30">
        <v>0</v>
      </c>
      <c r="AK94" s="30">
        <v>0</v>
      </c>
      <c r="AL94" s="30">
        <v>0</v>
      </c>
      <c r="AM94" s="30">
        <v>0</v>
      </c>
      <c r="AN94" s="30">
        <v>0</v>
      </c>
      <c r="AO94" s="30">
        <v>0</v>
      </c>
      <c r="AP94" s="30">
        <v>0</v>
      </c>
      <c r="AQ94" s="30">
        <v>0</v>
      </c>
      <c r="AR94" s="30">
        <v>0</v>
      </c>
      <c r="AS94" s="30">
        <v>0</v>
      </c>
      <c r="AT94" s="30">
        <v>0</v>
      </c>
      <c r="AU94" s="30">
        <v>0</v>
      </c>
      <c r="AV94" s="30">
        <v>0</v>
      </c>
      <c r="AW94" s="30">
        <v>0</v>
      </c>
      <c r="AX94" s="30">
        <v>0</v>
      </c>
      <c r="AY94" s="30">
        <v>0</v>
      </c>
      <c r="AZ94" s="30">
        <v>0</v>
      </c>
      <c r="BA94" s="30">
        <v>0</v>
      </c>
      <c r="BB94" s="28"/>
      <c r="BC94" s="13">
        <v>0</v>
      </c>
      <c r="BD94" s="14">
        <v>0</v>
      </c>
      <c r="BE94" s="28"/>
      <c r="BF94" s="28"/>
      <c r="BG94" s="28"/>
      <c r="BH94" s="28"/>
      <c r="BI94" s="28"/>
      <c r="BJ94" s="28"/>
      <c r="BK94" s="33" t="s">
        <v>43</v>
      </c>
      <c r="BL94" s="28"/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</v>
      </c>
      <c r="CA94" s="30">
        <v>0</v>
      </c>
      <c r="CB94" s="30">
        <v>0</v>
      </c>
      <c r="CC94" s="30">
        <v>0</v>
      </c>
      <c r="CD94" s="30">
        <v>0</v>
      </c>
      <c r="CE94" s="30">
        <v>0</v>
      </c>
      <c r="CF94" s="28"/>
      <c r="CG94" s="13">
        <v>0</v>
      </c>
      <c r="CH94" s="14">
        <v>0</v>
      </c>
      <c r="CI94" s="28"/>
      <c r="CJ94" s="28"/>
      <c r="CK94" s="28"/>
      <c r="CL94" s="28"/>
      <c r="CM94" s="28"/>
      <c r="CN94" s="28"/>
      <c r="CO94" s="33" t="s">
        <v>43</v>
      </c>
      <c r="CP94" s="28"/>
      <c r="CQ94" s="30">
        <v>0</v>
      </c>
      <c r="CR94" s="30">
        <v>0</v>
      </c>
      <c r="CS94" s="30">
        <v>0</v>
      </c>
      <c r="CT94" s="30">
        <v>0</v>
      </c>
      <c r="CU94" s="30">
        <v>0</v>
      </c>
      <c r="CV94" s="30">
        <v>0</v>
      </c>
      <c r="CW94" s="30">
        <v>0</v>
      </c>
      <c r="CX94" s="30">
        <v>0</v>
      </c>
      <c r="CY94" s="30">
        <v>0</v>
      </c>
      <c r="CZ94" s="30">
        <v>0</v>
      </c>
      <c r="DA94" s="30">
        <v>0</v>
      </c>
      <c r="DB94" s="30">
        <v>0</v>
      </c>
      <c r="DC94" s="30">
        <v>0</v>
      </c>
      <c r="DD94" s="30">
        <v>0</v>
      </c>
      <c r="DE94" s="30">
        <v>0</v>
      </c>
      <c r="DF94" s="30">
        <v>0</v>
      </c>
      <c r="DG94" s="30">
        <v>0</v>
      </c>
      <c r="DH94" s="30">
        <v>0</v>
      </c>
      <c r="DI94" s="30">
        <v>0</v>
      </c>
      <c r="DK94" s="13">
        <v>0</v>
      </c>
      <c r="DL94" s="14">
        <v>0</v>
      </c>
    </row>
    <row r="95" spans="2:116" x14ac:dyDescent="0.25">
      <c r="B95" s="12" t="s">
        <v>18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28"/>
      <c r="X95" s="13">
        <v>0</v>
      </c>
      <c r="Y95" s="14">
        <v>0</v>
      </c>
      <c r="Z95" s="28"/>
      <c r="AA95" s="140"/>
      <c r="AB95" s="140"/>
      <c r="AC95" s="28"/>
      <c r="AD95" s="28"/>
      <c r="AE95" s="28"/>
      <c r="AF95" s="32" t="s">
        <v>18</v>
      </c>
      <c r="AG95" s="32"/>
      <c r="AH95" s="28"/>
      <c r="AI95" s="30">
        <v>0</v>
      </c>
      <c r="AJ95" s="30">
        <v>0</v>
      </c>
      <c r="AK95" s="30">
        <v>0</v>
      </c>
      <c r="AL95" s="30">
        <v>0</v>
      </c>
      <c r="AM95" s="30">
        <v>0</v>
      </c>
      <c r="AN95" s="30">
        <v>0</v>
      </c>
      <c r="AO95" s="30">
        <v>0</v>
      </c>
      <c r="AP95" s="30">
        <v>0</v>
      </c>
      <c r="AQ95" s="30">
        <v>0</v>
      </c>
      <c r="AR95" s="30">
        <v>0</v>
      </c>
      <c r="AS95" s="30">
        <v>0</v>
      </c>
      <c r="AT95" s="30">
        <v>0</v>
      </c>
      <c r="AU95" s="30">
        <v>0</v>
      </c>
      <c r="AV95" s="30">
        <v>0</v>
      </c>
      <c r="AW95" s="30">
        <v>0</v>
      </c>
      <c r="AX95" s="30">
        <v>0</v>
      </c>
      <c r="AY95" s="30">
        <v>0</v>
      </c>
      <c r="AZ95" s="30">
        <v>0</v>
      </c>
      <c r="BA95" s="30">
        <v>0</v>
      </c>
      <c r="BB95" s="28"/>
      <c r="BC95" s="13">
        <v>0</v>
      </c>
      <c r="BD95" s="14">
        <v>0</v>
      </c>
      <c r="BE95" s="28"/>
      <c r="BF95" s="28"/>
      <c r="BG95" s="28"/>
      <c r="BH95" s="28"/>
      <c r="BI95" s="28"/>
      <c r="BJ95" s="28"/>
      <c r="BK95" s="32" t="s">
        <v>18</v>
      </c>
      <c r="BL95" s="28"/>
      <c r="BM95" s="30">
        <v>0</v>
      </c>
      <c r="BN95" s="30">
        <v>0</v>
      </c>
      <c r="BO95" s="30">
        <v>0</v>
      </c>
      <c r="BP95" s="30">
        <v>0</v>
      </c>
      <c r="BQ95" s="30">
        <v>0</v>
      </c>
      <c r="BR95" s="30">
        <v>0</v>
      </c>
      <c r="BS95" s="30">
        <v>0</v>
      </c>
      <c r="BT95" s="30">
        <v>0</v>
      </c>
      <c r="BU95" s="30">
        <v>0</v>
      </c>
      <c r="BV95" s="30">
        <v>0</v>
      </c>
      <c r="BW95" s="30">
        <v>0</v>
      </c>
      <c r="BX95" s="30">
        <v>0</v>
      </c>
      <c r="BY95" s="30">
        <v>0</v>
      </c>
      <c r="BZ95" s="30">
        <v>0</v>
      </c>
      <c r="CA95" s="30">
        <v>0</v>
      </c>
      <c r="CB95" s="30">
        <v>0</v>
      </c>
      <c r="CC95" s="30">
        <v>0</v>
      </c>
      <c r="CD95" s="30">
        <v>0</v>
      </c>
      <c r="CE95" s="30">
        <v>0</v>
      </c>
      <c r="CF95" s="28"/>
      <c r="CG95" s="13">
        <v>0</v>
      </c>
      <c r="CH95" s="14">
        <v>0</v>
      </c>
      <c r="CI95" s="28"/>
      <c r="CJ95" s="28"/>
      <c r="CK95" s="28"/>
      <c r="CL95" s="28"/>
      <c r="CM95" s="28"/>
      <c r="CN95" s="28"/>
      <c r="CO95" s="32" t="s">
        <v>18</v>
      </c>
      <c r="CP95" s="28"/>
      <c r="CQ95" s="30">
        <v>0</v>
      </c>
      <c r="CR95" s="30">
        <v>0</v>
      </c>
      <c r="CS95" s="30">
        <v>0</v>
      </c>
      <c r="CT95" s="30">
        <v>0</v>
      </c>
      <c r="CU95" s="30">
        <v>0</v>
      </c>
      <c r="CV95" s="30">
        <v>0</v>
      </c>
      <c r="CW95" s="30">
        <v>0</v>
      </c>
      <c r="CX95" s="30">
        <v>0</v>
      </c>
      <c r="CY95" s="30">
        <v>0</v>
      </c>
      <c r="CZ95" s="30">
        <v>0</v>
      </c>
      <c r="DA95" s="30">
        <v>0</v>
      </c>
      <c r="DB95" s="30">
        <v>0</v>
      </c>
      <c r="DC95" s="30">
        <v>0</v>
      </c>
      <c r="DD95" s="30">
        <v>0</v>
      </c>
      <c r="DE95" s="30">
        <v>0</v>
      </c>
      <c r="DF95" s="30">
        <v>0</v>
      </c>
      <c r="DG95" s="30">
        <v>0</v>
      </c>
      <c r="DH95" s="30">
        <v>0</v>
      </c>
      <c r="DI95" s="30">
        <v>0</v>
      </c>
      <c r="DK95" s="13">
        <v>0</v>
      </c>
      <c r="DL95" s="14">
        <v>0</v>
      </c>
    </row>
    <row r="96" spans="2:116" x14ac:dyDescent="0.25">
      <c r="B96" s="12" t="s">
        <v>45</v>
      </c>
      <c r="D96" s="13">
        <v>0</v>
      </c>
      <c r="E96" s="13">
        <v>62.623966343999996</v>
      </c>
      <c r="F96" s="13">
        <v>60.20814117383334</v>
      </c>
      <c r="G96" s="13">
        <v>60.72433736875</v>
      </c>
      <c r="H96" s="13">
        <v>55.889917743250003</v>
      </c>
      <c r="I96" s="13">
        <v>57.587318879333331</v>
      </c>
      <c r="J96" s="13">
        <v>57.457949961166662</v>
      </c>
      <c r="K96" s="13">
        <v>57.139113932166673</v>
      </c>
      <c r="L96" s="13">
        <v>50.415929272415056</v>
      </c>
      <c r="M96" s="13">
        <v>51.062048231818764</v>
      </c>
      <c r="N96" s="13">
        <v>51.075270979134245</v>
      </c>
      <c r="O96" s="13">
        <v>50.036054426841702</v>
      </c>
      <c r="P96" s="13">
        <v>49.911805845550383</v>
      </c>
      <c r="Q96" s="13">
        <v>49.53462680332138</v>
      </c>
      <c r="R96" s="13">
        <v>49.028760659808512</v>
      </c>
      <c r="S96" s="13">
        <v>48.698592230439225</v>
      </c>
      <c r="T96" s="13">
        <v>48.300641897681928</v>
      </c>
      <c r="U96" s="13">
        <v>47.89583601301446</v>
      </c>
      <c r="V96" s="13">
        <v>47.524298480987021</v>
      </c>
      <c r="W96" s="28"/>
      <c r="X96" s="13">
        <v>-0.58891957921552995</v>
      </c>
      <c r="Y96" s="14">
        <v>-2.8916307914280353</v>
      </c>
      <c r="Z96" s="28"/>
      <c r="AA96" s="140">
        <f>AVERAGE(J96/I96-1,K96/J96-1,L96/K96-1,M96/L96-1)</f>
        <v>-2.8160796079204659E-2</v>
      </c>
      <c r="AB96" s="140">
        <f>AVERAGE(O96/N96-1,P96/O96-1,Q96/P96-1,R96/Q96-1)</f>
        <v>-1.0149807719612186E-2</v>
      </c>
      <c r="AC96" s="28"/>
      <c r="AD96" s="28"/>
      <c r="AE96" s="28"/>
      <c r="AF96" s="32" t="s">
        <v>45</v>
      </c>
      <c r="AG96" s="32"/>
      <c r="AH96" s="28"/>
      <c r="AI96" s="30">
        <v>0</v>
      </c>
      <c r="AJ96" s="30">
        <v>62.623966343999996</v>
      </c>
      <c r="AK96" s="30">
        <v>60.20814117383334</v>
      </c>
      <c r="AL96" s="30">
        <v>60.72433736875</v>
      </c>
      <c r="AM96" s="30">
        <v>55.889917743250003</v>
      </c>
      <c r="AN96" s="30">
        <v>57.587318879333331</v>
      </c>
      <c r="AO96" s="30">
        <v>57.457949961166662</v>
      </c>
      <c r="AP96" s="30">
        <v>57.139113932166673</v>
      </c>
      <c r="AQ96" s="30">
        <v>50.415929272415056</v>
      </c>
      <c r="AR96" s="30">
        <v>51.062048231818764</v>
      </c>
      <c r="AS96" s="30">
        <v>51.075270979134245</v>
      </c>
      <c r="AT96" s="30">
        <v>50.036054426841702</v>
      </c>
      <c r="AU96" s="30">
        <v>49.911805845550383</v>
      </c>
      <c r="AV96" s="30">
        <v>49.53462680332138</v>
      </c>
      <c r="AW96" s="30">
        <v>49.028760659808512</v>
      </c>
      <c r="AX96" s="30">
        <v>48.698592230439225</v>
      </c>
      <c r="AY96" s="30">
        <v>48.300641897681928</v>
      </c>
      <c r="AZ96" s="30">
        <v>47.89583601301446</v>
      </c>
      <c r="BA96" s="30">
        <v>47.524298480987021</v>
      </c>
      <c r="BB96" s="28"/>
      <c r="BC96" s="13">
        <v>-0.58891957921552995</v>
      </c>
      <c r="BD96" s="14">
        <v>-2.8916307914280353</v>
      </c>
      <c r="BE96" s="28"/>
      <c r="BF96" s="28"/>
      <c r="BG96" s="28"/>
      <c r="BH96" s="28"/>
      <c r="BI96" s="28"/>
      <c r="BJ96" s="28"/>
      <c r="BK96" s="32" t="s">
        <v>45</v>
      </c>
      <c r="BL96" s="28"/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28"/>
      <c r="CG96" s="13">
        <v>0</v>
      </c>
      <c r="CH96" s="14">
        <v>0</v>
      </c>
      <c r="CI96" s="28"/>
      <c r="CJ96" s="28"/>
      <c r="CK96" s="28"/>
      <c r="CL96" s="28"/>
      <c r="CM96" s="28"/>
      <c r="CN96" s="28"/>
      <c r="CO96" s="32" t="s">
        <v>45</v>
      </c>
      <c r="CP96" s="28"/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K96" s="13">
        <v>0</v>
      </c>
      <c r="DL96" s="14">
        <v>0</v>
      </c>
    </row>
    <row r="97" spans="2:116" x14ac:dyDescent="0.25">
      <c r="B97" s="9" t="s">
        <v>20</v>
      </c>
      <c r="D97" s="13">
        <v>3683.56</v>
      </c>
      <c r="E97" s="13">
        <v>3595.06</v>
      </c>
      <c r="F97" s="13">
        <v>3512.4599999999996</v>
      </c>
      <c r="G97" s="13">
        <v>3445.97</v>
      </c>
      <c r="H97" s="13">
        <v>3505.65</v>
      </c>
      <c r="I97" s="13">
        <v>3564.78</v>
      </c>
      <c r="J97" s="13">
        <v>3727.42</v>
      </c>
      <c r="K97" s="13">
        <v>3726.61</v>
      </c>
      <c r="L97" s="13">
        <v>3672.8514135115884</v>
      </c>
      <c r="M97" s="13">
        <v>3638.7074656572927</v>
      </c>
      <c r="N97" s="13">
        <v>3621.1795053990581</v>
      </c>
      <c r="O97" s="13">
        <v>3587.9001138525146</v>
      </c>
      <c r="P97" s="13">
        <v>3548.8689105255708</v>
      </c>
      <c r="Q97" s="13">
        <v>3528.5679420456986</v>
      </c>
      <c r="R97" s="13">
        <v>3495.647465399551</v>
      </c>
      <c r="S97" s="13">
        <v>3472.1913829832133</v>
      </c>
      <c r="T97" s="13">
        <v>3459.8020933798944</v>
      </c>
      <c r="U97" s="13">
        <v>3454.0426442398721</v>
      </c>
      <c r="V97" s="13">
        <v>3451.2090204506153</v>
      </c>
      <c r="W97" s="28"/>
      <c r="X97" s="13">
        <v>-0.62050389312019449</v>
      </c>
      <c r="Y97" s="14">
        <v>-221.64239306097306</v>
      </c>
      <c r="Z97" s="28"/>
      <c r="AA97" s="28"/>
      <c r="AB97" s="28"/>
      <c r="AC97" s="28"/>
      <c r="AD97" s="28"/>
      <c r="AE97" s="28"/>
      <c r="AF97" s="31" t="s">
        <v>20</v>
      </c>
      <c r="AG97" s="31"/>
      <c r="AH97" s="28"/>
      <c r="AI97" s="30">
        <v>3683.56</v>
      </c>
      <c r="AJ97" s="30">
        <v>3553.2799999999997</v>
      </c>
      <c r="AK97" s="30">
        <v>3473.0999999999995</v>
      </c>
      <c r="AL97" s="30">
        <v>3383.87</v>
      </c>
      <c r="AM97" s="30">
        <v>3450.19</v>
      </c>
      <c r="AN97" s="30">
        <v>3511.9300000000003</v>
      </c>
      <c r="AO97" s="30">
        <v>3569.41</v>
      </c>
      <c r="AP97" s="30">
        <v>3525.79</v>
      </c>
      <c r="AQ97" s="30">
        <v>3471.0831291401446</v>
      </c>
      <c r="AR97" s="30">
        <v>3436.291220652708</v>
      </c>
      <c r="AS97" s="30">
        <v>3418.6947840358148</v>
      </c>
      <c r="AT97" s="30">
        <v>3385.8844805749841</v>
      </c>
      <c r="AU97" s="30">
        <v>3347.6657875822384</v>
      </c>
      <c r="AV97" s="30">
        <v>3327.6778211120554</v>
      </c>
      <c r="AW97" s="30">
        <v>3295.6180556274367</v>
      </c>
      <c r="AX97" s="30">
        <v>3272.430456112194</v>
      </c>
      <c r="AY97" s="30">
        <v>3259.6659573126917</v>
      </c>
      <c r="AZ97" s="30">
        <v>3253.1081655351418</v>
      </c>
      <c r="BA97" s="30">
        <v>3249.3602354464483</v>
      </c>
      <c r="BB97" s="28"/>
      <c r="BC97" s="13">
        <v>-0.65791181940918486</v>
      </c>
      <c r="BD97" s="14">
        <v>-221.72289369369628</v>
      </c>
      <c r="BE97" s="28"/>
      <c r="BF97" s="28"/>
      <c r="BG97" s="28"/>
      <c r="BH97" s="28"/>
      <c r="BI97" s="28"/>
      <c r="BJ97" s="28"/>
      <c r="BK97" s="31" t="s">
        <v>20</v>
      </c>
      <c r="BL97" s="28"/>
      <c r="BM97" s="30">
        <v>0</v>
      </c>
      <c r="BN97" s="30">
        <v>0</v>
      </c>
      <c r="BO97" s="30">
        <v>0</v>
      </c>
      <c r="BP97" s="30">
        <v>0</v>
      </c>
      <c r="BQ97" s="30">
        <v>0</v>
      </c>
      <c r="BR97" s="30">
        <v>0</v>
      </c>
      <c r="BS97" s="30">
        <v>0</v>
      </c>
      <c r="BT97" s="30">
        <v>0</v>
      </c>
      <c r="BU97" s="30">
        <v>0</v>
      </c>
      <c r="BV97" s="30">
        <v>0</v>
      </c>
      <c r="BW97" s="30">
        <v>0</v>
      </c>
      <c r="BX97" s="30">
        <v>0</v>
      </c>
      <c r="BY97" s="30">
        <v>0</v>
      </c>
      <c r="BZ97" s="30">
        <v>0</v>
      </c>
      <c r="CA97" s="30">
        <v>0</v>
      </c>
      <c r="CB97" s="30">
        <v>0</v>
      </c>
      <c r="CC97" s="30">
        <v>0</v>
      </c>
      <c r="CD97" s="30">
        <v>0</v>
      </c>
      <c r="CE97" s="30">
        <v>0</v>
      </c>
      <c r="CF97" s="28"/>
      <c r="CG97" s="13">
        <v>0</v>
      </c>
      <c r="CH97" s="14">
        <v>0</v>
      </c>
      <c r="CI97" s="28"/>
      <c r="CJ97" s="28"/>
      <c r="CK97" s="28"/>
      <c r="CL97" s="28"/>
      <c r="CM97" s="28"/>
      <c r="CN97" s="28"/>
      <c r="CO97" s="31" t="s">
        <v>20</v>
      </c>
      <c r="CP97" s="28"/>
      <c r="CQ97" s="30">
        <v>0</v>
      </c>
      <c r="CR97" s="30">
        <v>41.78</v>
      </c>
      <c r="CS97" s="30">
        <v>39.36</v>
      </c>
      <c r="CT97" s="30">
        <v>62.1</v>
      </c>
      <c r="CU97" s="30">
        <v>55.46</v>
      </c>
      <c r="CV97" s="30">
        <v>52.85</v>
      </c>
      <c r="CW97" s="30">
        <v>158.01</v>
      </c>
      <c r="CX97" s="30">
        <v>200.82</v>
      </c>
      <c r="CY97" s="30">
        <v>201.76828437144391</v>
      </c>
      <c r="CZ97" s="30">
        <v>202.41624500458465</v>
      </c>
      <c r="DA97" s="30">
        <v>202.48472136324321</v>
      </c>
      <c r="DB97" s="30">
        <v>202.01563327753055</v>
      </c>
      <c r="DC97" s="30">
        <v>201.20312294333235</v>
      </c>
      <c r="DD97" s="30">
        <v>200.89012093364315</v>
      </c>
      <c r="DE97" s="30">
        <v>200.02940977211458</v>
      </c>
      <c r="DF97" s="30">
        <v>199.76092687101922</v>
      </c>
      <c r="DG97" s="30">
        <v>200.13613606720241</v>
      </c>
      <c r="DH97" s="30">
        <v>200.93447870473037</v>
      </c>
      <c r="DI97" s="30">
        <v>201.84878500416696</v>
      </c>
      <c r="DK97" s="13">
        <v>3.9890403795705964E-3</v>
      </c>
      <c r="DL97" s="14">
        <v>8.0500632723044419E-2</v>
      </c>
    </row>
    <row r="98" spans="2:116" x14ac:dyDescent="0.25">
      <c r="B98" s="12" t="s">
        <v>21</v>
      </c>
      <c r="D98" s="13">
        <v>1314.67</v>
      </c>
      <c r="E98" s="13">
        <v>1295.1300000000001</v>
      </c>
      <c r="F98" s="13">
        <v>1316.53</v>
      </c>
      <c r="G98" s="13">
        <v>1281.06</v>
      </c>
      <c r="H98" s="13">
        <v>1307.1199999999999</v>
      </c>
      <c r="I98" s="13">
        <v>1348.01</v>
      </c>
      <c r="J98" s="13">
        <v>1402.53</v>
      </c>
      <c r="K98" s="13">
        <v>1431.2299999999998</v>
      </c>
      <c r="L98" s="13">
        <v>1441.2268158850004</v>
      </c>
      <c r="M98" s="13">
        <v>1449.2775002358508</v>
      </c>
      <c r="N98" s="13">
        <v>1454.1522102293279</v>
      </c>
      <c r="O98" s="13">
        <v>1455.6450158810503</v>
      </c>
      <c r="P98" s="13">
        <v>1454.9805490650872</v>
      </c>
      <c r="Q98" s="13">
        <v>1454.485344003861</v>
      </c>
      <c r="R98" s="13">
        <v>1453.664703470763</v>
      </c>
      <c r="S98" s="13">
        <v>1455.0376699710898</v>
      </c>
      <c r="T98" s="13">
        <v>1458.3461733992096</v>
      </c>
      <c r="U98" s="13">
        <v>1460.9550775992607</v>
      </c>
      <c r="V98" s="13">
        <v>1464.1682970900133</v>
      </c>
      <c r="W98" s="28"/>
      <c r="X98" s="13">
        <v>0.15805136577391465</v>
      </c>
      <c r="Y98" s="14">
        <v>22.941481205012906</v>
      </c>
      <c r="Z98" s="28"/>
      <c r="AA98" s="28"/>
      <c r="AB98" s="28"/>
      <c r="AC98" s="28"/>
      <c r="AD98" s="28"/>
      <c r="AE98" s="28"/>
      <c r="AF98" s="32" t="s">
        <v>21</v>
      </c>
      <c r="AG98" s="32"/>
      <c r="AH98" s="28"/>
      <c r="AI98" s="30">
        <v>1314.67</v>
      </c>
      <c r="AJ98" s="30">
        <v>1295.1300000000001</v>
      </c>
      <c r="AK98" s="30">
        <v>1316.53</v>
      </c>
      <c r="AL98" s="30">
        <v>1281.06</v>
      </c>
      <c r="AM98" s="30">
        <v>1307.1199999999999</v>
      </c>
      <c r="AN98" s="30">
        <v>1348.01</v>
      </c>
      <c r="AO98" s="30">
        <v>1402.53</v>
      </c>
      <c r="AP98" s="30">
        <v>1431.2299999999998</v>
      </c>
      <c r="AQ98" s="30">
        <v>1441.2268158850004</v>
      </c>
      <c r="AR98" s="30">
        <v>1449.2775002358508</v>
      </c>
      <c r="AS98" s="30">
        <v>1454.1522102293279</v>
      </c>
      <c r="AT98" s="30">
        <v>1455.6450158810503</v>
      </c>
      <c r="AU98" s="30">
        <v>1454.9805490650872</v>
      </c>
      <c r="AV98" s="30">
        <v>1454.485344003861</v>
      </c>
      <c r="AW98" s="30">
        <v>1453.664703470763</v>
      </c>
      <c r="AX98" s="30">
        <v>1455.0376699710898</v>
      </c>
      <c r="AY98" s="30">
        <v>1458.3461733992096</v>
      </c>
      <c r="AZ98" s="30">
        <v>1460.9550775992607</v>
      </c>
      <c r="BA98" s="30">
        <v>1464.1682970900133</v>
      </c>
      <c r="BB98" s="28"/>
      <c r="BC98" s="13">
        <v>0.15805136577391465</v>
      </c>
      <c r="BD98" s="14">
        <v>22.941481205012906</v>
      </c>
      <c r="BE98" s="28"/>
      <c r="BF98" s="28"/>
      <c r="BG98" s="28"/>
      <c r="BH98" s="28"/>
      <c r="BI98" s="28"/>
      <c r="BJ98" s="28"/>
      <c r="BK98" s="32" t="s">
        <v>21</v>
      </c>
      <c r="BL98" s="28"/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28"/>
      <c r="CG98" s="13">
        <v>0</v>
      </c>
      <c r="CH98" s="14">
        <v>0</v>
      </c>
      <c r="CI98" s="28"/>
      <c r="CJ98" s="28"/>
      <c r="CK98" s="28"/>
      <c r="CL98" s="28"/>
      <c r="CM98" s="28"/>
      <c r="CN98" s="28"/>
      <c r="CO98" s="32" t="s">
        <v>21</v>
      </c>
      <c r="CP98" s="28"/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K98" s="13">
        <v>0</v>
      </c>
      <c r="DL98" s="14">
        <v>0</v>
      </c>
    </row>
    <row r="99" spans="2:116" x14ac:dyDescent="0.25">
      <c r="B99" s="17" t="s">
        <v>22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23.11</v>
      </c>
      <c r="K99" s="13">
        <v>16.919999999999998</v>
      </c>
      <c r="L99" s="13">
        <v>16.919999999999998</v>
      </c>
      <c r="M99" s="13">
        <v>16.919999999999998</v>
      </c>
      <c r="N99" s="13">
        <v>16.919999999999998</v>
      </c>
      <c r="O99" s="13">
        <v>16.919999999999998</v>
      </c>
      <c r="P99" s="13">
        <v>16.919999999999998</v>
      </c>
      <c r="Q99" s="13">
        <v>16.919999999999998</v>
      </c>
      <c r="R99" s="13">
        <v>16.919999999999998</v>
      </c>
      <c r="S99" s="13">
        <v>16.919999999999998</v>
      </c>
      <c r="T99" s="13">
        <v>16.919999999999998</v>
      </c>
      <c r="U99" s="13">
        <v>16.919999999999998</v>
      </c>
      <c r="V99" s="13">
        <v>16.919999999999998</v>
      </c>
      <c r="W99" s="28"/>
      <c r="X99" s="13">
        <v>0</v>
      </c>
      <c r="Y99" s="14">
        <v>0</v>
      </c>
      <c r="Z99" s="28"/>
      <c r="AA99" s="28"/>
      <c r="AB99" s="28"/>
      <c r="AC99" s="28"/>
      <c r="AD99" s="28"/>
      <c r="AE99" s="28"/>
      <c r="AF99" s="34" t="s">
        <v>22</v>
      </c>
      <c r="AG99" s="34"/>
      <c r="AH99" s="28"/>
      <c r="AI99" s="30">
        <v>0</v>
      </c>
      <c r="AJ99" s="30">
        <v>0</v>
      </c>
      <c r="AK99" s="30">
        <v>0</v>
      </c>
      <c r="AL99" s="30">
        <v>0</v>
      </c>
      <c r="AM99" s="30">
        <v>0</v>
      </c>
      <c r="AN99" s="30">
        <v>0</v>
      </c>
      <c r="AO99" s="30">
        <v>23.11</v>
      </c>
      <c r="AP99" s="30">
        <v>16.919999999999998</v>
      </c>
      <c r="AQ99" s="30">
        <v>16.919999999999998</v>
      </c>
      <c r="AR99" s="30">
        <v>16.919999999999998</v>
      </c>
      <c r="AS99" s="30">
        <v>16.919999999999998</v>
      </c>
      <c r="AT99" s="30">
        <v>16.919999999999998</v>
      </c>
      <c r="AU99" s="30">
        <v>16.919999999999998</v>
      </c>
      <c r="AV99" s="30">
        <v>16.919999999999998</v>
      </c>
      <c r="AW99" s="30">
        <v>16.919999999999998</v>
      </c>
      <c r="AX99" s="30">
        <v>16.919999999999998</v>
      </c>
      <c r="AY99" s="30">
        <v>16.919999999999998</v>
      </c>
      <c r="AZ99" s="30">
        <v>16.919999999999998</v>
      </c>
      <c r="BA99" s="30">
        <v>16.919999999999998</v>
      </c>
      <c r="BB99" s="28"/>
      <c r="BC99" s="13">
        <v>0</v>
      </c>
      <c r="BD99" s="14">
        <v>0</v>
      </c>
      <c r="BE99" s="28"/>
      <c r="BF99" s="28"/>
      <c r="BG99" s="28"/>
      <c r="BH99" s="28"/>
      <c r="BI99" s="28"/>
      <c r="BJ99" s="28"/>
      <c r="BK99" s="34" t="s">
        <v>22</v>
      </c>
      <c r="BL99" s="28"/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28"/>
      <c r="CG99" s="13">
        <v>0</v>
      </c>
      <c r="CH99" s="14">
        <v>0</v>
      </c>
      <c r="CI99" s="28"/>
      <c r="CJ99" s="28"/>
      <c r="CK99" s="28"/>
      <c r="CL99" s="28"/>
      <c r="CM99" s="28"/>
      <c r="CN99" s="28"/>
      <c r="CO99" s="34" t="s">
        <v>22</v>
      </c>
      <c r="CP99" s="28"/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K99" s="13">
        <v>0</v>
      </c>
      <c r="DL99" s="14">
        <v>0</v>
      </c>
    </row>
    <row r="100" spans="2:116" x14ac:dyDescent="0.25">
      <c r="B100" s="17" t="s">
        <v>23</v>
      </c>
      <c r="D100" s="13">
        <v>125.58</v>
      </c>
      <c r="E100" s="13">
        <v>98.990000000000009</v>
      </c>
      <c r="F100" s="13">
        <v>96.6</v>
      </c>
      <c r="G100" s="13">
        <v>99.19</v>
      </c>
      <c r="H100" s="13">
        <v>98.63</v>
      </c>
      <c r="I100" s="13">
        <v>101.34</v>
      </c>
      <c r="J100" s="13">
        <v>94.42</v>
      </c>
      <c r="K100" s="13">
        <v>92.81</v>
      </c>
      <c r="L100" s="13">
        <v>94.359099297531742</v>
      </c>
      <c r="M100" s="13">
        <v>95.720259358423021</v>
      </c>
      <c r="N100" s="13">
        <v>96.745057548676812</v>
      </c>
      <c r="O100" s="13">
        <v>97.372848880805833</v>
      </c>
      <c r="P100" s="13">
        <v>97.828767453474754</v>
      </c>
      <c r="Q100" s="13">
        <v>98.040632051843374</v>
      </c>
      <c r="R100" s="13">
        <v>98.506114165414715</v>
      </c>
      <c r="S100" s="13">
        <v>99.098125544844038</v>
      </c>
      <c r="T100" s="13">
        <v>99.966851880425381</v>
      </c>
      <c r="U100" s="13">
        <v>101.09431219077746</v>
      </c>
      <c r="V100" s="13">
        <v>102.31839481761648</v>
      </c>
      <c r="W100" s="28"/>
      <c r="X100" s="13">
        <v>0.81310549378330599</v>
      </c>
      <c r="Y100" s="14">
        <v>7.9592955200847371</v>
      </c>
      <c r="Z100" s="28"/>
      <c r="AA100" s="28"/>
      <c r="AB100" s="28"/>
      <c r="AC100" s="28"/>
      <c r="AD100" s="28"/>
      <c r="AE100" s="28"/>
      <c r="AF100" s="34" t="s">
        <v>23</v>
      </c>
      <c r="AG100" s="34"/>
      <c r="AH100" s="28"/>
      <c r="AI100" s="30">
        <v>125.58</v>
      </c>
      <c r="AJ100" s="30">
        <v>98.990000000000009</v>
      </c>
      <c r="AK100" s="30">
        <v>96.6</v>
      </c>
      <c r="AL100" s="30">
        <v>99.19</v>
      </c>
      <c r="AM100" s="30">
        <v>98.63</v>
      </c>
      <c r="AN100" s="30">
        <v>101.34</v>
      </c>
      <c r="AO100" s="30">
        <v>94.42</v>
      </c>
      <c r="AP100" s="30">
        <v>92.81</v>
      </c>
      <c r="AQ100" s="30">
        <v>94.359099297531742</v>
      </c>
      <c r="AR100" s="30">
        <v>95.720259358423021</v>
      </c>
      <c r="AS100" s="30">
        <v>96.745057548676812</v>
      </c>
      <c r="AT100" s="30">
        <v>97.372848880805833</v>
      </c>
      <c r="AU100" s="30">
        <v>97.828767453474754</v>
      </c>
      <c r="AV100" s="30">
        <v>98.040632051843374</v>
      </c>
      <c r="AW100" s="30">
        <v>98.506114165414715</v>
      </c>
      <c r="AX100" s="30">
        <v>99.098125544844038</v>
      </c>
      <c r="AY100" s="30">
        <v>99.966851880425381</v>
      </c>
      <c r="AZ100" s="30">
        <v>101.09431219077746</v>
      </c>
      <c r="BA100" s="30">
        <v>102.31839481761648</v>
      </c>
      <c r="BB100" s="28"/>
      <c r="BC100" s="13">
        <v>0.81310549378330599</v>
      </c>
      <c r="BD100" s="14">
        <v>7.9592955200847371</v>
      </c>
      <c r="BE100" s="28"/>
      <c r="BF100" s="28"/>
      <c r="BG100" s="28"/>
      <c r="BH100" s="28"/>
      <c r="BI100" s="28"/>
      <c r="BJ100" s="28"/>
      <c r="BK100" s="34" t="s">
        <v>23</v>
      </c>
      <c r="BL100" s="28"/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28"/>
      <c r="CG100" s="13">
        <v>0</v>
      </c>
      <c r="CH100" s="14">
        <v>0</v>
      </c>
      <c r="CI100" s="28"/>
      <c r="CJ100" s="28"/>
      <c r="CK100" s="28"/>
      <c r="CL100" s="28"/>
      <c r="CM100" s="28"/>
      <c r="CN100" s="28"/>
      <c r="CO100" s="34" t="s">
        <v>23</v>
      </c>
      <c r="CP100" s="28"/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K100" s="13">
        <v>0</v>
      </c>
      <c r="DL100" s="14">
        <v>0</v>
      </c>
    </row>
    <row r="101" spans="2:116" x14ac:dyDescent="0.25">
      <c r="B101" s="17" t="s">
        <v>24</v>
      </c>
      <c r="D101" s="13">
        <v>143.36000000000001</v>
      </c>
      <c r="E101" s="13">
        <v>182.79</v>
      </c>
      <c r="F101" s="13">
        <v>147.68999999999997</v>
      </c>
      <c r="G101" s="13">
        <v>142.33999999999997</v>
      </c>
      <c r="H101" s="13">
        <v>149.48999999999998</v>
      </c>
      <c r="I101" s="13">
        <v>187.73000000000002</v>
      </c>
      <c r="J101" s="13">
        <v>156.46999999999997</v>
      </c>
      <c r="K101" s="13">
        <v>151.53</v>
      </c>
      <c r="L101" s="13">
        <v>152.09470926024875</v>
      </c>
      <c r="M101" s="13">
        <v>152.56982535977127</v>
      </c>
      <c r="N101" s="13">
        <v>152.88866924295897</v>
      </c>
      <c r="O101" s="13">
        <v>153.02085337958499</v>
      </c>
      <c r="P101" s="13">
        <v>153.00961459278517</v>
      </c>
      <c r="Q101" s="13">
        <v>152.99099660643864</v>
      </c>
      <c r="R101" s="13">
        <v>152.96979485102756</v>
      </c>
      <c r="S101" s="13">
        <v>153.10197750345444</v>
      </c>
      <c r="T101" s="13">
        <v>153.31517709158274</v>
      </c>
      <c r="U101" s="13">
        <v>153.60787531332534</v>
      </c>
      <c r="V101" s="13">
        <v>153.9511540261453</v>
      </c>
      <c r="W101" s="28"/>
      <c r="X101" s="13">
        <v>0.12139318601256388</v>
      </c>
      <c r="Y101" s="14">
        <v>1.8564447658965548</v>
      </c>
      <c r="Z101" s="28"/>
      <c r="AA101" s="28"/>
      <c r="AB101" s="28"/>
      <c r="AC101" s="28"/>
      <c r="AD101" s="28"/>
      <c r="AE101" s="28"/>
      <c r="AF101" s="34" t="s">
        <v>24</v>
      </c>
      <c r="AG101" s="34"/>
      <c r="AH101" s="28"/>
      <c r="AI101" s="30">
        <v>143.36000000000001</v>
      </c>
      <c r="AJ101" s="30">
        <v>182.79</v>
      </c>
      <c r="AK101" s="30">
        <v>147.68999999999997</v>
      </c>
      <c r="AL101" s="30">
        <v>142.33999999999997</v>
      </c>
      <c r="AM101" s="30">
        <v>149.48999999999998</v>
      </c>
      <c r="AN101" s="30">
        <v>187.73000000000002</v>
      </c>
      <c r="AO101" s="30">
        <v>156.46999999999997</v>
      </c>
      <c r="AP101" s="30">
        <v>151.53</v>
      </c>
      <c r="AQ101" s="30">
        <v>152.09470926024875</v>
      </c>
      <c r="AR101" s="30">
        <v>152.56982535977127</v>
      </c>
      <c r="AS101" s="30">
        <v>152.88866924295897</v>
      </c>
      <c r="AT101" s="30">
        <v>153.02085337958499</v>
      </c>
      <c r="AU101" s="30">
        <v>153.00961459278517</v>
      </c>
      <c r="AV101" s="30">
        <v>152.99099660643864</v>
      </c>
      <c r="AW101" s="30">
        <v>152.96979485102756</v>
      </c>
      <c r="AX101" s="30">
        <v>153.10197750345444</v>
      </c>
      <c r="AY101" s="30">
        <v>153.31517709158274</v>
      </c>
      <c r="AZ101" s="30">
        <v>153.60787531332534</v>
      </c>
      <c r="BA101" s="30">
        <v>153.9511540261453</v>
      </c>
      <c r="BB101" s="28"/>
      <c r="BC101" s="13">
        <v>0.12139318601256388</v>
      </c>
      <c r="BD101" s="14">
        <v>1.8564447658965548</v>
      </c>
      <c r="BE101" s="28"/>
      <c r="BF101" s="28"/>
      <c r="BG101" s="28"/>
      <c r="BH101" s="28"/>
      <c r="BI101" s="28"/>
      <c r="BJ101" s="28"/>
      <c r="BK101" s="34" t="s">
        <v>24</v>
      </c>
      <c r="BL101" s="28"/>
      <c r="BM101" s="30">
        <v>0</v>
      </c>
      <c r="BN101" s="30">
        <v>0</v>
      </c>
      <c r="BO101" s="30">
        <v>0</v>
      </c>
      <c r="BP101" s="30">
        <v>0</v>
      </c>
      <c r="BQ101" s="30">
        <v>0</v>
      </c>
      <c r="BR101" s="30">
        <v>0</v>
      </c>
      <c r="BS101" s="30">
        <v>0</v>
      </c>
      <c r="BT101" s="30">
        <v>0</v>
      </c>
      <c r="BU101" s="30">
        <v>0</v>
      </c>
      <c r="BV101" s="30">
        <v>0</v>
      </c>
      <c r="BW101" s="30">
        <v>0</v>
      </c>
      <c r="BX101" s="30">
        <v>0</v>
      </c>
      <c r="BY101" s="30">
        <v>0</v>
      </c>
      <c r="BZ101" s="30">
        <v>0</v>
      </c>
      <c r="CA101" s="30">
        <v>0</v>
      </c>
      <c r="CB101" s="30">
        <v>0</v>
      </c>
      <c r="CC101" s="30">
        <v>0</v>
      </c>
      <c r="CD101" s="30">
        <v>0</v>
      </c>
      <c r="CE101" s="30">
        <v>0</v>
      </c>
      <c r="CF101" s="28"/>
      <c r="CG101" s="13">
        <v>0</v>
      </c>
      <c r="CH101" s="14">
        <v>0</v>
      </c>
      <c r="CI101" s="28"/>
      <c r="CJ101" s="28"/>
      <c r="CK101" s="28"/>
      <c r="CL101" s="28"/>
      <c r="CM101" s="28"/>
      <c r="CN101" s="28"/>
      <c r="CO101" s="34" t="s">
        <v>24</v>
      </c>
      <c r="CP101" s="28"/>
      <c r="CQ101" s="30">
        <v>0</v>
      </c>
      <c r="CR101" s="30">
        <v>0</v>
      </c>
      <c r="CS101" s="30">
        <v>0</v>
      </c>
      <c r="CT101" s="30">
        <v>0</v>
      </c>
      <c r="CU101" s="30">
        <v>0</v>
      </c>
      <c r="CV101" s="30">
        <v>0</v>
      </c>
      <c r="CW101" s="30">
        <v>0</v>
      </c>
      <c r="CX101" s="30">
        <v>0</v>
      </c>
      <c r="CY101" s="30">
        <v>0</v>
      </c>
      <c r="CZ101" s="30">
        <v>0</v>
      </c>
      <c r="DA101" s="30">
        <v>0</v>
      </c>
      <c r="DB101" s="30">
        <v>0</v>
      </c>
      <c r="DC101" s="30">
        <v>0</v>
      </c>
      <c r="DD101" s="30">
        <v>0</v>
      </c>
      <c r="DE101" s="30">
        <v>0</v>
      </c>
      <c r="DF101" s="30">
        <v>0</v>
      </c>
      <c r="DG101" s="30">
        <v>0</v>
      </c>
      <c r="DH101" s="30">
        <v>0</v>
      </c>
      <c r="DI101" s="30">
        <v>0</v>
      </c>
      <c r="DK101" s="13">
        <v>0</v>
      </c>
      <c r="DL101" s="14">
        <v>0</v>
      </c>
    </row>
    <row r="102" spans="2:116" x14ac:dyDescent="0.25">
      <c r="B102" s="17" t="s">
        <v>25</v>
      </c>
      <c r="D102" s="13">
        <v>13.36</v>
      </c>
      <c r="E102" s="13">
        <v>7.7299999999999995</v>
      </c>
      <c r="F102" s="13">
        <v>9.129999999999999</v>
      </c>
      <c r="G102" s="13">
        <v>4.09</v>
      </c>
      <c r="H102" s="13">
        <v>3.64</v>
      </c>
      <c r="I102" s="13">
        <v>4.09</v>
      </c>
      <c r="J102" s="13">
        <v>4.3600000000000003</v>
      </c>
      <c r="K102" s="13">
        <v>4.41</v>
      </c>
      <c r="L102" s="13">
        <v>4.436850659969199</v>
      </c>
      <c r="M102" s="13">
        <v>4.4598007988885504</v>
      </c>
      <c r="N102" s="13">
        <v>4.4759573024408308</v>
      </c>
      <c r="O102" s="13">
        <v>4.4840408359937429</v>
      </c>
      <c r="P102" s="13">
        <v>4.4855395993309539</v>
      </c>
      <c r="Q102" s="13">
        <v>4.4857839699876489</v>
      </c>
      <c r="R102" s="13">
        <v>4.4865347727166469</v>
      </c>
      <c r="S102" s="13">
        <v>4.4945736691087097</v>
      </c>
      <c r="T102" s="13">
        <v>4.5064975382301826</v>
      </c>
      <c r="U102" s="13">
        <v>4.5221137252631722</v>
      </c>
      <c r="V102" s="13">
        <v>4.5399192585565702</v>
      </c>
      <c r="W102" s="28"/>
      <c r="X102" s="13">
        <v>0.22990801900051316</v>
      </c>
      <c r="Y102" s="14">
        <v>0.10306859858737116</v>
      </c>
      <c r="Z102" s="28"/>
      <c r="AA102" s="28"/>
      <c r="AB102" s="28"/>
      <c r="AC102" s="28"/>
      <c r="AD102" s="28"/>
      <c r="AE102" s="28"/>
      <c r="AF102" s="34" t="s">
        <v>25</v>
      </c>
      <c r="AG102" s="34"/>
      <c r="AH102" s="28"/>
      <c r="AI102" s="30">
        <v>13.36</v>
      </c>
      <c r="AJ102" s="30">
        <v>7.7299999999999995</v>
      </c>
      <c r="AK102" s="30">
        <v>9.129999999999999</v>
      </c>
      <c r="AL102" s="30">
        <v>4.09</v>
      </c>
      <c r="AM102" s="30">
        <v>3.64</v>
      </c>
      <c r="AN102" s="30">
        <v>4.09</v>
      </c>
      <c r="AO102" s="30">
        <v>4.3600000000000003</v>
      </c>
      <c r="AP102" s="30">
        <v>4.41</v>
      </c>
      <c r="AQ102" s="30">
        <v>4.436850659969199</v>
      </c>
      <c r="AR102" s="30">
        <v>4.4598007988885504</v>
      </c>
      <c r="AS102" s="30">
        <v>4.4759573024408308</v>
      </c>
      <c r="AT102" s="30">
        <v>4.4840408359937429</v>
      </c>
      <c r="AU102" s="30">
        <v>4.4855395993309539</v>
      </c>
      <c r="AV102" s="30">
        <v>4.4857839699876489</v>
      </c>
      <c r="AW102" s="30">
        <v>4.4865347727166469</v>
      </c>
      <c r="AX102" s="30">
        <v>4.4945736691087097</v>
      </c>
      <c r="AY102" s="30">
        <v>4.5064975382301826</v>
      </c>
      <c r="AZ102" s="30">
        <v>4.5221137252631722</v>
      </c>
      <c r="BA102" s="30">
        <v>4.5399192585565702</v>
      </c>
      <c r="BB102" s="28"/>
      <c r="BC102" s="13">
        <v>0.22990801900051316</v>
      </c>
      <c r="BD102" s="14">
        <v>0.10306859858737116</v>
      </c>
      <c r="BE102" s="28"/>
      <c r="BF102" s="28"/>
      <c r="BG102" s="28"/>
      <c r="BH102" s="28"/>
      <c r="BI102" s="28"/>
      <c r="BJ102" s="28"/>
      <c r="BK102" s="34" t="s">
        <v>25</v>
      </c>
      <c r="BL102" s="28"/>
      <c r="BM102" s="30">
        <v>0</v>
      </c>
      <c r="BN102" s="30">
        <v>0</v>
      </c>
      <c r="BO102" s="30">
        <v>0</v>
      </c>
      <c r="BP102" s="30">
        <v>0</v>
      </c>
      <c r="BQ102" s="30">
        <v>0</v>
      </c>
      <c r="BR102" s="30">
        <v>0</v>
      </c>
      <c r="BS102" s="30">
        <v>0</v>
      </c>
      <c r="BT102" s="30">
        <v>0</v>
      </c>
      <c r="BU102" s="30">
        <v>0</v>
      </c>
      <c r="BV102" s="30">
        <v>0</v>
      </c>
      <c r="BW102" s="30">
        <v>0</v>
      </c>
      <c r="BX102" s="30">
        <v>0</v>
      </c>
      <c r="BY102" s="30">
        <v>0</v>
      </c>
      <c r="BZ102" s="30">
        <v>0</v>
      </c>
      <c r="CA102" s="30">
        <v>0</v>
      </c>
      <c r="CB102" s="30">
        <v>0</v>
      </c>
      <c r="CC102" s="30">
        <v>0</v>
      </c>
      <c r="CD102" s="30">
        <v>0</v>
      </c>
      <c r="CE102" s="30">
        <v>0</v>
      </c>
      <c r="CF102" s="28"/>
      <c r="CG102" s="13">
        <v>0</v>
      </c>
      <c r="CH102" s="14">
        <v>0</v>
      </c>
      <c r="CI102" s="28"/>
      <c r="CJ102" s="28"/>
      <c r="CK102" s="28"/>
      <c r="CL102" s="28"/>
      <c r="CM102" s="28"/>
      <c r="CN102" s="28"/>
      <c r="CO102" s="34" t="s">
        <v>25</v>
      </c>
      <c r="CP102" s="28"/>
      <c r="CQ102" s="30">
        <v>0</v>
      </c>
      <c r="CR102" s="30">
        <v>0</v>
      </c>
      <c r="CS102" s="30">
        <v>0</v>
      </c>
      <c r="CT102" s="30">
        <v>0</v>
      </c>
      <c r="CU102" s="30">
        <v>0</v>
      </c>
      <c r="CV102" s="30">
        <v>0</v>
      </c>
      <c r="CW102" s="30">
        <v>0</v>
      </c>
      <c r="CX102" s="30">
        <v>0</v>
      </c>
      <c r="CY102" s="30">
        <v>0</v>
      </c>
      <c r="CZ102" s="30">
        <v>0</v>
      </c>
      <c r="DA102" s="30">
        <v>0</v>
      </c>
      <c r="DB102" s="30">
        <v>0</v>
      </c>
      <c r="DC102" s="30">
        <v>0</v>
      </c>
      <c r="DD102" s="30">
        <v>0</v>
      </c>
      <c r="DE102" s="30">
        <v>0</v>
      </c>
      <c r="DF102" s="30">
        <v>0</v>
      </c>
      <c r="DG102" s="30">
        <v>0</v>
      </c>
      <c r="DH102" s="30">
        <v>0</v>
      </c>
      <c r="DI102" s="30">
        <v>0</v>
      </c>
      <c r="DK102" s="13">
        <v>0</v>
      </c>
      <c r="DL102" s="14">
        <v>0</v>
      </c>
    </row>
    <row r="103" spans="2:116" x14ac:dyDescent="0.25">
      <c r="B103" s="17" t="s">
        <v>26</v>
      </c>
      <c r="D103" s="13">
        <v>6.43</v>
      </c>
      <c r="E103" s="13">
        <v>6.5</v>
      </c>
      <c r="F103" s="13">
        <v>29</v>
      </c>
      <c r="G103" s="13">
        <v>27.58</v>
      </c>
      <c r="H103" s="13">
        <v>27.740000000000002</v>
      </c>
      <c r="I103" s="13">
        <v>26.21</v>
      </c>
      <c r="J103" s="13">
        <v>26.15</v>
      </c>
      <c r="K103" s="13">
        <v>26.31</v>
      </c>
      <c r="L103" s="13">
        <v>26.910033172851957</v>
      </c>
      <c r="M103" s="13">
        <v>27.314138678223969</v>
      </c>
      <c r="N103" s="13">
        <v>27.509360523930031</v>
      </c>
      <c r="O103" s="13">
        <v>27.636310834104272</v>
      </c>
      <c r="P103" s="13">
        <v>27.725205305202845</v>
      </c>
      <c r="Q103" s="13">
        <v>27.767846858227543</v>
      </c>
      <c r="R103" s="13">
        <v>27.852675647159472</v>
      </c>
      <c r="S103" s="13">
        <v>27.974650385924409</v>
      </c>
      <c r="T103" s="13">
        <v>28.139478828464441</v>
      </c>
      <c r="U103" s="13">
        <v>27.267991478453162</v>
      </c>
      <c r="V103" s="13">
        <v>26.275450254560589</v>
      </c>
      <c r="W103" s="28"/>
      <c r="X103" s="13">
        <v>-0.2383569238817107</v>
      </c>
      <c r="Y103" s="14">
        <v>-0.63458291829136826</v>
      </c>
      <c r="Z103" s="28"/>
      <c r="AA103" s="28"/>
      <c r="AB103" s="28"/>
      <c r="AC103" s="28"/>
      <c r="AD103" s="28"/>
      <c r="AE103" s="28"/>
      <c r="AF103" s="34" t="s">
        <v>26</v>
      </c>
      <c r="AG103" s="34"/>
      <c r="AH103" s="28"/>
      <c r="AI103" s="30">
        <v>6.43</v>
      </c>
      <c r="AJ103" s="30">
        <v>6.5</v>
      </c>
      <c r="AK103" s="30">
        <v>29</v>
      </c>
      <c r="AL103" s="30">
        <v>27.58</v>
      </c>
      <c r="AM103" s="30">
        <v>27.740000000000002</v>
      </c>
      <c r="AN103" s="30">
        <v>26.21</v>
      </c>
      <c r="AO103" s="30">
        <v>26.15</v>
      </c>
      <c r="AP103" s="30">
        <v>26.31</v>
      </c>
      <c r="AQ103" s="30">
        <v>26.910033172851957</v>
      </c>
      <c r="AR103" s="30">
        <v>27.314138678223969</v>
      </c>
      <c r="AS103" s="30">
        <v>27.509360523930031</v>
      </c>
      <c r="AT103" s="30">
        <v>27.636310834104272</v>
      </c>
      <c r="AU103" s="30">
        <v>27.725205305202845</v>
      </c>
      <c r="AV103" s="30">
        <v>27.767846858227543</v>
      </c>
      <c r="AW103" s="30">
        <v>27.852675647159472</v>
      </c>
      <c r="AX103" s="30">
        <v>27.974650385924409</v>
      </c>
      <c r="AY103" s="30">
        <v>28.139478828464441</v>
      </c>
      <c r="AZ103" s="30">
        <v>27.267991478453162</v>
      </c>
      <c r="BA103" s="30">
        <v>26.275450254560589</v>
      </c>
      <c r="BB103" s="28"/>
      <c r="BC103" s="13">
        <v>-0.2383569238817107</v>
      </c>
      <c r="BD103" s="14">
        <v>-0.63458291829136826</v>
      </c>
      <c r="BE103" s="28"/>
      <c r="BF103" s="28"/>
      <c r="BG103" s="28"/>
      <c r="BH103" s="28"/>
      <c r="BI103" s="28"/>
      <c r="BJ103" s="28"/>
      <c r="BK103" s="34" t="s">
        <v>26</v>
      </c>
      <c r="BL103" s="28"/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28"/>
      <c r="CG103" s="13">
        <v>0</v>
      </c>
      <c r="CH103" s="14">
        <v>0</v>
      </c>
      <c r="CI103" s="28"/>
      <c r="CJ103" s="28"/>
      <c r="CK103" s="28"/>
      <c r="CL103" s="28"/>
      <c r="CM103" s="28"/>
      <c r="CN103" s="28"/>
      <c r="CO103" s="34" t="s">
        <v>26</v>
      </c>
      <c r="CP103" s="28"/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K103" s="13">
        <v>0</v>
      </c>
      <c r="DL103" s="14">
        <v>0</v>
      </c>
    </row>
    <row r="104" spans="2:116" x14ac:dyDescent="0.25">
      <c r="B104" s="17" t="s">
        <v>27</v>
      </c>
      <c r="D104" s="13">
        <v>589.21</v>
      </c>
      <c r="E104" s="13">
        <v>595.47</v>
      </c>
      <c r="F104" s="13">
        <v>600.16</v>
      </c>
      <c r="G104" s="13">
        <v>580.19999999999982</v>
      </c>
      <c r="H104" s="13">
        <v>593.08000000000004</v>
      </c>
      <c r="I104" s="13">
        <v>623.69999999999993</v>
      </c>
      <c r="J104" s="13">
        <v>622.9899999999999</v>
      </c>
      <c r="K104" s="13">
        <v>639.11</v>
      </c>
      <c r="L104" s="13">
        <v>642.87136547836917</v>
      </c>
      <c r="M104" s="13">
        <v>645.76239019371087</v>
      </c>
      <c r="N104" s="13">
        <v>647.23946020155086</v>
      </c>
      <c r="O104" s="13">
        <v>647.23693405519361</v>
      </c>
      <c r="P104" s="13">
        <v>646.20218486840338</v>
      </c>
      <c r="Q104" s="13">
        <v>645.61980850257203</v>
      </c>
      <c r="R104" s="13">
        <v>644.45830891608023</v>
      </c>
      <c r="S104" s="13">
        <v>644.40476408226539</v>
      </c>
      <c r="T104" s="13">
        <v>645.21716949634924</v>
      </c>
      <c r="U104" s="13">
        <v>645.41843619058341</v>
      </c>
      <c r="V104" s="13">
        <v>645.87219353509931</v>
      </c>
      <c r="W104" s="28"/>
      <c r="X104" s="13">
        <v>4.6580753949165832E-2</v>
      </c>
      <c r="Y104" s="14">
        <v>3.0008280567301426</v>
      </c>
      <c r="Z104" s="28"/>
      <c r="AA104" s="28"/>
      <c r="AB104" s="28"/>
      <c r="AC104" s="28"/>
      <c r="AD104" s="28"/>
      <c r="AE104" s="28"/>
      <c r="AF104" s="34" t="s">
        <v>27</v>
      </c>
      <c r="AG104" s="34"/>
      <c r="AH104" s="28"/>
      <c r="AI104" s="30">
        <v>589.21</v>
      </c>
      <c r="AJ104" s="30">
        <v>595.47</v>
      </c>
      <c r="AK104" s="30">
        <v>600.16</v>
      </c>
      <c r="AL104" s="30">
        <v>580.19999999999982</v>
      </c>
      <c r="AM104" s="30">
        <v>593.08000000000004</v>
      </c>
      <c r="AN104" s="30">
        <v>623.69999999999993</v>
      </c>
      <c r="AO104" s="30">
        <v>622.9899999999999</v>
      </c>
      <c r="AP104" s="30">
        <v>639.11</v>
      </c>
      <c r="AQ104" s="30">
        <v>642.87136547836917</v>
      </c>
      <c r="AR104" s="30">
        <v>645.76239019371087</v>
      </c>
      <c r="AS104" s="30">
        <v>647.23946020155086</v>
      </c>
      <c r="AT104" s="30">
        <v>647.23693405519361</v>
      </c>
      <c r="AU104" s="30">
        <v>646.20218486840338</v>
      </c>
      <c r="AV104" s="30">
        <v>645.61980850257203</v>
      </c>
      <c r="AW104" s="30">
        <v>644.45830891608023</v>
      </c>
      <c r="AX104" s="30">
        <v>644.40476408226539</v>
      </c>
      <c r="AY104" s="30">
        <v>645.21716949634924</v>
      </c>
      <c r="AZ104" s="30">
        <v>645.41843619058341</v>
      </c>
      <c r="BA104" s="30">
        <v>645.87219353509931</v>
      </c>
      <c r="BB104" s="28"/>
      <c r="BC104" s="13">
        <v>4.6580753949165832E-2</v>
      </c>
      <c r="BD104" s="14">
        <v>3.0008280567301426</v>
      </c>
      <c r="BE104" s="28"/>
      <c r="BF104" s="28"/>
      <c r="BG104" s="28"/>
      <c r="BH104" s="28"/>
      <c r="BI104" s="28"/>
      <c r="BJ104" s="28"/>
      <c r="BK104" s="34" t="s">
        <v>27</v>
      </c>
      <c r="BL104" s="28"/>
      <c r="BM104" s="30">
        <v>0</v>
      </c>
      <c r="BN104" s="30">
        <v>0</v>
      </c>
      <c r="BO104" s="30">
        <v>0</v>
      </c>
      <c r="BP104" s="30">
        <v>0</v>
      </c>
      <c r="BQ104" s="30">
        <v>0</v>
      </c>
      <c r="BR104" s="30">
        <v>0</v>
      </c>
      <c r="BS104" s="30">
        <v>0</v>
      </c>
      <c r="BT104" s="30">
        <v>0</v>
      </c>
      <c r="BU104" s="30">
        <v>0</v>
      </c>
      <c r="BV104" s="30">
        <v>0</v>
      </c>
      <c r="BW104" s="30">
        <v>0</v>
      </c>
      <c r="BX104" s="30">
        <v>0</v>
      </c>
      <c r="BY104" s="30">
        <v>0</v>
      </c>
      <c r="BZ104" s="30">
        <v>0</v>
      </c>
      <c r="CA104" s="30">
        <v>0</v>
      </c>
      <c r="CB104" s="30">
        <v>0</v>
      </c>
      <c r="CC104" s="30">
        <v>0</v>
      </c>
      <c r="CD104" s="30">
        <v>0</v>
      </c>
      <c r="CE104" s="30">
        <v>0</v>
      </c>
      <c r="CF104" s="28"/>
      <c r="CG104" s="13">
        <v>0</v>
      </c>
      <c r="CH104" s="14">
        <v>0</v>
      </c>
      <c r="CI104" s="28"/>
      <c r="CJ104" s="28"/>
      <c r="CK104" s="28"/>
      <c r="CL104" s="28"/>
      <c r="CM104" s="28"/>
      <c r="CN104" s="28"/>
      <c r="CO104" s="34" t="s">
        <v>27</v>
      </c>
      <c r="CP104" s="28"/>
      <c r="CQ104" s="30">
        <v>0</v>
      </c>
      <c r="CR104" s="30">
        <v>0</v>
      </c>
      <c r="CS104" s="30">
        <v>0</v>
      </c>
      <c r="CT104" s="30">
        <v>0</v>
      </c>
      <c r="CU104" s="30">
        <v>0</v>
      </c>
      <c r="CV104" s="30">
        <v>0</v>
      </c>
      <c r="CW104" s="30">
        <v>0</v>
      </c>
      <c r="CX104" s="30">
        <v>0</v>
      </c>
      <c r="CY104" s="30">
        <v>0</v>
      </c>
      <c r="CZ104" s="30">
        <v>0</v>
      </c>
      <c r="DA104" s="30">
        <v>0</v>
      </c>
      <c r="DB104" s="30">
        <v>0</v>
      </c>
      <c r="DC104" s="30">
        <v>0</v>
      </c>
      <c r="DD104" s="30">
        <v>0</v>
      </c>
      <c r="DE104" s="30">
        <v>0</v>
      </c>
      <c r="DF104" s="30">
        <v>0</v>
      </c>
      <c r="DG104" s="30">
        <v>0</v>
      </c>
      <c r="DH104" s="30">
        <v>0</v>
      </c>
      <c r="DI104" s="30">
        <v>0</v>
      </c>
      <c r="DK104" s="13">
        <v>0</v>
      </c>
      <c r="DL104" s="14">
        <v>0</v>
      </c>
    </row>
    <row r="105" spans="2:116" x14ac:dyDescent="0.25">
      <c r="B105" s="17" t="s">
        <v>28</v>
      </c>
      <c r="D105" s="13">
        <v>436.72999999999996</v>
      </c>
      <c r="E105" s="13">
        <v>403.65000000000003</v>
      </c>
      <c r="F105" s="13">
        <v>433.95000000000005</v>
      </c>
      <c r="G105" s="13">
        <v>427.66</v>
      </c>
      <c r="H105" s="13">
        <v>434.53999999999996</v>
      </c>
      <c r="I105" s="13">
        <v>404.94000000000005</v>
      </c>
      <c r="J105" s="13">
        <v>475.03000000000009</v>
      </c>
      <c r="K105" s="13">
        <v>500.13999999999982</v>
      </c>
      <c r="L105" s="13">
        <v>503.63475801602959</v>
      </c>
      <c r="M105" s="13">
        <v>506.53108584683315</v>
      </c>
      <c r="N105" s="13">
        <v>508.37370540977059</v>
      </c>
      <c r="O105" s="13">
        <v>508.97402789536778</v>
      </c>
      <c r="P105" s="13">
        <v>508.80923724588996</v>
      </c>
      <c r="Q105" s="13">
        <v>508.66027601479163</v>
      </c>
      <c r="R105" s="13">
        <v>508.47127511836442</v>
      </c>
      <c r="S105" s="13">
        <v>509.04357878549285</v>
      </c>
      <c r="T105" s="13">
        <v>510.28099856415776</v>
      </c>
      <c r="U105" s="13">
        <v>512.12434870085826</v>
      </c>
      <c r="V105" s="13">
        <v>514.29118519803512</v>
      </c>
      <c r="W105" s="28"/>
      <c r="X105" s="13">
        <v>0.20960230250144374</v>
      </c>
      <c r="Y105" s="14">
        <v>10.65642718200553</v>
      </c>
      <c r="Z105" s="28"/>
      <c r="AA105" s="28"/>
      <c r="AB105" s="28"/>
      <c r="AC105" s="28"/>
      <c r="AD105" s="28"/>
      <c r="AE105" s="28"/>
      <c r="AF105" s="34" t="s">
        <v>28</v>
      </c>
      <c r="AG105" s="34"/>
      <c r="AH105" s="28"/>
      <c r="AI105" s="30">
        <v>436.72999999999996</v>
      </c>
      <c r="AJ105" s="30">
        <v>403.65000000000003</v>
      </c>
      <c r="AK105" s="30">
        <v>433.95000000000005</v>
      </c>
      <c r="AL105" s="30">
        <v>427.66</v>
      </c>
      <c r="AM105" s="30">
        <v>434.53999999999996</v>
      </c>
      <c r="AN105" s="30">
        <v>404.94000000000005</v>
      </c>
      <c r="AO105" s="30">
        <v>475.03000000000009</v>
      </c>
      <c r="AP105" s="30">
        <v>500.13999999999982</v>
      </c>
      <c r="AQ105" s="30">
        <v>503.63475801602959</v>
      </c>
      <c r="AR105" s="30">
        <v>506.53108584683315</v>
      </c>
      <c r="AS105" s="30">
        <v>508.37370540977059</v>
      </c>
      <c r="AT105" s="30">
        <v>508.97402789536778</v>
      </c>
      <c r="AU105" s="30">
        <v>508.80923724588996</v>
      </c>
      <c r="AV105" s="30">
        <v>508.66027601479163</v>
      </c>
      <c r="AW105" s="30">
        <v>508.47127511836442</v>
      </c>
      <c r="AX105" s="30">
        <v>509.04357878549285</v>
      </c>
      <c r="AY105" s="30">
        <v>510.28099856415776</v>
      </c>
      <c r="AZ105" s="30">
        <v>512.12434870085826</v>
      </c>
      <c r="BA105" s="30">
        <v>514.29118519803512</v>
      </c>
      <c r="BB105" s="28"/>
      <c r="BC105" s="13">
        <v>0.20960230250144374</v>
      </c>
      <c r="BD105" s="14">
        <v>10.65642718200553</v>
      </c>
      <c r="BE105" s="28"/>
      <c r="BF105" s="28"/>
      <c r="BG105" s="28"/>
      <c r="BH105" s="28"/>
      <c r="BI105" s="28"/>
      <c r="BJ105" s="28"/>
      <c r="BK105" s="34" t="s">
        <v>28</v>
      </c>
      <c r="BL105" s="28"/>
      <c r="BM105" s="30">
        <v>0</v>
      </c>
      <c r="BN105" s="30">
        <v>0</v>
      </c>
      <c r="BO105" s="30">
        <v>0</v>
      </c>
      <c r="BP105" s="30">
        <v>0</v>
      </c>
      <c r="BQ105" s="30">
        <v>0</v>
      </c>
      <c r="BR105" s="30">
        <v>0</v>
      </c>
      <c r="BS105" s="30">
        <v>0</v>
      </c>
      <c r="BT105" s="30">
        <v>0</v>
      </c>
      <c r="BU105" s="30">
        <v>0</v>
      </c>
      <c r="BV105" s="30">
        <v>0</v>
      </c>
      <c r="BW105" s="30">
        <v>0</v>
      </c>
      <c r="BX105" s="30">
        <v>0</v>
      </c>
      <c r="BY105" s="30">
        <v>0</v>
      </c>
      <c r="BZ105" s="30">
        <v>0</v>
      </c>
      <c r="CA105" s="30">
        <v>0</v>
      </c>
      <c r="CB105" s="30">
        <v>0</v>
      </c>
      <c r="CC105" s="30">
        <v>0</v>
      </c>
      <c r="CD105" s="30">
        <v>0</v>
      </c>
      <c r="CE105" s="30">
        <v>0</v>
      </c>
      <c r="CF105" s="28"/>
      <c r="CG105" s="13">
        <v>0</v>
      </c>
      <c r="CH105" s="14">
        <v>0</v>
      </c>
      <c r="CI105" s="28"/>
      <c r="CJ105" s="28"/>
      <c r="CK105" s="28"/>
      <c r="CL105" s="28"/>
      <c r="CM105" s="28"/>
      <c r="CN105" s="28"/>
      <c r="CO105" s="34" t="s">
        <v>28</v>
      </c>
      <c r="CP105" s="28"/>
      <c r="CQ105" s="30">
        <v>0</v>
      </c>
      <c r="CR105" s="30">
        <v>0</v>
      </c>
      <c r="CS105" s="30">
        <v>0</v>
      </c>
      <c r="CT105" s="30">
        <v>0</v>
      </c>
      <c r="CU105" s="30">
        <v>0</v>
      </c>
      <c r="CV105" s="30">
        <v>0</v>
      </c>
      <c r="CW105" s="30">
        <v>0</v>
      </c>
      <c r="CX105" s="30">
        <v>0</v>
      </c>
      <c r="CY105" s="30">
        <v>0</v>
      </c>
      <c r="CZ105" s="30">
        <v>0</v>
      </c>
      <c r="DA105" s="30">
        <v>0</v>
      </c>
      <c r="DB105" s="30">
        <v>0</v>
      </c>
      <c r="DC105" s="30">
        <v>0</v>
      </c>
      <c r="DD105" s="30">
        <v>0</v>
      </c>
      <c r="DE105" s="30">
        <v>0</v>
      </c>
      <c r="DF105" s="30">
        <v>0</v>
      </c>
      <c r="DG105" s="30">
        <v>0</v>
      </c>
      <c r="DH105" s="30">
        <v>0</v>
      </c>
      <c r="DI105" s="30">
        <v>0</v>
      </c>
      <c r="DK105" s="13">
        <v>0</v>
      </c>
      <c r="DL105" s="14">
        <v>0</v>
      </c>
    </row>
    <row r="106" spans="2:116" x14ac:dyDescent="0.25">
      <c r="B106" s="12" t="s">
        <v>29</v>
      </c>
      <c r="D106" s="13">
        <v>2368.89</v>
      </c>
      <c r="E106" s="13">
        <v>2299.9299999999998</v>
      </c>
      <c r="F106" s="13">
        <v>2195.9299999999998</v>
      </c>
      <c r="G106" s="13">
        <v>2164.91</v>
      </c>
      <c r="H106" s="13">
        <v>2198.5300000000002</v>
      </c>
      <c r="I106" s="13">
        <v>2216.77</v>
      </c>
      <c r="J106" s="13">
        <v>2324.8899999999994</v>
      </c>
      <c r="K106" s="13">
        <v>2295.38</v>
      </c>
      <c r="L106" s="13">
        <v>2231.6245976265882</v>
      </c>
      <c r="M106" s="13">
        <v>2189.4299654214419</v>
      </c>
      <c r="N106" s="13">
        <v>2167.0272951697302</v>
      </c>
      <c r="O106" s="13">
        <v>2132.2550979714642</v>
      </c>
      <c r="P106" s="13">
        <v>2093.8883614604833</v>
      </c>
      <c r="Q106" s="13">
        <v>2074.0825980418376</v>
      </c>
      <c r="R106" s="13">
        <v>2041.9827619287882</v>
      </c>
      <c r="S106" s="13">
        <v>2017.1537130121233</v>
      </c>
      <c r="T106" s="13">
        <v>2001.4559199806847</v>
      </c>
      <c r="U106" s="13">
        <v>1993.0875666406112</v>
      </c>
      <c r="V106" s="13">
        <v>1987.0407233606022</v>
      </c>
      <c r="W106" s="28"/>
      <c r="X106" s="13">
        <v>-1.1541221307953764</v>
      </c>
      <c r="Y106" s="14">
        <v>-244.58387426598597</v>
      </c>
      <c r="Z106" s="28"/>
      <c r="AA106" s="28"/>
      <c r="AB106" s="28"/>
      <c r="AC106" s="28"/>
      <c r="AD106" s="28"/>
      <c r="AE106" s="28"/>
      <c r="AF106" s="32" t="s">
        <v>29</v>
      </c>
      <c r="AG106" s="32"/>
      <c r="AH106" s="28"/>
      <c r="AI106" s="30">
        <v>2368.89</v>
      </c>
      <c r="AJ106" s="30">
        <v>2258.1499999999996</v>
      </c>
      <c r="AK106" s="30">
        <v>2156.5699999999997</v>
      </c>
      <c r="AL106" s="30">
        <v>2102.81</v>
      </c>
      <c r="AM106" s="30">
        <v>2143.0700000000002</v>
      </c>
      <c r="AN106" s="30">
        <v>2163.92</v>
      </c>
      <c r="AO106" s="30">
        <v>2166.8799999999997</v>
      </c>
      <c r="AP106" s="30">
        <v>2094.56</v>
      </c>
      <c r="AQ106" s="30">
        <v>2029.8563132551442</v>
      </c>
      <c r="AR106" s="30">
        <v>1987.0137204168573</v>
      </c>
      <c r="AS106" s="30">
        <v>1964.5425738064869</v>
      </c>
      <c r="AT106" s="30">
        <v>1930.2394646939335</v>
      </c>
      <c r="AU106" s="30">
        <v>1892.685238517151</v>
      </c>
      <c r="AV106" s="30">
        <v>1873.1924771081945</v>
      </c>
      <c r="AW106" s="30">
        <v>1841.9533521566736</v>
      </c>
      <c r="AX106" s="30">
        <v>1817.3927861411041</v>
      </c>
      <c r="AY106" s="30">
        <v>1801.3197839134823</v>
      </c>
      <c r="AZ106" s="30">
        <v>1792.1530879358809</v>
      </c>
      <c r="BA106" s="30">
        <v>1785.1919383564352</v>
      </c>
      <c r="BB106" s="28"/>
      <c r="BC106" s="13">
        <v>-1.2761776124712076</v>
      </c>
      <c r="BD106" s="14">
        <v>-244.66437489870896</v>
      </c>
      <c r="BE106" s="28"/>
      <c r="BF106" s="28"/>
      <c r="BG106" s="28"/>
      <c r="BH106" s="28"/>
      <c r="BI106" s="28"/>
      <c r="BJ106" s="28"/>
      <c r="BK106" s="32" t="s">
        <v>29</v>
      </c>
      <c r="BL106" s="28"/>
      <c r="BM106" s="30">
        <v>0</v>
      </c>
      <c r="BN106" s="30">
        <v>0</v>
      </c>
      <c r="BO106" s="30">
        <v>0</v>
      </c>
      <c r="BP106" s="30">
        <v>0</v>
      </c>
      <c r="BQ106" s="30">
        <v>0</v>
      </c>
      <c r="BR106" s="30">
        <v>0</v>
      </c>
      <c r="BS106" s="30">
        <v>0</v>
      </c>
      <c r="BT106" s="30">
        <v>0</v>
      </c>
      <c r="BU106" s="30">
        <v>0</v>
      </c>
      <c r="BV106" s="30">
        <v>0</v>
      </c>
      <c r="BW106" s="30">
        <v>0</v>
      </c>
      <c r="BX106" s="30">
        <v>0</v>
      </c>
      <c r="BY106" s="30">
        <v>0</v>
      </c>
      <c r="BZ106" s="30">
        <v>0</v>
      </c>
      <c r="CA106" s="30">
        <v>0</v>
      </c>
      <c r="CB106" s="30">
        <v>0</v>
      </c>
      <c r="CC106" s="30">
        <v>0</v>
      </c>
      <c r="CD106" s="30">
        <v>0</v>
      </c>
      <c r="CE106" s="30">
        <v>0</v>
      </c>
      <c r="CF106" s="28"/>
      <c r="CG106" s="13">
        <v>0</v>
      </c>
      <c r="CH106" s="14">
        <v>0</v>
      </c>
      <c r="CI106" s="28"/>
      <c r="CJ106" s="28"/>
      <c r="CK106" s="28"/>
      <c r="CL106" s="28"/>
      <c r="CM106" s="28"/>
      <c r="CN106" s="28"/>
      <c r="CO106" s="32" t="s">
        <v>29</v>
      </c>
      <c r="CP106" s="28"/>
      <c r="CQ106" s="30">
        <v>0</v>
      </c>
      <c r="CR106" s="30">
        <v>41.78</v>
      </c>
      <c r="CS106" s="30">
        <v>39.36</v>
      </c>
      <c r="CT106" s="30">
        <v>62.1</v>
      </c>
      <c r="CU106" s="30">
        <v>55.46</v>
      </c>
      <c r="CV106" s="30">
        <v>52.85</v>
      </c>
      <c r="CW106" s="30">
        <v>158.01</v>
      </c>
      <c r="CX106" s="30">
        <v>200.82</v>
      </c>
      <c r="CY106" s="30">
        <v>201.76828437144391</v>
      </c>
      <c r="CZ106" s="30">
        <v>202.41624500458465</v>
      </c>
      <c r="DA106" s="30">
        <v>202.48472136324321</v>
      </c>
      <c r="DB106" s="30">
        <v>202.01563327753055</v>
      </c>
      <c r="DC106" s="30">
        <v>201.20312294333235</v>
      </c>
      <c r="DD106" s="30">
        <v>200.89012093364315</v>
      </c>
      <c r="DE106" s="30">
        <v>200.02940977211458</v>
      </c>
      <c r="DF106" s="30">
        <v>199.76092687101922</v>
      </c>
      <c r="DG106" s="30">
        <v>200.13613606720241</v>
      </c>
      <c r="DH106" s="30">
        <v>200.93447870473037</v>
      </c>
      <c r="DI106" s="30">
        <v>201.84878500416696</v>
      </c>
      <c r="DK106" s="13">
        <v>3.9890403795705964E-3</v>
      </c>
      <c r="DL106" s="14">
        <v>8.0500632723044419E-2</v>
      </c>
    </row>
    <row r="107" spans="2:116" x14ac:dyDescent="0.25">
      <c r="B107" s="17" t="s">
        <v>30</v>
      </c>
      <c r="D107" s="13">
        <v>46.94</v>
      </c>
      <c r="E107" s="13">
        <v>44.44</v>
      </c>
      <c r="F107" s="13">
        <v>48.320000000000007</v>
      </c>
      <c r="G107" s="13">
        <v>46.989999999999995</v>
      </c>
      <c r="H107" s="13">
        <v>53.08</v>
      </c>
      <c r="I107" s="13">
        <v>56.5</v>
      </c>
      <c r="J107" s="13">
        <v>53.61</v>
      </c>
      <c r="K107" s="13">
        <v>60.29</v>
      </c>
      <c r="L107" s="13">
        <v>60.670471218800934</v>
      </c>
      <c r="M107" s="13">
        <v>60.953559285259153</v>
      </c>
      <c r="N107" s="13">
        <v>61.100867362819365</v>
      </c>
      <c r="O107" s="13">
        <v>61.119607510734262</v>
      </c>
      <c r="P107" s="13">
        <v>61.062570169066433</v>
      </c>
      <c r="Q107" s="13">
        <v>61.029466023264867</v>
      </c>
      <c r="R107" s="13">
        <v>60.972987571027993</v>
      </c>
      <c r="S107" s="13">
        <v>61.018785273024442</v>
      </c>
      <c r="T107" s="13">
        <v>61.149249626044266</v>
      </c>
      <c r="U107" s="13">
        <v>61.342764111166744</v>
      </c>
      <c r="V107" s="13">
        <v>61.563634460935013</v>
      </c>
      <c r="W107" s="28"/>
      <c r="X107" s="13">
        <v>0.14624921715375994</v>
      </c>
      <c r="Y107" s="14">
        <v>0.89316324213407938</v>
      </c>
      <c r="Z107" s="28"/>
      <c r="AA107" s="28"/>
      <c r="AB107" s="28"/>
      <c r="AC107" s="28"/>
      <c r="AD107" s="28"/>
      <c r="AE107" s="28"/>
      <c r="AF107" s="34" t="s">
        <v>30</v>
      </c>
      <c r="AG107" s="34"/>
      <c r="AH107" s="28"/>
      <c r="AI107" s="30">
        <v>46.94</v>
      </c>
      <c r="AJ107" s="30">
        <v>44.44</v>
      </c>
      <c r="AK107" s="30">
        <v>48.320000000000007</v>
      </c>
      <c r="AL107" s="30">
        <v>46.989999999999995</v>
      </c>
      <c r="AM107" s="30">
        <v>53.08</v>
      </c>
      <c r="AN107" s="30">
        <v>56.5</v>
      </c>
      <c r="AO107" s="30">
        <v>53.61</v>
      </c>
      <c r="AP107" s="30">
        <v>60.29</v>
      </c>
      <c r="AQ107" s="30">
        <v>60.670471218800934</v>
      </c>
      <c r="AR107" s="30">
        <v>60.953559285259153</v>
      </c>
      <c r="AS107" s="30">
        <v>61.100867362819365</v>
      </c>
      <c r="AT107" s="30">
        <v>61.119607510734262</v>
      </c>
      <c r="AU107" s="30">
        <v>61.062570169066433</v>
      </c>
      <c r="AV107" s="30">
        <v>61.029466023264867</v>
      </c>
      <c r="AW107" s="30">
        <v>60.972987571027993</v>
      </c>
      <c r="AX107" s="30">
        <v>61.018785273024442</v>
      </c>
      <c r="AY107" s="30">
        <v>61.149249626044266</v>
      </c>
      <c r="AZ107" s="30">
        <v>61.342764111166744</v>
      </c>
      <c r="BA107" s="30">
        <v>61.563634460935013</v>
      </c>
      <c r="BB107" s="28"/>
      <c r="BC107" s="13">
        <v>0.14624921715375994</v>
      </c>
      <c r="BD107" s="14">
        <v>0.89316324213407938</v>
      </c>
      <c r="BE107" s="28"/>
      <c r="BF107" s="28"/>
      <c r="BG107" s="28"/>
      <c r="BH107" s="28"/>
      <c r="BI107" s="28"/>
      <c r="BJ107" s="28"/>
      <c r="BK107" s="34" t="s">
        <v>30</v>
      </c>
      <c r="BL107" s="28"/>
      <c r="BM107" s="30">
        <v>0</v>
      </c>
      <c r="BN107" s="30">
        <v>0</v>
      </c>
      <c r="BO107" s="30">
        <v>0</v>
      </c>
      <c r="BP107" s="30">
        <v>0</v>
      </c>
      <c r="BQ107" s="30">
        <v>0</v>
      </c>
      <c r="BR107" s="30">
        <v>0</v>
      </c>
      <c r="BS107" s="30">
        <v>0</v>
      </c>
      <c r="BT107" s="30">
        <v>0</v>
      </c>
      <c r="BU107" s="30">
        <v>0</v>
      </c>
      <c r="BV107" s="30">
        <v>0</v>
      </c>
      <c r="BW107" s="30">
        <v>0</v>
      </c>
      <c r="BX107" s="30">
        <v>0</v>
      </c>
      <c r="BY107" s="30">
        <v>0</v>
      </c>
      <c r="BZ107" s="30">
        <v>0</v>
      </c>
      <c r="CA107" s="30">
        <v>0</v>
      </c>
      <c r="CB107" s="30">
        <v>0</v>
      </c>
      <c r="CC107" s="30">
        <v>0</v>
      </c>
      <c r="CD107" s="30">
        <v>0</v>
      </c>
      <c r="CE107" s="30">
        <v>0</v>
      </c>
      <c r="CF107" s="28"/>
      <c r="CG107" s="13">
        <v>0</v>
      </c>
      <c r="CH107" s="14">
        <v>0</v>
      </c>
      <c r="CI107" s="28"/>
      <c r="CJ107" s="28"/>
      <c r="CK107" s="28"/>
      <c r="CL107" s="28"/>
      <c r="CM107" s="28"/>
      <c r="CN107" s="28"/>
      <c r="CO107" s="34" t="s">
        <v>30</v>
      </c>
      <c r="CP107" s="28"/>
      <c r="CQ107" s="30">
        <v>0</v>
      </c>
      <c r="CR107" s="30">
        <v>0</v>
      </c>
      <c r="CS107" s="30">
        <v>0</v>
      </c>
      <c r="CT107" s="30">
        <v>0</v>
      </c>
      <c r="CU107" s="30">
        <v>0</v>
      </c>
      <c r="CV107" s="30">
        <v>0</v>
      </c>
      <c r="CW107" s="30">
        <v>0</v>
      </c>
      <c r="CX107" s="30">
        <v>0</v>
      </c>
      <c r="CY107" s="30">
        <v>0</v>
      </c>
      <c r="CZ107" s="30">
        <v>0</v>
      </c>
      <c r="DA107" s="30">
        <v>0</v>
      </c>
      <c r="DB107" s="30">
        <v>0</v>
      </c>
      <c r="DC107" s="30">
        <v>0</v>
      </c>
      <c r="DD107" s="30">
        <v>0</v>
      </c>
      <c r="DE107" s="30">
        <v>0</v>
      </c>
      <c r="DF107" s="30">
        <v>0</v>
      </c>
      <c r="DG107" s="30">
        <v>0</v>
      </c>
      <c r="DH107" s="30">
        <v>0</v>
      </c>
      <c r="DI107" s="30">
        <v>0</v>
      </c>
      <c r="DK107" s="13">
        <v>0</v>
      </c>
      <c r="DL107" s="14">
        <v>0</v>
      </c>
    </row>
    <row r="108" spans="2:116" x14ac:dyDescent="0.25">
      <c r="B108" s="17" t="s">
        <v>31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28"/>
      <c r="X108" s="13">
        <v>0</v>
      </c>
      <c r="Y108" s="14">
        <v>0</v>
      </c>
      <c r="Z108" s="28"/>
      <c r="AA108" s="28"/>
      <c r="AB108" s="28"/>
      <c r="AC108" s="28"/>
      <c r="AD108" s="28"/>
      <c r="AE108" s="28"/>
      <c r="AF108" s="34" t="s">
        <v>31</v>
      </c>
      <c r="AG108" s="34"/>
      <c r="AH108" s="28"/>
      <c r="AI108" s="30">
        <v>0</v>
      </c>
      <c r="AJ108" s="30">
        <v>0</v>
      </c>
      <c r="AK108" s="30">
        <v>0</v>
      </c>
      <c r="AL108" s="30">
        <v>0</v>
      </c>
      <c r="AM108" s="30">
        <v>0</v>
      </c>
      <c r="AN108" s="30">
        <v>0</v>
      </c>
      <c r="AO108" s="30">
        <v>0</v>
      </c>
      <c r="AP108" s="30">
        <v>0</v>
      </c>
      <c r="AQ108" s="30">
        <v>0</v>
      </c>
      <c r="AR108" s="30">
        <v>0</v>
      </c>
      <c r="AS108" s="30">
        <v>0</v>
      </c>
      <c r="AT108" s="30">
        <v>0</v>
      </c>
      <c r="AU108" s="30">
        <v>0</v>
      </c>
      <c r="AV108" s="30">
        <v>0</v>
      </c>
      <c r="AW108" s="30">
        <v>0</v>
      </c>
      <c r="AX108" s="30">
        <v>0</v>
      </c>
      <c r="AY108" s="30">
        <v>0</v>
      </c>
      <c r="AZ108" s="30">
        <v>0</v>
      </c>
      <c r="BA108" s="30">
        <v>0</v>
      </c>
      <c r="BB108" s="28"/>
      <c r="BC108" s="13">
        <v>0</v>
      </c>
      <c r="BD108" s="14">
        <v>0</v>
      </c>
      <c r="BE108" s="28"/>
      <c r="BF108" s="28"/>
      <c r="BG108" s="28"/>
      <c r="BH108" s="28"/>
      <c r="BI108" s="28"/>
      <c r="BJ108" s="28"/>
      <c r="BK108" s="34" t="s">
        <v>31</v>
      </c>
      <c r="BL108" s="28"/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28"/>
      <c r="CG108" s="13">
        <v>0</v>
      </c>
      <c r="CH108" s="14">
        <v>0</v>
      </c>
      <c r="CI108" s="28"/>
      <c r="CJ108" s="28"/>
      <c r="CK108" s="28"/>
      <c r="CL108" s="28"/>
      <c r="CM108" s="28"/>
      <c r="CN108" s="28"/>
      <c r="CO108" s="34" t="s">
        <v>31</v>
      </c>
      <c r="CP108" s="28"/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K108" s="13">
        <v>0</v>
      </c>
      <c r="DL108" s="14">
        <v>0</v>
      </c>
    </row>
    <row r="109" spans="2:116" x14ac:dyDescent="0.25">
      <c r="B109" s="17" t="s">
        <v>32</v>
      </c>
      <c r="D109" s="13">
        <v>397.77000000000004</v>
      </c>
      <c r="E109" s="13">
        <v>445.73</v>
      </c>
      <c r="F109" s="13">
        <v>448.3599999999999</v>
      </c>
      <c r="G109" s="13">
        <v>435.31</v>
      </c>
      <c r="H109" s="13">
        <v>407.63</v>
      </c>
      <c r="I109" s="13">
        <v>422.56999999999988</v>
      </c>
      <c r="J109" s="13">
        <v>514.6099999999999</v>
      </c>
      <c r="K109" s="13">
        <v>532.78</v>
      </c>
      <c r="L109" s="13">
        <v>536.98638587381606</v>
      </c>
      <c r="M109" s="13">
        <v>538.82710103213162</v>
      </c>
      <c r="N109" s="13">
        <v>537.06324071631047</v>
      </c>
      <c r="O109" s="13">
        <v>531.85888204239484</v>
      </c>
      <c r="P109" s="13">
        <v>524.785171706249</v>
      </c>
      <c r="Q109" s="13">
        <v>521.22964526359885</v>
      </c>
      <c r="R109" s="13">
        <v>514.26192333059396</v>
      </c>
      <c r="S109" s="13">
        <v>509.89024743581172</v>
      </c>
      <c r="T109" s="13">
        <v>507.93115090999572</v>
      </c>
      <c r="U109" s="13">
        <v>507.72067086122559</v>
      </c>
      <c r="V109" s="13">
        <v>508.22988476248952</v>
      </c>
      <c r="W109" s="28"/>
      <c r="X109" s="13">
        <v>-0.54887681369132357</v>
      </c>
      <c r="Y109" s="14">
        <v>-28.756501111326543</v>
      </c>
      <c r="Z109" s="28"/>
      <c r="AA109" s="28"/>
      <c r="AB109" s="28"/>
      <c r="AC109" s="28"/>
      <c r="AD109" s="28"/>
      <c r="AE109" s="28"/>
      <c r="AF109" s="34" t="s">
        <v>32</v>
      </c>
      <c r="AG109" s="34"/>
      <c r="AH109" s="28"/>
      <c r="AI109" s="30">
        <v>397.77000000000004</v>
      </c>
      <c r="AJ109" s="30">
        <v>403.95000000000005</v>
      </c>
      <c r="AK109" s="30">
        <v>408.99999999999989</v>
      </c>
      <c r="AL109" s="30">
        <v>373.21</v>
      </c>
      <c r="AM109" s="30">
        <v>352.17</v>
      </c>
      <c r="AN109" s="30">
        <v>369.71999999999986</v>
      </c>
      <c r="AO109" s="30">
        <v>356.59999999999985</v>
      </c>
      <c r="AP109" s="30">
        <v>331.96000000000004</v>
      </c>
      <c r="AQ109" s="30">
        <v>335.21810150237212</v>
      </c>
      <c r="AR109" s="30">
        <v>336.41085602754691</v>
      </c>
      <c r="AS109" s="30">
        <v>334.57851935306729</v>
      </c>
      <c r="AT109" s="30">
        <v>329.84324876486426</v>
      </c>
      <c r="AU109" s="30">
        <v>323.58204876291666</v>
      </c>
      <c r="AV109" s="30">
        <v>320.33952432995568</v>
      </c>
      <c r="AW109" s="30">
        <v>314.23251355847935</v>
      </c>
      <c r="AX109" s="30">
        <v>310.12932056479247</v>
      </c>
      <c r="AY109" s="30">
        <v>307.79501484279331</v>
      </c>
      <c r="AZ109" s="30">
        <v>306.78619215649525</v>
      </c>
      <c r="BA109" s="30">
        <v>306.38109975832259</v>
      </c>
      <c r="BB109" s="28"/>
      <c r="BC109" s="13">
        <v>-0.89548263781555892</v>
      </c>
      <c r="BD109" s="14">
        <v>-28.83700174404953</v>
      </c>
      <c r="BE109" s="28"/>
      <c r="BF109" s="28"/>
      <c r="BG109" s="28"/>
      <c r="BH109" s="28"/>
      <c r="BI109" s="28"/>
      <c r="BJ109" s="28"/>
      <c r="BK109" s="34" t="s">
        <v>32</v>
      </c>
      <c r="BL109" s="28"/>
      <c r="BM109" s="30">
        <v>0</v>
      </c>
      <c r="BN109" s="30">
        <v>0</v>
      </c>
      <c r="BO109" s="30">
        <v>0</v>
      </c>
      <c r="BP109" s="30">
        <v>0</v>
      </c>
      <c r="BQ109" s="30">
        <v>0</v>
      </c>
      <c r="BR109" s="30">
        <v>0</v>
      </c>
      <c r="BS109" s="30">
        <v>0</v>
      </c>
      <c r="BT109" s="30">
        <v>0</v>
      </c>
      <c r="BU109" s="30">
        <v>0</v>
      </c>
      <c r="BV109" s="30">
        <v>0</v>
      </c>
      <c r="BW109" s="30">
        <v>0</v>
      </c>
      <c r="BX109" s="30">
        <v>0</v>
      </c>
      <c r="BY109" s="30">
        <v>0</v>
      </c>
      <c r="BZ109" s="30">
        <v>0</v>
      </c>
      <c r="CA109" s="30">
        <v>0</v>
      </c>
      <c r="CB109" s="30">
        <v>0</v>
      </c>
      <c r="CC109" s="30">
        <v>0</v>
      </c>
      <c r="CD109" s="30">
        <v>0</v>
      </c>
      <c r="CE109" s="30">
        <v>0</v>
      </c>
      <c r="CF109" s="28"/>
      <c r="CG109" s="13">
        <v>0</v>
      </c>
      <c r="CH109" s="14">
        <v>0</v>
      </c>
      <c r="CI109" s="28"/>
      <c r="CJ109" s="28"/>
      <c r="CK109" s="28"/>
      <c r="CL109" s="28"/>
      <c r="CM109" s="28"/>
      <c r="CN109" s="28"/>
      <c r="CO109" s="34" t="s">
        <v>32</v>
      </c>
      <c r="CP109" s="28"/>
      <c r="CQ109" s="30">
        <v>0</v>
      </c>
      <c r="CR109" s="30">
        <v>41.78</v>
      </c>
      <c r="CS109" s="30">
        <v>39.36</v>
      </c>
      <c r="CT109" s="30">
        <v>62.1</v>
      </c>
      <c r="CU109" s="30">
        <v>55.46</v>
      </c>
      <c r="CV109" s="30">
        <v>52.85</v>
      </c>
      <c r="CW109" s="30">
        <v>158.01</v>
      </c>
      <c r="CX109" s="30">
        <v>200.82</v>
      </c>
      <c r="CY109" s="30">
        <v>201.76828437144391</v>
      </c>
      <c r="CZ109" s="30">
        <v>202.41624500458465</v>
      </c>
      <c r="DA109" s="30">
        <v>202.48472136324321</v>
      </c>
      <c r="DB109" s="30">
        <v>202.01563327753055</v>
      </c>
      <c r="DC109" s="30">
        <v>201.20312294333235</v>
      </c>
      <c r="DD109" s="30">
        <v>200.89012093364315</v>
      </c>
      <c r="DE109" s="30">
        <v>200.02940977211458</v>
      </c>
      <c r="DF109" s="30">
        <v>199.76092687101922</v>
      </c>
      <c r="DG109" s="30">
        <v>200.13613606720241</v>
      </c>
      <c r="DH109" s="30">
        <v>200.93447870473037</v>
      </c>
      <c r="DI109" s="30">
        <v>201.84878500416696</v>
      </c>
      <c r="DK109" s="13">
        <v>3.9890403795705964E-3</v>
      </c>
      <c r="DL109" s="14">
        <v>8.0500632723044419E-2</v>
      </c>
    </row>
    <row r="110" spans="2:116" x14ac:dyDescent="0.25">
      <c r="B110" s="17" t="s">
        <v>33</v>
      </c>
      <c r="D110" s="13">
        <v>34.74</v>
      </c>
      <c r="E110" s="13">
        <v>42.33</v>
      </c>
      <c r="F110" s="13">
        <v>24.96</v>
      </c>
      <c r="G110" s="13">
        <v>23.479999999999997</v>
      </c>
      <c r="H110" s="13">
        <v>22.86</v>
      </c>
      <c r="I110" s="13">
        <v>21.240000000000002</v>
      </c>
      <c r="J110" s="13">
        <v>19.52</v>
      </c>
      <c r="K110" s="13">
        <v>18.04</v>
      </c>
      <c r="L110" s="13">
        <v>17.869139657659915</v>
      </c>
      <c r="M110" s="13">
        <v>17.673842978095049</v>
      </c>
      <c r="N110" s="13">
        <v>17.44496924416686</v>
      </c>
      <c r="O110" s="13">
        <v>17.174333806736009</v>
      </c>
      <c r="P110" s="13">
        <v>16.907073244295621</v>
      </c>
      <c r="Q110" s="13">
        <v>16.768555729031927</v>
      </c>
      <c r="R110" s="13">
        <v>16.527537321656727</v>
      </c>
      <c r="S110" s="13">
        <v>16.289403171772548</v>
      </c>
      <c r="T110" s="13">
        <v>16.078857395176144</v>
      </c>
      <c r="U110" s="13">
        <v>15.888557896786757</v>
      </c>
      <c r="V110" s="13">
        <v>15.707303330737084</v>
      </c>
      <c r="W110" s="28"/>
      <c r="X110" s="13">
        <v>-1.2812156375258343</v>
      </c>
      <c r="Y110" s="14">
        <v>-2.1618363269228311</v>
      </c>
      <c r="Z110" s="28"/>
      <c r="AA110" s="28"/>
      <c r="AB110" s="28"/>
      <c r="AC110" s="28"/>
      <c r="AD110" s="28"/>
      <c r="AE110" s="28"/>
      <c r="AF110" s="34" t="s">
        <v>33</v>
      </c>
      <c r="AG110" s="34"/>
      <c r="AH110" s="28"/>
      <c r="AI110" s="30">
        <v>34.74</v>
      </c>
      <c r="AJ110" s="30">
        <v>42.33</v>
      </c>
      <c r="AK110" s="30">
        <v>24.96</v>
      </c>
      <c r="AL110" s="30">
        <v>23.479999999999997</v>
      </c>
      <c r="AM110" s="30">
        <v>22.86</v>
      </c>
      <c r="AN110" s="30">
        <v>21.240000000000002</v>
      </c>
      <c r="AO110" s="30">
        <v>19.52</v>
      </c>
      <c r="AP110" s="30">
        <v>18.04</v>
      </c>
      <c r="AQ110" s="30">
        <v>17.869139657659915</v>
      </c>
      <c r="AR110" s="30">
        <v>17.673842978095049</v>
      </c>
      <c r="AS110" s="30">
        <v>17.44496924416686</v>
      </c>
      <c r="AT110" s="30">
        <v>17.174333806736009</v>
      </c>
      <c r="AU110" s="30">
        <v>16.907073244295621</v>
      </c>
      <c r="AV110" s="30">
        <v>16.768555729031927</v>
      </c>
      <c r="AW110" s="30">
        <v>16.527537321656727</v>
      </c>
      <c r="AX110" s="30">
        <v>16.289403171772548</v>
      </c>
      <c r="AY110" s="30">
        <v>16.078857395176144</v>
      </c>
      <c r="AZ110" s="30">
        <v>15.888557896786757</v>
      </c>
      <c r="BA110" s="30">
        <v>15.707303330737084</v>
      </c>
      <c r="BB110" s="28"/>
      <c r="BC110" s="13">
        <v>-1.2812156375258343</v>
      </c>
      <c r="BD110" s="14">
        <v>-2.1618363269228311</v>
      </c>
      <c r="BE110" s="28"/>
      <c r="BF110" s="28"/>
      <c r="BG110" s="28"/>
      <c r="BH110" s="28"/>
      <c r="BI110" s="28"/>
      <c r="BJ110" s="28"/>
      <c r="BK110" s="34" t="s">
        <v>33</v>
      </c>
      <c r="BL110" s="28"/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28"/>
      <c r="CG110" s="13">
        <v>0</v>
      </c>
      <c r="CH110" s="14">
        <v>0</v>
      </c>
      <c r="CI110" s="28"/>
      <c r="CJ110" s="28"/>
      <c r="CK110" s="28"/>
      <c r="CL110" s="28"/>
      <c r="CM110" s="28"/>
      <c r="CN110" s="28"/>
      <c r="CO110" s="34" t="s">
        <v>33</v>
      </c>
      <c r="CP110" s="28"/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K110" s="13">
        <v>0</v>
      </c>
      <c r="DL110" s="14">
        <v>0</v>
      </c>
    </row>
    <row r="111" spans="2:116" x14ac:dyDescent="0.25">
      <c r="B111" s="17" t="s">
        <v>34</v>
      </c>
      <c r="D111" s="13">
        <v>285.89999999999998</v>
      </c>
      <c r="E111" s="13">
        <v>273.33999999999997</v>
      </c>
      <c r="F111" s="13">
        <v>270.47000000000003</v>
      </c>
      <c r="G111" s="13">
        <v>273.44</v>
      </c>
      <c r="H111" s="13">
        <v>258.39999999999998</v>
      </c>
      <c r="I111" s="13">
        <v>269.37000000000006</v>
      </c>
      <c r="J111" s="13">
        <v>240.40000000000003</v>
      </c>
      <c r="K111" s="13">
        <v>239.07999999999998</v>
      </c>
      <c r="L111" s="13">
        <v>223.62536551217386</v>
      </c>
      <c r="M111" s="13">
        <v>211.56036492822642</v>
      </c>
      <c r="N111" s="13">
        <v>202.54197769914475</v>
      </c>
      <c r="O111" s="13">
        <v>191.74626269911386</v>
      </c>
      <c r="P111" s="13">
        <v>182.68317653246964</v>
      </c>
      <c r="Q111" s="13">
        <v>178.11048659034537</v>
      </c>
      <c r="R111" s="13">
        <v>174.0864150734225</v>
      </c>
      <c r="S111" s="13">
        <v>170.98049646859806</v>
      </c>
      <c r="T111" s="13">
        <v>169.30089824011753</v>
      </c>
      <c r="U111" s="13">
        <v>168.59958040717586</v>
      </c>
      <c r="V111" s="13">
        <v>168.17214513938782</v>
      </c>
      <c r="W111" s="28"/>
      <c r="X111" s="13">
        <v>-2.8096155482069229</v>
      </c>
      <c r="Y111" s="14">
        <v>-55.453220372786035</v>
      </c>
      <c r="Z111" s="28"/>
      <c r="AA111" s="28"/>
      <c r="AB111" s="28"/>
      <c r="AC111" s="28"/>
      <c r="AD111" s="28"/>
      <c r="AE111" s="28"/>
      <c r="AF111" s="34" t="s">
        <v>34</v>
      </c>
      <c r="AG111" s="34"/>
      <c r="AH111" s="28"/>
      <c r="AI111" s="30">
        <v>285.89999999999998</v>
      </c>
      <c r="AJ111" s="30">
        <v>273.33999999999997</v>
      </c>
      <c r="AK111" s="30">
        <v>270.47000000000003</v>
      </c>
      <c r="AL111" s="30">
        <v>273.44</v>
      </c>
      <c r="AM111" s="30">
        <v>258.39999999999998</v>
      </c>
      <c r="AN111" s="30">
        <v>269.37000000000006</v>
      </c>
      <c r="AO111" s="30">
        <v>240.40000000000003</v>
      </c>
      <c r="AP111" s="30">
        <v>239.07999999999998</v>
      </c>
      <c r="AQ111" s="30">
        <v>223.62536551217386</v>
      </c>
      <c r="AR111" s="30">
        <v>211.56036492822642</v>
      </c>
      <c r="AS111" s="30">
        <v>202.54197769914475</v>
      </c>
      <c r="AT111" s="30">
        <v>191.74626269911386</v>
      </c>
      <c r="AU111" s="30">
        <v>182.68317653246964</v>
      </c>
      <c r="AV111" s="30">
        <v>178.11048659034537</v>
      </c>
      <c r="AW111" s="30">
        <v>174.0864150734225</v>
      </c>
      <c r="AX111" s="30">
        <v>170.98049646859806</v>
      </c>
      <c r="AY111" s="30">
        <v>169.30089824011753</v>
      </c>
      <c r="AZ111" s="30">
        <v>168.59958040717586</v>
      </c>
      <c r="BA111" s="30">
        <v>168.17214513938782</v>
      </c>
      <c r="BB111" s="28"/>
      <c r="BC111" s="13">
        <v>-2.8096155482069229</v>
      </c>
      <c r="BD111" s="14">
        <v>-55.453220372786035</v>
      </c>
      <c r="BE111" s="28"/>
      <c r="BF111" s="28"/>
      <c r="BG111" s="28"/>
      <c r="BH111" s="28"/>
      <c r="BI111" s="28"/>
      <c r="BJ111" s="28"/>
      <c r="BK111" s="34" t="s">
        <v>34</v>
      </c>
      <c r="BL111" s="28"/>
      <c r="BM111" s="30">
        <v>0</v>
      </c>
      <c r="BN111" s="30">
        <v>0</v>
      </c>
      <c r="BO111" s="30">
        <v>0</v>
      </c>
      <c r="BP111" s="30">
        <v>0</v>
      </c>
      <c r="BQ111" s="30">
        <v>0</v>
      </c>
      <c r="BR111" s="30">
        <v>0</v>
      </c>
      <c r="BS111" s="30">
        <v>0</v>
      </c>
      <c r="BT111" s="30">
        <v>0</v>
      </c>
      <c r="BU111" s="30">
        <v>0</v>
      </c>
      <c r="BV111" s="30">
        <v>0</v>
      </c>
      <c r="BW111" s="30">
        <v>0</v>
      </c>
      <c r="BX111" s="30">
        <v>0</v>
      </c>
      <c r="BY111" s="30">
        <v>0</v>
      </c>
      <c r="BZ111" s="30">
        <v>0</v>
      </c>
      <c r="CA111" s="30">
        <v>0</v>
      </c>
      <c r="CB111" s="30">
        <v>0</v>
      </c>
      <c r="CC111" s="30">
        <v>0</v>
      </c>
      <c r="CD111" s="30">
        <v>0</v>
      </c>
      <c r="CE111" s="30">
        <v>0</v>
      </c>
      <c r="CF111" s="28"/>
      <c r="CG111" s="13">
        <v>0</v>
      </c>
      <c r="CH111" s="14">
        <v>0</v>
      </c>
      <c r="CI111" s="28"/>
      <c r="CJ111" s="28"/>
      <c r="CK111" s="28"/>
      <c r="CL111" s="28"/>
      <c r="CM111" s="28"/>
      <c r="CN111" s="28"/>
      <c r="CO111" s="34" t="s">
        <v>34</v>
      </c>
      <c r="CP111" s="28"/>
      <c r="CQ111" s="30">
        <v>0</v>
      </c>
      <c r="CR111" s="30">
        <v>0</v>
      </c>
      <c r="CS111" s="30">
        <v>0</v>
      </c>
      <c r="CT111" s="30">
        <v>0</v>
      </c>
      <c r="CU111" s="30">
        <v>0</v>
      </c>
      <c r="CV111" s="30">
        <v>0</v>
      </c>
      <c r="CW111" s="30">
        <v>0</v>
      </c>
      <c r="CX111" s="30">
        <v>0</v>
      </c>
      <c r="CY111" s="30">
        <v>0</v>
      </c>
      <c r="CZ111" s="30">
        <v>0</v>
      </c>
      <c r="DA111" s="30">
        <v>0</v>
      </c>
      <c r="DB111" s="30">
        <v>0</v>
      </c>
      <c r="DC111" s="30">
        <v>0</v>
      </c>
      <c r="DD111" s="30">
        <v>0</v>
      </c>
      <c r="DE111" s="30">
        <v>0</v>
      </c>
      <c r="DF111" s="30">
        <v>0</v>
      </c>
      <c r="DG111" s="30">
        <v>0</v>
      </c>
      <c r="DH111" s="30">
        <v>0</v>
      </c>
      <c r="DI111" s="30">
        <v>0</v>
      </c>
      <c r="DK111" s="13">
        <v>0</v>
      </c>
      <c r="DL111" s="14">
        <v>0</v>
      </c>
    </row>
    <row r="112" spans="2:116" x14ac:dyDescent="0.25">
      <c r="B112" s="17" t="s">
        <v>35</v>
      </c>
      <c r="D112" s="13">
        <v>299.99999999999994</v>
      </c>
      <c r="E112" s="13">
        <v>265.95</v>
      </c>
      <c r="F112" s="13">
        <v>264.57</v>
      </c>
      <c r="G112" s="13">
        <v>282.79999999999995</v>
      </c>
      <c r="H112" s="13">
        <v>252.16000000000003</v>
      </c>
      <c r="I112" s="13">
        <v>258.79999999999995</v>
      </c>
      <c r="J112" s="13">
        <v>285.01</v>
      </c>
      <c r="K112" s="13">
        <v>292.53999999999996</v>
      </c>
      <c r="L112" s="13">
        <v>291.20074683658999</v>
      </c>
      <c r="M112" s="13">
        <v>289.2970766300088</v>
      </c>
      <c r="N112" s="13">
        <v>286.58593720783745</v>
      </c>
      <c r="O112" s="13">
        <v>283.10487497134608</v>
      </c>
      <c r="P112" s="13">
        <v>279.3389250095189</v>
      </c>
      <c r="Q112" s="13">
        <v>277.40191558720971</v>
      </c>
      <c r="R112" s="13">
        <v>273.76315055881389</v>
      </c>
      <c r="S112" s="13">
        <v>270.49639596907087</v>
      </c>
      <c r="T112" s="13">
        <v>267.75650316481153</v>
      </c>
      <c r="U112" s="13">
        <v>265.44842968552257</v>
      </c>
      <c r="V112" s="13">
        <v>263.27350212770244</v>
      </c>
      <c r="W112" s="28"/>
      <c r="X112" s="13">
        <v>-1.0031293267086516</v>
      </c>
      <c r="Y112" s="14">
        <v>-27.927244708887542</v>
      </c>
      <c r="Z112" s="28"/>
      <c r="AA112" s="28"/>
      <c r="AB112" s="28"/>
      <c r="AC112" s="28"/>
      <c r="AD112" s="28"/>
      <c r="AE112" s="28"/>
      <c r="AF112" s="34" t="s">
        <v>35</v>
      </c>
      <c r="AG112" s="34"/>
      <c r="AH112" s="28"/>
      <c r="AI112" s="30">
        <v>299.99999999999994</v>
      </c>
      <c r="AJ112" s="30">
        <v>265.95</v>
      </c>
      <c r="AK112" s="30">
        <v>264.57</v>
      </c>
      <c r="AL112" s="30">
        <v>282.79999999999995</v>
      </c>
      <c r="AM112" s="30">
        <v>252.16000000000003</v>
      </c>
      <c r="AN112" s="30">
        <v>258.79999999999995</v>
      </c>
      <c r="AO112" s="30">
        <v>285.01</v>
      </c>
      <c r="AP112" s="30">
        <v>292.53999999999996</v>
      </c>
      <c r="AQ112" s="30">
        <v>291.20074683658999</v>
      </c>
      <c r="AR112" s="30">
        <v>289.2970766300088</v>
      </c>
      <c r="AS112" s="30">
        <v>286.58593720783745</v>
      </c>
      <c r="AT112" s="30">
        <v>283.10487497134608</v>
      </c>
      <c r="AU112" s="30">
        <v>279.3389250095189</v>
      </c>
      <c r="AV112" s="30">
        <v>277.40191558720971</v>
      </c>
      <c r="AW112" s="30">
        <v>273.76315055881389</v>
      </c>
      <c r="AX112" s="30">
        <v>270.49639596907087</v>
      </c>
      <c r="AY112" s="30">
        <v>267.75650316481153</v>
      </c>
      <c r="AZ112" s="30">
        <v>265.44842968552257</v>
      </c>
      <c r="BA112" s="30">
        <v>263.27350212770244</v>
      </c>
      <c r="BB112" s="28"/>
      <c r="BC112" s="13">
        <v>-1.0031293267086516</v>
      </c>
      <c r="BD112" s="14">
        <v>-27.927244708887542</v>
      </c>
      <c r="BE112" s="28"/>
      <c r="BF112" s="28"/>
      <c r="BG112" s="28"/>
      <c r="BH112" s="28"/>
      <c r="BI112" s="28"/>
      <c r="BJ112" s="28"/>
      <c r="BK112" s="34" t="s">
        <v>35</v>
      </c>
      <c r="BL112" s="28"/>
      <c r="BM112" s="30">
        <v>0</v>
      </c>
      <c r="BN112" s="30">
        <v>0</v>
      </c>
      <c r="BO112" s="30">
        <v>0</v>
      </c>
      <c r="BP112" s="30">
        <v>0</v>
      </c>
      <c r="BQ112" s="30">
        <v>0</v>
      </c>
      <c r="BR112" s="30">
        <v>0</v>
      </c>
      <c r="BS112" s="30">
        <v>0</v>
      </c>
      <c r="BT112" s="30">
        <v>0</v>
      </c>
      <c r="BU112" s="30">
        <v>0</v>
      </c>
      <c r="BV112" s="30">
        <v>0</v>
      </c>
      <c r="BW112" s="30">
        <v>0</v>
      </c>
      <c r="BX112" s="30">
        <v>0</v>
      </c>
      <c r="BY112" s="30">
        <v>0</v>
      </c>
      <c r="BZ112" s="30">
        <v>0</v>
      </c>
      <c r="CA112" s="30">
        <v>0</v>
      </c>
      <c r="CB112" s="30">
        <v>0</v>
      </c>
      <c r="CC112" s="30">
        <v>0</v>
      </c>
      <c r="CD112" s="30">
        <v>0</v>
      </c>
      <c r="CE112" s="30">
        <v>0</v>
      </c>
      <c r="CF112" s="28"/>
      <c r="CG112" s="13">
        <v>0</v>
      </c>
      <c r="CH112" s="14">
        <v>0</v>
      </c>
      <c r="CI112" s="28"/>
      <c r="CJ112" s="28"/>
      <c r="CK112" s="28"/>
      <c r="CL112" s="28"/>
      <c r="CM112" s="28"/>
      <c r="CN112" s="28"/>
      <c r="CO112" s="34" t="s">
        <v>35</v>
      </c>
      <c r="CP112" s="28"/>
      <c r="CQ112" s="30">
        <v>0</v>
      </c>
      <c r="CR112" s="30">
        <v>0</v>
      </c>
      <c r="CS112" s="30">
        <v>0</v>
      </c>
      <c r="CT112" s="30">
        <v>0</v>
      </c>
      <c r="CU112" s="30">
        <v>0</v>
      </c>
      <c r="CV112" s="30">
        <v>0</v>
      </c>
      <c r="CW112" s="30">
        <v>0</v>
      </c>
      <c r="CX112" s="30">
        <v>0</v>
      </c>
      <c r="CY112" s="30">
        <v>0</v>
      </c>
      <c r="CZ112" s="30">
        <v>0</v>
      </c>
      <c r="DA112" s="30">
        <v>0</v>
      </c>
      <c r="DB112" s="30">
        <v>0</v>
      </c>
      <c r="DC112" s="30">
        <v>0</v>
      </c>
      <c r="DD112" s="30">
        <v>0</v>
      </c>
      <c r="DE112" s="30">
        <v>0</v>
      </c>
      <c r="DF112" s="30">
        <v>0</v>
      </c>
      <c r="DG112" s="30">
        <v>0</v>
      </c>
      <c r="DH112" s="30">
        <v>0</v>
      </c>
      <c r="DI112" s="30">
        <v>0</v>
      </c>
      <c r="DK112" s="13">
        <v>0</v>
      </c>
      <c r="DL112" s="14">
        <v>0</v>
      </c>
    </row>
    <row r="113" spans="2:116" x14ac:dyDescent="0.25">
      <c r="B113" s="17" t="s">
        <v>36</v>
      </c>
      <c r="D113" s="13">
        <v>580.66999999999996</v>
      </c>
      <c r="E113" s="13">
        <v>551.52</v>
      </c>
      <c r="F113" s="13">
        <v>524.44999999999993</v>
      </c>
      <c r="G113" s="13">
        <v>533.82000000000005</v>
      </c>
      <c r="H113" s="13">
        <v>573.62</v>
      </c>
      <c r="I113" s="13">
        <v>603.11999999999989</v>
      </c>
      <c r="J113" s="13">
        <v>602.58000000000004</v>
      </c>
      <c r="K113" s="13">
        <v>605.59999999999991</v>
      </c>
      <c r="L113" s="13">
        <v>578.77361730139978</v>
      </c>
      <c r="M113" s="13">
        <v>566.27865740003233</v>
      </c>
      <c r="N113" s="13">
        <v>566.32384508555333</v>
      </c>
      <c r="O113" s="13">
        <v>560.67869339009201</v>
      </c>
      <c r="P113" s="13">
        <v>552.66123768561101</v>
      </c>
      <c r="Q113" s="13">
        <v>548.30131504573171</v>
      </c>
      <c r="R113" s="13">
        <v>541.02851112703388</v>
      </c>
      <c r="S113" s="13">
        <v>535.96086702877153</v>
      </c>
      <c r="T113" s="13">
        <v>533.90739337652212</v>
      </c>
      <c r="U113" s="13">
        <v>534.63077958146528</v>
      </c>
      <c r="V113" s="13">
        <v>536.15871553204079</v>
      </c>
      <c r="W113" s="28"/>
      <c r="X113" s="13">
        <v>-0.76189459309259355</v>
      </c>
      <c r="Y113" s="14">
        <v>-42.614901769358994</v>
      </c>
      <c r="Z113" s="28"/>
      <c r="AA113" s="28"/>
      <c r="AB113" s="28"/>
      <c r="AC113" s="28"/>
      <c r="AD113" s="28"/>
      <c r="AE113" s="28"/>
      <c r="AF113" s="34" t="s">
        <v>36</v>
      </c>
      <c r="AG113" s="34"/>
      <c r="AH113" s="28"/>
      <c r="AI113" s="30">
        <v>580.66999999999996</v>
      </c>
      <c r="AJ113" s="30">
        <v>551.52</v>
      </c>
      <c r="AK113" s="30">
        <v>524.44999999999993</v>
      </c>
      <c r="AL113" s="30">
        <v>533.82000000000005</v>
      </c>
      <c r="AM113" s="30">
        <v>573.62</v>
      </c>
      <c r="AN113" s="30">
        <v>603.11999999999989</v>
      </c>
      <c r="AO113" s="30">
        <v>602.58000000000004</v>
      </c>
      <c r="AP113" s="30">
        <v>605.59999999999991</v>
      </c>
      <c r="AQ113" s="30">
        <v>578.77361730139978</v>
      </c>
      <c r="AR113" s="30">
        <v>566.27865740003233</v>
      </c>
      <c r="AS113" s="30">
        <v>566.32384508555333</v>
      </c>
      <c r="AT113" s="30">
        <v>560.67869339009201</v>
      </c>
      <c r="AU113" s="30">
        <v>552.66123768561101</v>
      </c>
      <c r="AV113" s="30">
        <v>548.30131504573171</v>
      </c>
      <c r="AW113" s="30">
        <v>541.02851112703388</v>
      </c>
      <c r="AX113" s="30">
        <v>535.96086702877153</v>
      </c>
      <c r="AY113" s="30">
        <v>533.90739337652212</v>
      </c>
      <c r="AZ113" s="30">
        <v>534.63077958146528</v>
      </c>
      <c r="BA113" s="30">
        <v>536.15871553204079</v>
      </c>
      <c r="BB113" s="28"/>
      <c r="BC113" s="13">
        <v>-0.76189459309259355</v>
      </c>
      <c r="BD113" s="14">
        <v>-42.614901769358994</v>
      </c>
      <c r="BE113" s="28"/>
      <c r="BF113" s="28"/>
      <c r="BG113" s="28"/>
      <c r="BH113" s="28"/>
      <c r="BI113" s="28"/>
      <c r="BJ113" s="28"/>
      <c r="BK113" s="34" t="s">
        <v>36</v>
      </c>
      <c r="BL113" s="28"/>
      <c r="BM113" s="30">
        <v>0</v>
      </c>
      <c r="BN113" s="30">
        <v>0</v>
      </c>
      <c r="BO113" s="30">
        <v>0</v>
      </c>
      <c r="BP113" s="30">
        <v>0</v>
      </c>
      <c r="BQ113" s="30">
        <v>0</v>
      </c>
      <c r="BR113" s="30">
        <v>0</v>
      </c>
      <c r="BS113" s="30">
        <v>0</v>
      </c>
      <c r="BT113" s="30">
        <v>0</v>
      </c>
      <c r="BU113" s="30">
        <v>0</v>
      </c>
      <c r="BV113" s="30">
        <v>0</v>
      </c>
      <c r="BW113" s="30">
        <v>0</v>
      </c>
      <c r="BX113" s="30">
        <v>0</v>
      </c>
      <c r="BY113" s="30">
        <v>0</v>
      </c>
      <c r="BZ113" s="30">
        <v>0</v>
      </c>
      <c r="CA113" s="30">
        <v>0</v>
      </c>
      <c r="CB113" s="30">
        <v>0</v>
      </c>
      <c r="CC113" s="30">
        <v>0</v>
      </c>
      <c r="CD113" s="30">
        <v>0</v>
      </c>
      <c r="CE113" s="30">
        <v>0</v>
      </c>
      <c r="CF113" s="28"/>
      <c r="CG113" s="13">
        <v>0</v>
      </c>
      <c r="CH113" s="14">
        <v>0</v>
      </c>
      <c r="CI113" s="28"/>
      <c r="CJ113" s="28"/>
      <c r="CK113" s="28"/>
      <c r="CL113" s="28"/>
      <c r="CM113" s="28"/>
      <c r="CN113" s="28"/>
      <c r="CO113" s="34" t="s">
        <v>36</v>
      </c>
      <c r="CP113" s="28"/>
      <c r="CQ113" s="30">
        <v>0</v>
      </c>
      <c r="CR113" s="30">
        <v>0</v>
      </c>
      <c r="CS113" s="30">
        <v>0</v>
      </c>
      <c r="CT113" s="30">
        <v>0</v>
      </c>
      <c r="CU113" s="30">
        <v>0</v>
      </c>
      <c r="CV113" s="30">
        <v>0</v>
      </c>
      <c r="CW113" s="30">
        <v>0</v>
      </c>
      <c r="CX113" s="30">
        <v>0</v>
      </c>
      <c r="CY113" s="30">
        <v>0</v>
      </c>
      <c r="CZ113" s="30">
        <v>0</v>
      </c>
      <c r="DA113" s="30">
        <v>0</v>
      </c>
      <c r="DB113" s="30">
        <v>0</v>
      </c>
      <c r="DC113" s="30">
        <v>0</v>
      </c>
      <c r="DD113" s="30">
        <v>0</v>
      </c>
      <c r="DE113" s="30">
        <v>0</v>
      </c>
      <c r="DF113" s="30">
        <v>0</v>
      </c>
      <c r="DG113" s="30">
        <v>0</v>
      </c>
      <c r="DH113" s="30">
        <v>0</v>
      </c>
      <c r="DI113" s="30">
        <v>0</v>
      </c>
      <c r="DK113" s="13">
        <v>0</v>
      </c>
      <c r="DL113" s="14">
        <v>0</v>
      </c>
    </row>
    <row r="114" spans="2:116" x14ac:dyDescent="0.25">
      <c r="B114" s="17" t="s">
        <v>37</v>
      </c>
      <c r="D114" s="13">
        <v>200.7</v>
      </c>
      <c r="E114" s="13">
        <v>201.36</v>
      </c>
      <c r="F114" s="13">
        <v>178.72000000000003</v>
      </c>
      <c r="G114" s="13">
        <v>152.49</v>
      </c>
      <c r="H114" s="13">
        <v>160.89999999999998</v>
      </c>
      <c r="I114" s="13">
        <v>155.5</v>
      </c>
      <c r="J114" s="13">
        <v>205.97000000000003</v>
      </c>
      <c r="K114" s="13">
        <v>165.38</v>
      </c>
      <c r="L114" s="13">
        <v>161.41039181368336</v>
      </c>
      <c r="M114" s="13">
        <v>158.27308779178585</v>
      </c>
      <c r="N114" s="13">
        <v>155.85133009597826</v>
      </c>
      <c r="O114" s="13">
        <v>152.7454390551043</v>
      </c>
      <c r="P114" s="13">
        <v>149.35590025525218</v>
      </c>
      <c r="Q114" s="13">
        <v>147.60797072758126</v>
      </c>
      <c r="R114" s="13">
        <v>144.24951299913045</v>
      </c>
      <c r="S114" s="13">
        <v>141.16412631371387</v>
      </c>
      <c r="T114" s="13">
        <v>138.50095712355028</v>
      </c>
      <c r="U114" s="13">
        <v>136.17926313470389</v>
      </c>
      <c r="V114" s="13">
        <v>133.93530030617416</v>
      </c>
      <c r="W114" s="28"/>
      <c r="X114" s="13">
        <v>-1.8486321402331196</v>
      </c>
      <c r="Y114" s="14">
        <v>-27.475091507509205</v>
      </c>
      <c r="Z114" s="28"/>
      <c r="AA114" s="28"/>
      <c r="AB114" s="28"/>
      <c r="AC114" s="28"/>
      <c r="AD114" s="28"/>
      <c r="AE114" s="28"/>
      <c r="AF114" s="34" t="s">
        <v>37</v>
      </c>
      <c r="AG114" s="34"/>
      <c r="AH114" s="28"/>
      <c r="AI114" s="30">
        <v>200.7</v>
      </c>
      <c r="AJ114" s="30">
        <v>201.36</v>
      </c>
      <c r="AK114" s="30">
        <v>178.72000000000003</v>
      </c>
      <c r="AL114" s="30">
        <v>152.49</v>
      </c>
      <c r="AM114" s="30">
        <v>160.89999999999998</v>
      </c>
      <c r="AN114" s="30">
        <v>155.5</v>
      </c>
      <c r="AO114" s="30">
        <v>205.97000000000003</v>
      </c>
      <c r="AP114" s="30">
        <v>165.38</v>
      </c>
      <c r="AQ114" s="30">
        <v>161.41039181368336</v>
      </c>
      <c r="AR114" s="30">
        <v>158.27308779178585</v>
      </c>
      <c r="AS114" s="30">
        <v>155.85133009597826</v>
      </c>
      <c r="AT114" s="30">
        <v>152.7454390551043</v>
      </c>
      <c r="AU114" s="30">
        <v>149.35590025525218</v>
      </c>
      <c r="AV114" s="30">
        <v>147.60797072758126</v>
      </c>
      <c r="AW114" s="30">
        <v>144.24951299913045</v>
      </c>
      <c r="AX114" s="30">
        <v>141.16412631371387</v>
      </c>
      <c r="AY114" s="30">
        <v>138.50095712355028</v>
      </c>
      <c r="AZ114" s="30">
        <v>136.17926313470389</v>
      </c>
      <c r="BA114" s="30">
        <v>133.93530030617416</v>
      </c>
      <c r="BB114" s="28"/>
      <c r="BC114" s="13">
        <v>-1.8486321402331196</v>
      </c>
      <c r="BD114" s="14">
        <v>-27.475091507509205</v>
      </c>
      <c r="BE114" s="28"/>
      <c r="BF114" s="28"/>
      <c r="BG114" s="28"/>
      <c r="BH114" s="28"/>
      <c r="BI114" s="28"/>
      <c r="BJ114" s="28"/>
      <c r="BK114" s="34" t="s">
        <v>37</v>
      </c>
      <c r="BL114" s="28"/>
      <c r="BM114" s="30">
        <v>0</v>
      </c>
      <c r="BN114" s="30">
        <v>0</v>
      </c>
      <c r="BO114" s="30">
        <v>0</v>
      </c>
      <c r="BP114" s="30">
        <v>0</v>
      </c>
      <c r="BQ114" s="30">
        <v>0</v>
      </c>
      <c r="BR114" s="30">
        <v>0</v>
      </c>
      <c r="BS114" s="30">
        <v>0</v>
      </c>
      <c r="BT114" s="30">
        <v>0</v>
      </c>
      <c r="BU114" s="30">
        <v>0</v>
      </c>
      <c r="BV114" s="30">
        <v>0</v>
      </c>
      <c r="BW114" s="30">
        <v>0</v>
      </c>
      <c r="BX114" s="30">
        <v>0</v>
      </c>
      <c r="BY114" s="30">
        <v>0</v>
      </c>
      <c r="BZ114" s="30">
        <v>0</v>
      </c>
      <c r="CA114" s="30">
        <v>0</v>
      </c>
      <c r="CB114" s="30">
        <v>0</v>
      </c>
      <c r="CC114" s="30">
        <v>0</v>
      </c>
      <c r="CD114" s="30">
        <v>0</v>
      </c>
      <c r="CE114" s="30">
        <v>0</v>
      </c>
      <c r="CF114" s="28"/>
      <c r="CG114" s="13">
        <v>0</v>
      </c>
      <c r="CH114" s="14">
        <v>0</v>
      </c>
      <c r="CI114" s="28"/>
      <c r="CJ114" s="28"/>
      <c r="CK114" s="28"/>
      <c r="CL114" s="28"/>
      <c r="CM114" s="28"/>
      <c r="CN114" s="28"/>
      <c r="CO114" s="34" t="s">
        <v>37</v>
      </c>
      <c r="CP114" s="28"/>
      <c r="CQ114" s="30">
        <v>0</v>
      </c>
      <c r="CR114" s="30">
        <v>0</v>
      </c>
      <c r="CS114" s="30">
        <v>0</v>
      </c>
      <c r="CT114" s="30">
        <v>0</v>
      </c>
      <c r="CU114" s="30">
        <v>0</v>
      </c>
      <c r="CV114" s="30">
        <v>0</v>
      </c>
      <c r="CW114" s="30">
        <v>0</v>
      </c>
      <c r="CX114" s="30">
        <v>0</v>
      </c>
      <c r="CY114" s="30">
        <v>0</v>
      </c>
      <c r="CZ114" s="30">
        <v>0</v>
      </c>
      <c r="DA114" s="30">
        <v>0</v>
      </c>
      <c r="DB114" s="30">
        <v>0</v>
      </c>
      <c r="DC114" s="30">
        <v>0</v>
      </c>
      <c r="DD114" s="30">
        <v>0</v>
      </c>
      <c r="DE114" s="30">
        <v>0</v>
      </c>
      <c r="DF114" s="30">
        <v>0</v>
      </c>
      <c r="DG114" s="30">
        <v>0</v>
      </c>
      <c r="DH114" s="30">
        <v>0</v>
      </c>
      <c r="DI114" s="30">
        <v>0</v>
      </c>
      <c r="DK114" s="13">
        <v>0</v>
      </c>
      <c r="DL114" s="14">
        <v>0</v>
      </c>
    </row>
    <row r="115" spans="2:116" x14ac:dyDescent="0.25">
      <c r="B115" s="17" t="s">
        <v>38</v>
      </c>
      <c r="D115" s="13">
        <v>384.28000000000003</v>
      </c>
      <c r="E115" s="13">
        <v>346.37</v>
      </c>
      <c r="F115" s="13">
        <v>299.08</v>
      </c>
      <c r="G115" s="13">
        <v>282.47000000000003</v>
      </c>
      <c r="H115" s="13">
        <v>336.27</v>
      </c>
      <c r="I115" s="13">
        <v>297.10000000000002</v>
      </c>
      <c r="J115" s="13">
        <v>269.39999999999998</v>
      </c>
      <c r="K115" s="13">
        <v>235.85000000000002</v>
      </c>
      <c r="L115" s="13">
        <v>215.02113571960737</v>
      </c>
      <c r="M115" s="13">
        <v>200.73509228926787</v>
      </c>
      <c r="N115" s="13">
        <v>195.21170129333004</v>
      </c>
      <c r="O115" s="13">
        <v>190.49671043848079</v>
      </c>
      <c r="P115" s="13">
        <v>185.57913980066058</v>
      </c>
      <c r="Q115" s="13">
        <v>183.04733390552843</v>
      </c>
      <c r="R115" s="13">
        <v>178.25154246359114</v>
      </c>
      <c r="S115" s="13">
        <v>173.9540403733115</v>
      </c>
      <c r="T115" s="13">
        <v>170.41503768303235</v>
      </c>
      <c r="U115" s="13">
        <v>167.48852489349639</v>
      </c>
      <c r="V115" s="13">
        <v>164.74094042909095</v>
      </c>
      <c r="W115" s="28"/>
      <c r="X115" s="13">
        <v>-2.628459954027329</v>
      </c>
      <c r="Y115" s="14">
        <v>-50.280195290516417</v>
      </c>
      <c r="Z115" s="28"/>
      <c r="AA115" s="28"/>
      <c r="AB115" s="28"/>
      <c r="AC115" s="28"/>
      <c r="AD115" s="28"/>
      <c r="AE115" s="28"/>
      <c r="AF115" s="34" t="s">
        <v>38</v>
      </c>
      <c r="AG115" s="34"/>
      <c r="AH115" s="28"/>
      <c r="AI115" s="30">
        <v>384.28000000000003</v>
      </c>
      <c r="AJ115" s="30">
        <v>346.37</v>
      </c>
      <c r="AK115" s="30">
        <v>299.08</v>
      </c>
      <c r="AL115" s="30">
        <v>282.47000000000003</v>
      </c>
      <c r="AM115" s="30">
        <v>336.27</v>
      </c>
      <c r="AN115" s="30">
        <v>297.10000000000002</v>
      </c>
      <c r="AO115" s="30">
        <v>269.39999999999998</v>
      </c>
      <c r="AP115" s="30">
        <v>235.85000000000002</v>
      </c>
      <c r="AQ115" s="30">
        <v>215.02113571960737</v>
      </c>
      <c r="AR115" s="30">
        <v>200.73509228926787</v>
      </c>
      <c r="AS115" s="30">
        <v>195.21170129333004</v>
      </c>
      <c r="AT115" s="30">
        <v>190.49671043848079</v>
      </c>
      <c r="AU115" s="30">
        <v>185.57913980066058</v>
      </c>
      <c r="AV115" s="30">
        <v>183.04733390552843</v>
      </c>
      <c r="AW115" s="30">
        <v>178.25154246359114</v>
      </c>
      <c r="AX115" s="30">
        <v>173.9540403733115</v>
      </c>
      <c r="AY115" s="30">
        <v>170.41503768303235</v>
      </c>
      <c r="AZ115" s="30">
        <v>167.48852489349639</v>
      </c>
      <c r="BA115" s="30">
        <v>164.74094042909095</v>
      </c>
      <c r="BB115" s="28"/>
      <c r="BC115" s="13">
        <v>-2.628459954027329</v>
      </c>
      <c r="BD115" s="14">
        <v>-50.280195290516417</v>
      </c>
      <c r="BE115" s="28"/>
      <c r="BF115" s="28"/>
      <c r="BG115" s="28"/>
      <c r="BH115" s="28"/>
      <c r="BI115" s="28"/>
      <c r="BJ115" s="28"/>
      <c r="BK115" s="34" t="s">
        <v>38</v>
      </c>
      <c r="BL115" s="28"/>
      <c r="BM115" s="30">
        <v>0</v>
      </c>
      <c r="BN115" s="30">
        <v>0</v>
      </c>
      <c r="BO115" s="30">
        <v>0</v>
      </c>
      <c r="BP115" s="30">
        <v>0</v>
      </c>
      <c r="BQ115" s="30">
        <v>0</v>
      </c>
      <c r="BR115" s="30">
        <v>0</v>
      </c>
      <c r="BS115" s="30">
        <v>0</v>
      </c>
      <c r="BT115" s="30">
        <v>0</v>
      </c>
      <c r="BU115" s="30">
        <v>0</v>
      </c>
      <c r="BV115" s="30">
        <v>0</v>
      </c>
      <c r="BW115" s="30">
        <v>0</v>
      </c>
      <c r="BX115" s="30">
        <v>0</v>
      </c>
      <c r="BY115" s="30">
        <v>0</v>
      </c>
      <c r="BZ115" s="30">
        <v>0</v>
      </c>
      <c r="CA115" s="30">
        <v>0</v>
      </c>
      <c r="CB115" s="30">
        <v>0</v>
      </c>
      <c r="CC115" s="30">
        <v>0</v>
      </c>
      <c r="CD115" s="30">
        <v>0</v>
      </c>
      <c r="CE115" s="30">
        <v>0</v>
      </c>
      <c r="CF115" s="28"/>
      <c r="CG115" s="13">
        <v>0</v>
      </c>
      <c r="CH115" s="14">
        <v>0</v>
      </c>
      <c r="CI115" s="28"/>
      <c r="CJ115" s="28"/>
      <c r="CK115" s="28"/>
      <c r="CL115" s="28"/>
      <c r="CM115" s="28"/>
      <c r="CN115" s="28"/>
      <c r="CO115" s="34" t="s">
        <v>38</v>
      </c>
      <c r="CP115" s="28"/>
      <c r="CQ115" s="30">
        <v>0</v>
      </c>
      <c r="CR115" s="30">
        <v>0</v>
      </c>
      <c r="CS115" s="30">
        <v>0</v>
      </c>
      <c r="CT115" s="30">
        <v>0</v>
      </c>
      <c r="CU115" s="30">
        <v>0</v>
      </c>
      <c r="CV115" s="30">
        <v>0</v>
      </c>
      <c r="CW115" s="30">
        <v>0</v>
      </c>
      <c r="CX115" s="30">
        <v>0</v>
      </c>
      <c r="CY115" s="30">
        <v>0</v>
      </c>
      <c r="CZ115" s="30">
        <v>0</v>
      </c>
      <c r="DA115" s="30">
        <v>0</v>
      </c>
      <c r="DB115" s="30">
        <v>0</v>
      </c>
      <c r="DC115" s="30">
        <v>0</v>
      </c>
      <c r="DD115" s="30">
        <v>0</v>
      </c>
      <c r="DE115" s="30">
        <v>0</v>
      </c>
      <c r="DF115" s="30">
        <v>0</v>
      </c>
      <c r="DG115" s="30">
        <v>0</v>
      </c>
      <c r="DH115" s="30">
        <v>0</v>
      </c>
      <c r="DI115" s="30">
        <v>0</v>
      </c>
      <c r="DK115" s="13">
        <v>0</v>
      </c>
      <c r="DL115" s="14">
        <v>0</v>
      </c>
    </row>
    <row r="116" spans="2:116" x14ac:dyDescent="0.25">
      <c r="B116" s="17" t="s">
        <v>39</v>
      </c>
      <c r="D116" s="13">
        <v>137.89000000000001</v>
      </c>
      <c r="E116" s="13">
        <v>128.88999999999999</v>
      </c>
      <c r="F116" s="13">
        <v>137</v>
      </c>
      <c r="G116" s="13">
        <v>134.10999999999999</v>
      </c>
      <c r="H116" s="13">
        <v>133.61000000000001</v>
      </c>
      <c r="I116" s="13">
        <v>132.57000000000005</v>
      </c>
      <c r="J116" s="13">
        <v>133.79</v>
      </c>
      <c r="K116" s="13">
        <v>145.82000000000002</v>
      </c>
      <c r="L116" s="13">
        <v>146.06734369285695</v>
      </c>
      <c r="M116" s="13">
        <v>145.83118308663478</v>
      </c>
      <c r="N116" s="13">
        <v>144.90342646458959</v>
      </c>
      <c r="O116" s="13">
        <v>143.33029405746225</v>
      </c>
      <c r="P116" s="13">
        <v>141.51516705736015</v>
      </c>
      <c r="Q116" s="13">
        <v>140.58590916954554</v>
      </c>
      <c r="R116" s="13">
        <v>138.84118148351757</v>
      </c>
      <c r="S116" s="13">
        <v>137.39935097804891</v>
      </c>
      <c r="T116" s="13">
        <v>136.41587246143484</v>
      </c>
      <c r="U116" s="13">
        <v>135.78899606906819</v>
      </c>
      <c r="V116" s="13">
        <v>135.25929727204448</v>
      </c>
      <c r="W116" s="28"/>
      <c r="X116" s="13">
        <v>-0.76579391002906672</v>
      </c>
      <c r="Y116" s="14">
        <v>-10.808046420812474</v>
      </c>
      <c r="Z116" s="28"/>
      <c r="AA116" s="28"/>
      <c r="AB116" s="28"/>
      <c r="AC116" s="28"/>
      <c r="AD116" s="28"/>
      <c r="AE116" s="28"/>
      <c r="AF116" s="34" t="s">
        <v>39</v>
      </c>
      <c r="AG116" s="34"/>
      <c r="AH116" s="28"/>
      <c r="AI116" s="30">
        <v>137.89000000000001</v>
      </c>
      <c r="AJ116" s="30">
        <v>128.88999999999999</v>
      </c>
      <c r="AK116" s="30">
        <v>137</v>
      </c>
      <c r="AL116" s="30">
        <v>134.10999999999999</v>
      </c>
      <c r="AM116" s="30">
        <v>133.61000000000001</v>
      </c>
      <c r="AN116" s="30">
        <v>132.57000000000005</v>
      </c>
      <c r="AO116" s="30">
        <v>133.79</v>
      </c>
      <c r="AP116" s="30">
        <v>145.82000000000002</v>
      </c>
      <c r="AQ116" s="30">
        <v>146.06734369285695</v>
      </c>
      <c r="AR116" s="30">
        <v>145.83118308663478</v>
      </c>
      <c r="AS116" s="30">
        <v>144.90342646458959</v>
      </c>
      <c r="AT116" s="30">
        <v>143.33029405746225</v>
      </c>
      <c r="AU116" s="30">
        <v>141.51516705736015</v>
      </c>
      <c r="AV116" s="30">
        <v>140.58590916954554</v>
      </c>
      <c r="AW116" s="30">
        <v>138.84118148351757</v>
      </c>
      <c r="AX116" s="30">
        <v>137.39935097804891</v>
      </c>
      <c r="AY116" s="30">
        <v>136.41587246143484</v>
      </c>
      <c r="AZ116" s="30">
        <v>135.78899606906819</v>
      </c>
      <c r="BA116" s="30">
        <v>135.25929727204448</v>
      </c>
      <c r="BB116" s="28"/>
      <c r="BC116" s="13">
        <v>-0.76579391002906672</v>
      </c>
      <c r="BD116" s="14">
        <v>-10.808046420812474</v>
      </c>
      <c r="BE116" s="28"/>
      <c r="BF116" s="28"/>
      <c r="BG116" s="28"/>
      <c r="BH116" s="28"/>
      <c r="BI116" s="28"/>
      <c r="BJ116" s="28"/>
      <c r="BK116" s="34" t="s">
        <v>39</v>
      </c>
      <c r="BL116" s="28"/>
      <c r="BM116" s="30">
        <v>0</v>
      </c>
      <c r="BN116" s="30">
        <v>0</v>
      </c>
      <c r="BO116" s="30">
        <v>0</v>
      </c>
      <c r="BP116" s="30">
        <v>0</v>
      </c>
      <c r="BQ116" s="30">
        <v>0</v>
      </c>
      <c r="BR116" s="30">
        <v>0</v>
      </c>
      <c r="BS116" s="30">
        <v>0</v>
      </c>
      <c r="BT116" s="30">
        <v>0</v>
      </c>
      <c r="BU116" s="30">
        <v>0</v>
      </c>
      <c r="BV116" s="30">
        <v>0</v>
      </c>
      <c r="BW116" s="30">
        <v>0</v>
      </c>
      <c r="BX116" s="30">
        <v>0</v>
      </c>
      <c r="BY116" s="30">
        <v>0</v>
      </c>
      <c r="BZ116" s="30">
        <v>0</v>
      </c>
      <c r="CA116" s="30">
        <v>0</v>
      </c>
      <c r="CB116" s="30">
        <v>0</v>
      </c>
      <c r="CC116" s="30">
        <v>0</v>
      </c>
      <c r="CD116" s="30">
        <v>0</v>
      </c>
      <c r="CE116" s="30">
        <v>0</v>
      </c>
      <c r="CF116" s="28"/>
      <c r="CG116" s="13">
        <v>0</v>
      </c>
      <c r="CH116" s="14">
        <v>0</v>
      </c>
      <c r="CI116" s="28"/>
      <c r="CJ116" s="28"/>
      <c r="CK116" s="28"/>
      <c r="CL116" s="28"/>
      <c r="CM116" s="28"/>
      <c r="CN116" s="28"/>
      <c r="CO116" s="34" t="s">
        <v>39</v>
      </c>
      <c r="CP116" s="28"/>
      <c r="CQ116" s="30">
        <v>0</v>
      </c>
      <c r="CR116" s="30">
        <v>0</v>
      </c>
      <c r="CS116" s="30">
        <v>0</v>
      </c>
      <c r="CT116" s="30">
        <v>0</v>
      </c>
      <c r="CU116" s="30">
        <v>0</v>
      </c>
      <c r="CV116" s="30">
        <v>0</v>
      </c>
      <c r="CW116" s="30">
        <v>0</v>
      </c>
      <c r="CX116" s="30">
        <v>0</v>
      </c>
      <c r="CY116" s="30">
        <v>0</v>
      </c>
      <c r="CZ116" s="30">
        <v>0</v>
      </c>
      <c r="DA116" s="30">
        <v>0</v>
      </c>
      <c r="DB116" s="30">
        <v>0</v>
      </c>
      <c r="DC116" s="30">
        <v>0</v>
      </c>
      <c r="DD116" s="30">
        <v>0</v>
      </c>
      <c r="DE116" s="30">
        <v>0</v>
      </c>
      <c r="DF116" s="30">
        <v>0</v>
      </c>
      <c r="DG116" s="30">
        <v>0</v>
      </c>
      <c r="DH116" s="30">
        <v>0</v>
      </c>
      <c r="DI116" s="30">
        <v>0</v>
      </c>
      <c r="DK116" s="13">
        <v>0</v>
      </c>
      <c r="DL116" s="14">
        <v>0</v>
      </c>
    </row>
    <row r="117" spans="2:116" x14ac:dyDescent="0.25">
      <c r="B117" s="9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AF117" s="9"/>
      <c r="AG117" s="9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K117" s="9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O117" s="9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</row>
    <row r="118" spans="2:116" x14ac:dyDescent="0.25">
      <c r="B118" s="26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</row>
    <row r="119" spans="2:116" x14ac:dyDescent="0.25">
      <c r="B119" s="26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</row>
    <row r="120" spans="2:116" x14ac:dyDescent="0.25"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</row>
    <row r="121" spans="2:116" x14ac:dyDescent="0.25"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</row>
    <row r="122" spans="2:116" x14ac:dyDescent="0.25"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</row>
    <row r="123" spans="2:116" x14ac:dyDescent="0.25"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</row>
    <row r="124" spans="2:116" x14ac:dyDescent="0.25"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</row>
    <row r="125" spans="2:116" x14ac:dyDescent="0.25"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</row>
    <row r="126" spans="2:116" x14ac:dyDescent="0.25"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</row>
    <row r="127" spans="2:116" x14ac:dyDescent="0.25">
      <c r="B127" s="2" t="s">
        <v>0</v>
      </c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AF127" s="2" t="s">
        <v>3</v>
      </c>
      <c r="AG127" s="5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K127" s="2" t="s">
        <v>4</v>
      </c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O127" s="2" t="s">
        <v>5</v>
      </c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</row>
    <row r="128" spans="2:116" x14ac:dyDescent="0.25">
      <c r="B128" s="2" t="s">
        <v>50</v>
      </c>
      <c r="D128" s="3">
        <v>2008</v>
      </c>
      <c r="E128" s="3">
        <v>2009</v>
      </c>
      <c r="F128" s="3">
        <v>2010</v>
      </c>
      <c r="G128" s="3">
        <v>2011</v>
      </c>
      <c r="H128" s="6">
        <v>2012</v>
      </c>
      <c r="I128" s="6">
        <v>2013</v>
      </c>
      <c r="J128" s="6">
        <v>2014</v>
      </c>
      <c r="K128" s="6">
        <v>2015</v>
      </c>
      <c r="L128" s="6">
        <v>2016</v>
      </c>
      <c r="M128" s="6">
        <v>2017</v>
      </c>
      <c r="N128" s="6">
        <v>2018</v>
      </c>
      <c r="O128" s="6">
        <v>2019</v>
      </c>
      <c r="P128" s="6">
        <v>2020</v>
      </c>
      <c r="Q128" s="6">
        <v>2021</v>
      </c>
      <c r="R128" s="7">
        <v>2022</v>
      </c>
      <c r="S128" s="7">
        <v>2023</v>
      </c>
      <c r="T128" s="7">
        <v>2024</v>
      </c>
      <c r="U128" s="8">
        <v>2025</v>
      </c>
      <c r="V128" s="8">
        <v>2026</v>
      </c>
      <c r="AF128" s="2" t="s">
        <v>50</v>
      </c>
      <c r="AG128" s="5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K128" s="2" t="s">
        <v>50</v>
      </c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O128" s="2" t="s">
        <v>50</v>
      </c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</row>
    <row r="129" spans="2:113" x14ac:dyDescent="0.25">
      <c r="B129" s="35" t="s">
        <v>51</v>
      </c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AF129" s="2" t="s">
        <v>42</v>
      </c>
      <c r="AG129" s="5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K129" s="2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O129" s="2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</row>
    <row r="130" spans="2:113" x14ac:dyDescent="0.25">
      <c r="B130" s="24" t="s">
        <v>13</v>
      </c>
      <c r="D130" s="10">
        <v>88.941827615492102</v>
      </c>
      <c r="E130" s="10">
        <v>87.899919404598222</v>
      </c>
      <c r="F130" s="10">
        <v>86.954755754190643</v>
      </c>
      <c r="G130" s="10">
        <v>85.091790455032807</v>
      </c>
      <c r="H130" s="10">
        <v>83.770009073390383</v>
      </c>
      <c r="I130" s="10">
        <v>83.3273078119595</v>
      </c>
      <c r="J130" s="10">
        <v>81.880381685384592</v>
      </c>
      <c r="K130" s="10">
        <v>80.454662705116732</v>
      </c>
      <c r="L130" s="10">
        <v>79.040255205505048</v>
      </c>
      <c r="M130" s="10">
        <v>78.637234077764461</v>
      </c>
      <c r="N130" s="10">
        <v>77.468291948332649</v>
      </c>
      <c r="O130" s="10">
        <v>75.907283107056571</v>
      </c>
      <c r="P130" s="10">
        <v>74.377467173686412</v>
      </c>
      <c r="Q130" s="10">
        <v>72.789089880127264</v>
      </c>
      <c r="R130" s="10">
        <v>71.382035659753726</v>
      </c>
      <c r="S130" s="10">
        <v>70.250971111711706</v>
      </c>
      <c r="T130" s="10">
        <v>69.43212381194752</v>
      </c>
      <c r="U130" s="10">
        <v>68.677570026952552</v>
      </c>
      <c r="V130" s="10">
        <v>67.980551721580909</v>
      </c>
      <c r="AF130" s="24" t="s">
        <v>13</v>
      </c>
      <c r="AG130" s="24"/>
      <c r="AI130" s="10">
        <v>88.941827615492102</v>
      </c>
      <c r="AJ130" s="10">
        <v>87.524408693674772</v>
      </c>
      <c r="AK130" s="10">
        <v>86.312064451612628</v>
      </c>
      <c r="AL130" s="10">
        <v>85.030201129514879</v>
      </c>
      <c r="AM130" s="10">
        <v>83.700641072923887</v>
      </c>
      <c r="AN130" s="10">
        <v>83.256379057786276</v>
      </c>
      <c r="AO130" s="10">
        <v>81.519671623042399</v>
      </c>
      <c r="AP130" s="10">
        <v>79.340946766801139</v>
      </c>
      <c r="AQ130" s="10">
        <v>77.922589636119568</v>
      </c>
      <c r="AR130" s="10">
        <v>77.520754311301658</v>
      </c>
      <c r="AS130" s="10">
        <v>76.367496423899539</v>
      </c>
      <c r="AT130" s="10">
        <v>74.833358701032793</v>
      </c>
      <c r="AU130" s="10">
        <v>73.32089137116553</v>
      </c>
      <c r="AV130" s="10">
        <v>71.762136360286391</v>
      </c>
      <c r="AW130" s="10">
        <v>70.379160809768223</v>
      </c>
      <c r="AX130" s="10">
        <v>69.261762121433733</v>
      </c>
      <c r="AY130" s="10">
        <v>68.448437456215586</v>
      </c>
      <c r="AZ130" s="10">
        <v>67.696365004175277</v>
      </c>
      <c r="BA130" s="10">
        <v>67.002160186252567</v>
      </c>
      <c r="BK130" s="24" t="s">
        <v>13</v>
      </c>
      <c r="BM130" s="10" t="e">
        <v>#DIV/0!</v>
      </c>
      <c r="BN130" s="10" t="e">
        <v>#DIV/0!</v>
      </c>
      <c r="BO130" s="10" t="e">
        <v>#DIV/0!</v>
      </c>
      <c r="BP130" s="10">
        <v>61.101238955330039</v>
      </c>
      <c r="BQ130" s="10">
        <v>57.487697084111254</v>
      </c>
      <c r="BR130" s="10">
        <v>57.837008074506294</v>
      </c>
      <c r="BS130" s="10">
        <v>52.700080465646948</v>
      </c>
      <c r="BT130" s="10">
        <v>59.474365926446758</v>
      </c>
      <c r="BU130" s="10">
        <v>59.593858697707709</v>
      </c>
      <c r="BV130" s="10">
        <v>59.352417312766768</v>
      </c>
      <c r="BW130" s="10">
        <v>58.705382651978333</v>
      </c>
      <c r="BX130" s="10">
        <v>57.795501381204723</v>
      </c>
      <c r="BY130" s="10">
        <v>56.933352441042885</v>
      </c>
      <c r="BZ130" s="10">
        <v>55.815036724547454</v>
      </c>
      <c r="CA130" s="10">
        <v>54.80334278015269</v>
      </c>
      <c r="CB130" s="10">
        <v>54.144127553961276</v>
      </c>
      <c r="CC130" s="10">
        <v>53.68583553893891</v>
      </c>
      <c r="CD130" s="10">
        <v>53.299789205682593</v>
      </c>
      <c r="CE130" s="10">
        <v>52.929976962038317</v>
      </c>
      <c r="CO130" s="24" t="s">
        <v>13</v>
      </c>
      <c r="CQ130" s="10" t="e">
        <v>#DIV/0!</v>
      </c>
      <c r="CR130" s="10" t="e">
        <v>#DIV/0!</v>
      </c>
      <c r="CS130" s="10" t="e">
        <v>#DIV/0!</v>
      </c>
      <c r="CT130" s="10">
        <v>138.61461945766723</v>
      </c>
      <c r="CU130" s="10">
        <v>139.22576729258483</v>
      </c>
      <c r="CV130" s="10">
        <v>137.34310551700366</v>
      </c>
      <c r="CW130" s="10">
        <v>198.52392376551481</v>
      </c>
      <c r="CX130" s="10">
        <v>318.70588474702038</v>
      </c>
      <c r="CY130" s="10">
        <v>297.64410291579213</v>
      </c>
      <c r="CZ130" s="10">
        <v>283.32979120628107</v>
      </c>
      <c r="DA130" s="10">
        <v>267.35920409063789</v>
      </c>
      <c r="DB130" s="10">
        <v>250.35968184790119</v>
      </c>
      <c r="DC130" s="10">
        <v>236.84362904599121</v>
      </c>
      <c r="DD130" s="10">
        <v>222.73679691698129</v>
      </c>
      <c r="DE130" s="10">
        <v>210.41190921848371</v>
      </c>
      <c r="DF130" s="10">
        <v>200.87913088518891</v>
      </c>
      <c r="DG130" s="10">
        <v>193.47923361947062</v>
      </c>
      <c r="DH130" s="10">
        <v>186.68357215831196</v>
      </c>
      <c r="DI130" s="10">
        <v>180.50169564566534</v>
      </c>
    </row>
    <row r="131" spans="2:113" x14ac:dyDescent="0.25">
      <c r="B131" s="9" t="s">
        <v>14</v>
      </c>
      <c r="D131" s="10">
        <v>69.801816881279521</v>
      </c>
      <c r="E131" s="10">
        <v>69.126954302218707</v>
      </c>
      <c r="F131" s="10">
        <v>68.05037671772115</v>
      </c>
      <c r="G131" s="10">
        <v>67.352355438858282</v>
      </c>
      <c r="H131" s="10">
        <v>66.559331845095784</v>
      </c>
      <c r="I131" s="10">
        <v>66.29096711483561</v>
      </c>
      <c r="J131" s="10">
        <v>64.498141020625411</v>
      </c>
      <c r="K131" s="10">
        <v>62.699501009320052</v>
      </c>
      <c r="L131" s="10">
        <v>62.047094632757137</v>
      </c>
      <c r="M131" s="10">
        <v>61.666305599900817</v>
      </c>
      <c r="N131" s="10">
        <v>60.755119272935495</v>
      </c>
      <c r="O131" s="10">
        <v>59.605806964928391</v>
      </c>
      <c r="P131" s="10">
        <v>58.503933978387998</v>
      </c>
      <c r="Q131" s="10">
        <v>57.293762472425293</v>
      </c>
      <c r="R131" s="10">
        <v>56.184439816250439</v>
      </c>
      <c r="S131" s="10">
        <v>55.264294449708068</v>
      </c>
      <c r="T131" s="10">
        <v>54.547705172765767</v>
      </c>
      <c r="U131" s="10">
        <v>53.897426997048456</v>
      </c>
      <c r="V131" s="10">
        <v>53.253452296904868</v>
      </c>
      <c r="AF131" s="9" t="s">
        <v>14</v>
      </c>
      <c r="AG131" s="9"/>
      <c r="AI131" s="10">
        <v>70.191254125730779</v>
      </c>
      <c r="AJ131" s="10">
        <v>69.316224229858804</v>
      </c>
      <c r="AK131" s="10">
        <v>68.205381414483469</v>
      </c>
      <c r="AL131" s="10">
        <v>67.487335971872312</v>
      </c>
      <c r="AM131" s="10">
        <v>66.694904841620755</v>
      </c>
      <c r="AN131" s="10">
        <v>66.407884755872757</v>
      </c>
      <c r="AO131" s="10">
        <v>64.645606780111194</v>
      </c>
      <c r="AP131" s="10">
        <v>62.76936227018637</v>
      </c>
      <c r="AQ131" s="10">
        <v>62.118876555080149</v>
      </c>
      <c r="AR131" s="10">
        <v>61.742268813811094</v>
      </c>
      <c r="AS131" s="10">
        <v>60.833631066047538</v>
      </c>
      <c r="AT131" s="10">
        <v>59.686932502956552</v>
      </c>
      <c r="AU131" s="10">
        <v>58.588166132553525</v>
      </c>
      <c r="AV131" s="10">
        <v>57.382127746134437</v>
      </c>
      <c r="AW131" s="10">
        <v>56.278384510069003</v>
      </c>
      <c r="AX131" s="10">
        <v>55.362213371840646</v>
      </c>
      <c r="AY131" s="10">
        <v>54.649693854474016</v>
      </c>
      <c r="AZ131" s="10">
        <v>54.003754175942873</v>
      </c>
      <c r="BA131" s="10">
        <v>53.363341120529334</v>
      </c>
      <c r="BK131" s="9" t="s">
        <v>14</v>
      </c>
      <c r="BM131" s="10">
        <v>0</v>
      </c>
      <c r="BN131" s="10">
        <v>53.646671523790118</v>
      </c>
      <c r="BO131" s="10">
        <v>54.517049452773875</v>
      </c>
      <c r="BP131" s="10">
        <v>57.366099780436741</v>
      </c>
      <c r="BQ131" s="10">
        <v>57.487697084111254</v>
      </c>
      <c r="BR131" s="10">
        <v>57.837008074506294</v>
      </c>
      <c r="BS131" s="10">
        <v>52.700080465646948</v>
      </c>
      <c r="BT131" s="10">
        <v>59.474365926446758</v>
      </c>
      <c r="BU131" s="10">
        <v>59.593858697707709</v>
      </c>
      <c r="BV131" s="10">
        <v>59.352417312766768</v>
      </c>
      <c r="BW131" s="10">
        <v>58.705382651978333</v>
      </c>
      <c r="BX131" s="10">
        <v>57.795501381204723</v>
      </c>
      <c r="BY131" s="10">
        <v>56.933352441042885</v>
      </c>
      <c r="BZ131" s="10">
        <v>55.815036724547454</v>
      </c>
      <c r="CA131" s="10">
        <v>54.80334278015269</v>
      </c>
      <c r="CB131" s="10">
        <v>54.144127553961276</v>
      </c>
      <c r="CC131" s="10">
        <v>53.68583553893891</v>
      </c>
      <c r="CD131" s="10">
        <v>53.299789205682593</v>
      </c>
      <c r="CE131" s="10">
        <v>52.929976962038317</v>
      </c>
      <c r="CO131" s="9" t="s">
        <v>14</v>
      </c>
      <c r="CQ131" s="10" t="e">
        <v>#DIV/0!</v>
      </c>
      <c r="CR131" s="10">
        <v>7.4361997857925006</v>
      </c>
      <c r="CS131" s="10">
        <v>45.022816045337805</v>
      </c>
      <c r="CT131" s="10">
        <v>49.357157920778292</v>
      </c>
      <c r="CU131" s="10">
        <v>49.221427513353106</v>
      </c>
      <c r="CV131" s="10">
        <v>51.540936417973967</v>
      </c>
      <c r="CW131" s="10">
        <v>49.468504866491934</v>
      </c>
      <c r="CX131" s="10">
        <v>53.731453419274871</v>
      </c>
      <c r="CY131" s="10">
        <v>52.612531314239185</v>
      </c>
      <c r="CZ131" s="10">
        <v>52.085760237303781</v>
      </c>
      <c r="DA131" s="10">
        <v>51.115825354321409</v>
      </c>
      <c r="DB131" s="10">
        <v>49.953016978158516</v>
      </c>
      <c r="DC131" s="10">
        <v>48.728041738436794</v>
      </c>
      <c r="DD131" s="10">
        <v>47.441229626333609</v>
      </c>
      <c r="DE131" s="10">
        <v>46.099272709274317</v>
      </c>
      <c r="DF131" s="10">
        <v>44.967821907510178</v>
      </c>
      <c r="DG131" s="10">
        <v>44.039715158484825</v>
      </c>
      <c r="DH131" s="10">
        <v>43.185806403094887</v>
      </c>
      <c r="DI131" s="10">
        <v>42.413019020981181</v>
      </c>
    </row>
    <row r="132" spans="2:113" x14ac:dyDescent="0.25">
      <c r="B132" s="12" t="s">
        <v>15</v>
      </c>
      <c r="D132" s="10">
        <v>62.567563377803488</v>
      </c>
      <c r="E132" s="10">
        <v>62.179315900464637</v>
      </c>
      <c r="F132" s="10">
        <v>61.37677006045805</v>
      </c>
      <c r="G132" s="10">
        <v>60.458687579018587</v>
      </c>
      <c r="H132" s="10">
        <v>60.222107831740423</v>
      </c>
      <c r="I132" s="10">
        <v>59.726232685947345</v>
      </c>
      <c r="J132" s="10">
        <v>57.815641464170426</v>
      </c>
      <c r="K132" s="10">
        <v>56.83153542780618</v>
      </c>
      <c r="L132" s="10">
        <v>56.228185845424505</v>
      </c>
      <c r="M132" s="10">
        <v>55.871139240015772</v>
      </c>
      <c r="N132" s="10">
        <v>55.075857611685521</v>
      </c>
      <c r="O132" s="10">
        <v>54.093039600268284</v>
      </c>
      <c r="P132" s="10">
        <v>53.164746052630193</v>
      </c>
      <c r="Q132" s="10">
        <v>52.130045163165711</v>
      </c>
      <c r="R132" s="10">
        <v>51.178362920667752</v>
      </c>
      <c r="S132" s="10">
        <v>50.385826437839981</v>
      </c>
      <c r="T132" s="10">
        <v>49.76346814436603</v>
      </c>
      <c r="U132" s="10">
        <v>49.188864130427802</v>
      </c>
      <c r="V132" s="10">
        <v>48.618193710611976</v>
      </c>
      <c r="AF132" s="12" t="s">
        <v>15</v>
      </c>
      <c r="AG132" s="12"/>
      <c r="AI132" s="10">
        <v>62.922974336163406</v>
      </c>
      <c r="AJ132" s="10">
        <v>62.33450843072513</v>
      </c>
      <c r="AK132" s="10">
        <v>61.541106005534346</v>
      </c>
      <c r="AL132" s="10">
        <v>60.618163249375229</v>
      </c>
      <c r="AM132" s="10">
        <v>60.380287892999675</v>
      </c>
      <c r="AN132" s="10">
        <v>59.870392247424974</v>
      </c>
      <c r="AO132" s="10">
        <v>57.990547080699095</v>
      </c>
      <c r="AP132" s="10">
        <v>56.931140567342268</v>
      </c>
      <c r="AQ132" s="10">
        <v>56.332936616807153</v>
      </c>
      <c r="AR132" s="10">
        <v>55.983516640248972</v>
      </c>
      <c r="AS132" s="10">
        <v>55.193816609338846</v>
      </c>
      <c r="AT132" s="10">
        <v>54.216690523176595</v>
      </c>
      <c r="AU132" s="10">
        <v>53.293435613307871</v>
      </c>
      <c r="AV132" s="10">
        <v>52.263890400368943</v>
      </c>
      <c r="AW132" s="10">
        <v>51.317983752962249</v>
      </c>
      <c r="AX132" s="10">
        <v>50.529414978774568</v>
      </c>
      <c r="AY132" s="10">
        <v>49.911054906395798</v>
      </c>
      <c r="AZ132" s="10">
        <v>49.340632798069706</v>
      </c>
      <c r="BA132" s="10">
        <v>48.773576608347312</v>
      </c>
      <c r="BK132" s="12" t="s">
        <v>15</v>
      </c>
      <c r="BM132" s="10">
        <v>0</v>
      </c>
      <c r="BN132" s="10">
        <v>51.978052934818194</v>
      </c>
      <c r="BO132" s="10">
        <v>53.183195915635878</v>
      </c>
      <c r="BP132" s="10">
        <v>55.045167149951077</v>
      </c>
      <c r="BQ132" s="10">
        <v>55.466023860854826</v>
      </c>
      <c r="BR132" s="10">
        <v>55.243225585141701</v>
      </c>
      <c r="BS132" s="10">
        <v>49.982546548805644</v>
      </c>
      <c r="BT132" s="10">
        <v>57.601114045383369</v>
      </c>
      <c r="BU132" s="10">
        <v>57.661738056118857</v>
      </c>
      <c r="BV132" s="10">
        <v>57.384400471093784</v>
      </c>
      <c r="BW132" s="10">
        <v>56.723338316332203</v>
      </c>
      <c r="BX132" s="10">
        <v>55.815792162310252</v>
      </c>
      <c r="BY132" s="10">
        <v>54.94874962706546</v>
      </c>
      <c r="BZ132" s="10">
        <v>53.852085501489221</v>
      </c>
      <c r="CA132" s="10">
        <v>52.834862364358159</v>
      </c>
      <c r="CB132" s="10">
        <v>52.160030773740019</v>
      </c>
      <c r="CC132" s="10">
        <v>51.666010303501615</v>
      </c>
      <c r="CD132" s="10">
        <v>51.236105696736203</v>
      </c>
      <c r="CE132" s="10">
        <v>50.819004627271923</v>
      </c>
      <c r="CO132" s="12" t="s">
        <v>15</v>
      </c>
      <c r="CQ132" s="10" t="e">
        <v>#DIV/0!</v>
      </c>
      <c r="CR132" s="10">
        <v>3.1863930376754608</v>
      </c>
      <c r="CS132" s="10">
        <v>24.643855861838798</v>
      </c>
      <c r="CT132" s="10">
        <v>28.477204668299045</v>
      </c>
      <c r="CU132" s="10">
        <v>31.199136242576056</v>
      </c>
      <c r="CV132" s="10">
        <v>32.762472950623888</v>
      </c>
      <c r="CW132" s="10">
        <v>31.587846514919146</v>
      </c>
      <c r="CX132" s="10">
        <v>36.942835640782526</v>
      </c>
      <c r="CY132" s="10">
        <v>36.173429759621264</v>
      </c>
      <c r="CZ132" s="10">
        <v>35.72814528287811</v>
      </c>
      <c r="DA132" s="10">
        <v>35.111940452329009</v>
      </c>
      <c r="DB132" s="10">
        <v>34.390805055295353</v>
      </c>
      <c r="DC132" s="10">
        <v>33.741120731351877</v>
      </c>
      <c r="DD132" s="10">
        <v>33.106004964307843</v>
      </c>
      <c r="DE132" s="10">
        <v>32.50433846665036</v>
      </c>
      <c r="DF132" s="10">
        <v>32.013648565828433</v>
      </c>
      <c r="DG132" s="10">
        <v>31.639248449878448</v>
      </c>
      <c r="DH132" s="10">
        <v>31.303168896586811</v>
      </c>
      <c r="DI132" s="10">
        <v>30.988230109304517</v>
      </c>
    </row>
    <row r="133" spans="2:113" x14ac:dyDescent="0.25">
      <c r="B133" s="15" t="s">
        <v>16</v>
      </c>
      <c r="D133" s="10">
        <v>62.567563377803488</v>
      </c>
      <c r="E133" s="10">
        <v>62.174283871615621</v>
      </c>
      <c r="F133" s="10">
        <v>61.37677006045805</v>
      </c>
      <c r="G133" s="10">
        <v>60.458687579018587</v>
      </c>
      <c r="H133" s="10">
        <v>60.222107831740423</v>
      </c>
      <c r="I133" s="10">
        <v>59.726232685947345</v>
      </c>
      <c r="J133" s="10">
        <v>57.815641464170426</v>
      </c>
      <c r="K133" s="10">
        <v>56.83153542780618</v>
      </c>
      <c r="L133" s="10">
        <v>56.369343133341225</v>
      </c>
      <c r="M133" s="10">
        <v>56.1600194225311</v>
      </c>
      <c r="N133" s="10">
        <v>55.498397675237797</v>
      </c>
      <c r="O133" s="10">
        <v>54.638042906736388</v>
      </c>
      <c r="P133" s="10">
        <v>53.822966466518906</v>
      </c>
      <c r="Q133" s="10">
        <v>52.885578073270736</v>
      </c>
      <c r="R133" s="10">
        <v>52.021754372283773</v>
      </c>
      <c r="S133" s="10">
        <v>51.323174435617098</v>
      </c>
      <c r="T133" s="10">
        <v>50.792498565358052</v>
      </c>
      <c r="U133" s="10">
        <v>50.305105554362925</v>
      </c>
      <c r="V133" s="10">
        <v>49.82315081862297</v>
      </c>
      <c r="AF133" s="15" t="s">
        <v>16</v>
      </c>
      <c r="AG133" s="15"/>
      <c r="AI133" s="10">
        <v>62.922974336163406</v>
      </c>
      <c r="AJ133" s="10">
        <v>62.33450843072513</v>
      </c>
      <c r="AK133" s="10">
        <v>61.541106005534346</v>
      </c>
      <c r="AL133" s="10">
        <v>60.618163249375229</v>
      </c>
      <c r="AM133" s="10">
        <v>60.380287892999675</v>
      </c>
      <c r="AN133" s="10">
        <v>59.870392247424974</v>
      </c>
      <c r="AO133" s="10">
        <v>57.990547080699095</v>
      </c>
      <c r="AP133" s="10">
        <v>56.931140567342268</v>
      </c>
      <c r="AQ133" s="10">
        <v>56.459859406371464</v>
      </c>
      <c r="AR133" s="10">
        <v>56.245564646757906</v>
      </c>
      <c r="AS133" s="10">
        <v>55.578597464104071</v>
      </c>
      <c r="AT133" s="10">
        <v>54.713318213451586</v>
      </c>
      <c r="AU133" s="10">
        <v>53.894043371545514</v>
      </c>
      <c r="AV133" s="10">
        <v>52.953235302453692</v>
      </c>
      <c r="AW133" s="10">
        <v>52.086739927435261</v>
      </c>
      <c r="AX133" s="10">
        <v>51.384360408434446</v>
      </c>
      <c r="AY133" s="10">
        <v>50.849707457132148</v>
      </c>
      <c r="AZ133" s="10">
        <v>50.358016917981175</v>
      </c>
      <c r="BA133" s="10">
        <v>49.871833840579171</v>
      </c>
      <c r="BK133" s="15" t="s">
        <v>16</v>
      </c>
      <c r="BM133" s="10">
        <v>0</v>
      </c>
      <c r="BN133" s="10">
        <v>51.978052934818194</v>
      </c>
      <c r="BO133" s="10">
        <v>53.183195915635878</v>
      </c>
      <c r="BP133" s="10">
        <v>55.045167149951077</v>
      </c>
      <c r="BQ133" s="10">
        <v>55.466023860854826</v>
      </c>
      <c r="BR133" s="10">
        <v>55.243225585141701</v>
      </c>
      <c r="BS133" s="10">
        <v>49.982546548805644</v>
      </c>
      <c r="BT133" s="10">
        <v>57.601114045383369</v>
      </c>
      <c r="BU133" s="10">
        <v>58.196747756460894</v>
      </c>
      <c r="BV133" s="10">
        <v>58.51861026435666</v>
      </c>
      <c r="BW133" s="10">
        <v>58.294609204026507</v>
      </c>
      <c r="BX133" s="10">
        <v>57.792735703980185</v>
      </c>
      <c r="BY133" s="10">
        <v>57.272505076453967</v>
      </c>
      <c r="BZ133" s="10">
        <v>56.449622179436879</v>
      </c>
      <c r="CA133" s="10">
        <v>55.64344424580662</v>
      </c>
      <c r="CB133" s="10">
        <v>55.209804047810387</v>
      </c>
      <c r="CC133" s="10">
        <v>54.988544700641164</v>
      </c>
      <c r="CD133" s="10">
        <v>54.843277894580346</v>
      </c>
      <c r="CE133" s="10">
        <v>54.693222970801401</v>
      </c>
      <c r="CO133" s="15" t="s">
        <v>16</v>
      </c>
      <c r="CQ133" s="10" t="e">
        <v>#DIV/0!</v>
      </c>
      <c r="CR133" s="10">
        <v>0</v>
      </c>
      <c r="CS133" s="10">
        <v>24.643855861838798</v>
      </c>
      <c r="CT133" s="10">
        <v>28.477204668299045</v>
      </c>
      <c r="CU133" s="10">
        <v>31.199136242576056</v>
      </c>
      <c r="CV133" s="10">
        <v>32.762472950623888</v>
      </c>
      <c r="CW133" s="10">
        <v>31.587846514919146</v>
      </c>
      <c r="CX133" s="10">
        <v>36.942835640782526</v>
      </c>
      <c r="CY133" s="10">
        <v>36.866933611559766</v>
      </c>
      <c r="CZ133" s="10">
        <v>36.960514470382698</v>
      </c>
      <c r="DA133" s="10">
        <v>36.789090086707297</v>
      </c>
      <c r="DB133" s="10">
        <v>36.437909390877074</v>
      </c>
      <c r="DC133" s="10">
        <v>36.074737458501581</v>
      </c>
      <c r="DD133" s="10">
        <v>35.67929579754658</v>
      </c>
      <c r="DE133" s="10">
        <v>35.290329653281638</v>
      </c>
      <c r="DF133" s="10">
        <v>34.992541355948042</v>
      </c>
      <c r="DG133" s="10">
        <v>34.829856257378822</v>
      </c>
      <c r="DH133" s="10">
        <v>34.718744278804827</v>
      </c>
      <c r="DI133" s="10">
        <v>34.60749677113462</v>
      </c>
    </row>
    <row r="134" spans="2:113" x14ac:dyDescent="0.25">
      <c r="B134" s="15" t="s">
        <v>52</v>
      </c>
      <c r="D134" s="10"/>
      <c r="E134" s="10"/>
      <c r="F134" s="10"/>
      <c r="G134" s="10"/>
      <c r="H134" s="10"/>
      <c r="I134" s="10"/>
      <c r="J134" s="10"/>
      <c r="K134" s="10"/>
      <c r="L134" s="10">
        <v>40.926996210817613</v>
      </c>
      <c r="M134" s="10">
        <v>40.794427000320702</v>
      </c>
      <c r="N134" s="10">
        <v>40.549735419317088</v>
      </c>
      <c r="O134" s="10">
        <v>40.237395242061012</v>
      </c>
      <c r="P134" s="10">
        <v>39.9125913862567</v>
      </c>
      <c r="Q134" s="10">
        <v>39.559480494551792</v>
      </c>
      <c r="R134" s="10">
        <v>39.201489326208311</v>
      </c>
      <c r="S134" s="10">
        <v>38.847184794148291</v>
      </c>
      <c r="T134" s="10">
        <v>38.529579385920947</v>
      </c>
      <c r="U134" s="10">
        <v>38.229726982265291</v>
      </c>
      <c r="V134" s="10">
        <v>37.929068931380812</v>
      </c>
      <c r="AF134" s="15" t="s">
        <v>44</v>
      </c>
      <c r="AG134" s="15"/>
      <c r="AI134" s="10"/>
      <c r="AJ134" s="10"/>
      <c r="AK134" s="10"/>
      <c r="AL134" s="10"/>
      <c r="AM134" s="10"/>
      <c r="AN134" s="10"/>
      <c r="AO134" s="10"/>
      <c r="AP134" s="10"/>
      <c r="AQ134" s="10">
        <v>41.623805267616582</v>
      </c>
      <c r="AR134" s="10">
        <v>41.415967579532605</v>
      </c>
      <c r="AS134" s="10">
        <v>41.140604798529317</v>
      </c>
      <c r="AT134" s="10">
        <v>40.81220207052101</v>
      </c>
      <c r="AU134" s="10">
        <v>40.468439304156995</v>
      </c>
      <c r="AV134" s="10">
        <v>40.103223405876449</v>
      </c>
      <c r="AW134" s="10">
        <v>39.74087511136895</v>
      </c>
      <c r="AX134" s="10">
        <v>39.374477409106646</v>
      </c>
      <c r="AY134" s="10">
        <v>39.049119064188915</v>
      </c>
      <c r="AZ134" s="10">
        <v>38.746455416099636</v>
      </c>
      <c r="BA134" s="10">
        <v>38.438476584009337</v>
      </c>
      <c r="BK134" s="15" t="s">
        <v>44</v>
      </c>
      <c r="BM134" s="10"/>
      <c r="BN134" s="10"/>
      <c r="BO134" s="10"/>
      <c r="BP134" s="10"/>
      <c r="BQ134" s="10"/>
      <c r="BR134" s="10"/>
      <c r="BS134" s="10"/>
      <c r="BT134" s="10"/>
      <c r="BU134" s="10">
        <v>40.815844216914655</v>
      </c>
      <c r="BV134" s="10">
        <v>40.903756703260697</v>
      </c>
      <c r="BW134" s="10">
        <v>40.859665181662777</v>
      </c>
      <c r="BX134" s="10">
        <v>40.733520876247617</v>
      </c>
      <c r="BY134" s="10">
        <v>40.578154902562758</v>
      </c>
      <c r="BZ134" s="10">
        <v>40.368337092689451</v>
      </c>
      <c r="CA134" s="10">
        <v>40.144669879378917</v>
      </c>
      <c r="CB134" s="10">
        <v>39.93312318421232</v>
      </c>
      <c r="CC134" s="10">
        <v>39.735311317387826</v>
      </c>
      <c r="CD134" s="10">
        <v>39.551420752808596</v>
      </c>
      <c r="CE134" s="10">
        <v>39.384480895310446</v>
      </c>
      <c r="CO134" s="15" t="s">
        <v>44</v>
      </c>
      <c r="CQ134" s="10"/>
      <c r="CR134" s="10"/>
      <c r="CS134" s="10"/>
      <c r="CT134" s="10"/>
      <c r="CU134" s="10"/>
      <c r="CV134" s="10"/>
      <c r="CW134" s="10"/>
      <c r="CX134" s="10"/>
      <c r="CY134" s="10">
        <v>28.597858749467317</v>
      </c>
      <c r="CZ134" s="10">
        <v>28.597430366348092</v>
      </c>
      <c r="DA134" s="10">
        <v>28.529494631459833</v>
      </c>
      <c r="DB134" s="10">
        <v>28.402997232046715</v>
      </c>
      <c r="DC134" s="10">
        <v>28.258266694420634</v>
      </c>
      <c r="DD134" s="10">
        <v>28.090562170027791</v>
      </c>
      <c r="DE134" s="10">
        <v>27.905772611652417</v>
      </c>
      <c r="DF134" s="10">
        <v>27.731964951535705</v>
      </c>
      <c r="DG134" s="10">
        <v>27.573719547160888</v>
      </c>
      <c r="DH134" s="10">
        <v>27.420289513140993</v>
      </c>
      <c r="DI134" s="10">
        <v>27.277267771356467</v>
      </c>
    </row>
    <row r="135" spans="2:113" x14ac:dyDescent="0.25">
      <c r="B135" s="12" t="s">
        <v>18</v>
      </c>
      <c r="D135" s="10">
        <v>348.81109741804755</v>
      </c>
      <c r="E135" s="10">
        <v>340.86241585709104</v>
      </c>
      <c r="F135" s="10">
        <v>330.98773483264131</v>
      </c>
      <c r="G135" s="10">
        <v>341.64244926271579</v>
      </c>
      <c r="H135" s="10">
        <v>324.21534621775868</v>
      </c>
      <c r="I135" s="10">
        <v>336.0889580245227</v>
      </c>
      <c r="J135" s="10">
        <v>341.51016575788412</v>
      </c>
      <c r="K135" s="10">
        <v>311.56665432694808</v>
      </c>
      <c r="L135" s="10">
        <v>313.64606239045514</v>
      </c>
      <c r="M135" s="10">
        <v>314.51219736129235</v>
      </c>
      <c r="N135" s="10">
        <v>311.27294921734722</v>
      </c>
      <c r="O135" s="10">
        <v>306.18228024930585</v>
      </c>
      <c r="P135" s="10">
        <v>300.06604508776405</v>
      </c>
      <c r="Q135" s="10">
        <v>297.04113326500789</v>
      </c>
      <c r="R135" s="10">
        <v>290.89624959761022</v>
      </c>
      <c r="S135" s="10">
        <v>285.97537440578554</v>
      </c>
      <c r="T135" s="10">
        <v>282.26784598232354</v>
      </c>
      <c r="U135" s="10">
        <v>279.48052591616295</v>
      </c>
      <c r="V135" s="10">
        <v>277.05330512457698</v>
      </c>
      <c r="AF135" s="12" t="s">
        <v>18</v>
      </c>
      <c r="AG135" s="12"/>
      <c r="AI135" s="10">
        <v>349.40048313572936</v>
      </c>
      <c r="AJ135" s="10">
        <v>341.228945855821</v>
      </c>
      <c r="AK135" s="10">
        <v>329.90366835645131</v>
      </c>
      <c r="AL135" s="10">
        <v>339.88303429028099</v>
      </c>
      <c r="AM135" s="10">
        <v>322.52895417734737</v>
      </c>
      <c r="AN135" s="10">
        <v>334.23989216302914</v>
      </c>
      <c r="AO135" s="10">
        <v>339.61586391843116</v>
      </c>
      <c r="AP135" s="10">
        <v>309.41859871874306</v>
      </c>
      <c r="AQ135" s="10">
        <v>311.35781932184523</v>
      </c>
      <c r="AR135" s="10">
        <v>312.05789273509328</v>
      </c>
      <c r="AS135" s="10">
        <v>308.58263314200292</v>
      </c>
      <c r="AT135" s="10">
        <v>303.25865739590142</v>
      </c>
      <c r="AU135" s="10">
        <v>296.96207223867196</v>
      </c>
      <c r="AV135" s="10">
        <v>293.78092309139964</v>
      </c>
      <c r="AW135" s="10">
        <v>287.52195285893066</v>
      </c>
      <c r="AX135" s="10">
        <v>282.50227990182992</v>
      </c>
      <c r="AY135" s="10">
        <v>278.7013622446097</v>
      </c>
      <c r="AZ135" s="10">
        <v>275.81474180528596</v>
      </c>
      <c r="BA135" s="10">
        <v>273.2788576209058</v>
      </c>
      <c r="BK135" s="12" t="s">
        <v>18</v>
      </c>
      <c r="BM135" s="10">
        <v>0</v>
      </c>
      <c r="BN135" s="10">
        <v>248.67278963484185</v>
      </c>
      <c r="BO135" s="10">
        <v>201.24093853795449</v>
      </c>
      <c r="BP135" s="10">
        <v>319.81471854877583</v>
      </c>
      <c r="BQ135" s="10">
        <v>290.51213702787794</v>
      </c>
      <c r="BR135" s="10">
        <v>346.97549820472773</v>
      </c>
      <c r="BS135" s="10">
        <v>322.47708384662008</v>
      </c>
      <c r="BT135" s="10">
        <v>251.07545506564887</v>
      </c>
      <c r="BU135" s="10">
        <v>250.83437118150187</v>
      </c>
      <c r="BV135" s="10">
        <v>253.12635963811326</v>
      </c>
      <c r="BW135" s="10">
        <v>258.73530037368488</v>
      </c>
      <c r="BX135" s="10">
        <v>262.73176835520553</v>
      </c>
      <c r="BY135" s="10">
        <v>265.68765469796398</v>
      </c>
      <c r="BZ135" s="10">
        <v>267.27665478329828</v>
      </c>
      <c r="CA135" s="10">
        <v>269.81118384978231</v>
      </c>
      <c r="CB135" s="10">
        <v>273.9126575909865</v>
      </c>
      <c r="CC135" s="10">
        <v>279.56193813892042</v>
      </c>
      <c r="CD135" s="10">
        <v>286.72413120042614</v>
      </c>
      <c r="CE135" s="10">
        <v>294.49398767598473</v>
      </c>
      <c r="CO135" s="12" t="s">
        <v>18</v>
      </c>
      <c r="CQ135" s="10" t="e">
        <v>#DIV/0!</v>
      </c>
      <c r="CR135" s="10">
        <v>204.66586750522416</v>
      </c>
      <c r="CS135" s="10">
        <v>695.83477029256426</v>
      </c>
      <c r="CT135" s="10">
        <v>721.7987293339562</v>
      </c>
      <c r="CU135" s="10">
        <v>667.84200378376056</v>
      </c>
      <c r="CV135" s="10">
        <v>689.55620121227798</v>
      </c>
      <c r="CW135" s="10">
        <v>713.60724363919542</v>
      </c>
      <c r="CX135" s="10">
        <v>733.18804190285596</v>
      </c>
      <c r="CY135" s="10">
        <v>724.6056945844042</v>
      </c>
      <c r="CZ135" s="10">
        <v>722.47071150600493</v>
      </c>
      <c r="DA135" s="10">
        <v>741.60344475043155</v>
      </c>
      <c r="DB135" s="10">
        <v>754.94024299948285</v>
      </c>
      <c r="DC135" s="10">
        <v>764.41733424997255</v>
      </c>
      <c r="DD135" s="10">
        <v>768.08799382241614</v>
      </c>
      <c r="DE135" s="10">
        <v>771.61500726491545</v>
      </c>
      <c r="DF135" s="10">
        <v>773.35436875913319</v>
      </c>
      <c r="DG135" s="10">
        <v>775.46261149478494</v>
      </c>
      <c r="DH135" s="10">
        <v>778.26659915074072</v>
      </c>
      <c r="DI135" s="10">
        <v>781.70993823999834</v>
      </c>
    </row>
    <row r="136" spans="2:113" x14ac:dyDescent="0.25">
      <c r="B136" s="12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AF136" s="12" t="s">
        <v>53</v>
      </c>
      <c r="AG136" s="12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K136" s="12" t="s">
        <v>53</v>
      </c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O136" s="12" t="s">
        <v>53</v>
      </c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</row>
    <row r="137" spans="2:113" x14ac:dyDescent="0.25">
      <c r="B137" s="9" t="s">
        <v>20</v>
      </c>
      <c r="D137" s="10">
        <v>45234.229837686828</v>
      </c>
      <c r="E137" s="10">
        <v>43922.299068861161</v>
      </c>
      <c r="F137" s="10">
        <v>44566.035210720591</v>
      </c>
      <c r="G137" s="10">
        <v>44737.392727899693</v>
      </c>
      <c r="H137" s="10">
        <v>43839.685250153394</v>
      </c>
      <c r="I137" s="10">
        <v>43543.476939224849</v>
      </c>
      <c r="J137" s="10">
        <v>44715.845562933959</v>
      </c>
      <c r="K137" s="10">
        <v>45403.666457382948</v>
      </c>
      <c r="L137" s="10">
        <v>44616.214441326774</v>
      </c>
      <c r="M137" s="10">
        <v>44543.257659655086</v>
      </c>
      <c r="N137" s="10">
        <v>44388.799256687387</v>
      </c>
      <c r="O137" s="10">
        <v>44050.798644683557</v>
      </c>
      <c r="P137" s="10">
        <v>43663.09963228026</v>
      </c>
      <c r="Q137" s="10">
        <v>43550.618489508532</v>
      </c>
      <c r="R137" s="10">
        <v>43286.952473612364</v>
      </c>
      <c r="S137" s="10">
        <v>43140.001678808076</v>
      </c>
      <c r="T137" s="10">
        <v>43131.935255876895</v>
      </c>
      <c r="U137" s="10">
        <v>43221.937325452986</v>
      </c>
      <c r="V137" s="10">
        <v>43282.876322388445</v>
      </c>
      <c r="AF137" s="9" t="s">
        <v>20</v>
      </c>
      <c r="AG137" s="9"/>
      <c r="AI137" s="10">
        <v>45234.229837686828</v>
      </c>
      <c r="AJ137" s="10">
        <v>43970.736076495334</v>
      </c>
      <c r="AK137" s="10">
        <v>44323.652999608028</v>
      </c>
      <c r="AL137" s="10">
        <v>44030.657700353855</v>
      </c>
      <c r="AM137" s="10">
        <v>43005.178129519358</v>
      </c>
      <c r="AN137" s="10">
        <v>42766.922183091265</v>
      </c>
      <c r="AO137" s="10">
        <v>43243.436279532441</v>
      </c>
      <c r="AP137" s="10">
        <v>42159.856602075874</v>
      </c>
      <c r="AQ137" s="10">
        <v>41263.415684687934</v>
      </c>
      <c r="AR137" s="10">
        <v>41159.90306707038</v>
      </c>
      <c r="AS137" s="10">
        <v>40982.738028197688</v>
      </c>
      <c r="AT137" s="10">
        <v>40635.530701540993</v>
      </c>
      <c r="AU137" s="10">
        <v>40215.425091556623</v>
      </c>
      <c r="AV137" s="10">
        <v>40085.929455353013</v>
      </c>
      <c r="AW137" s="10">
        <v>39814.226517692783</v>
      </c>
      <c r="AX137" s="10">
        <v>39644.043394427339</v>
      </c>
      <c r="AY137" s="10">
        <v>39600.134917057178</v>
      </c>
      <c r="AZ137" s="10">
        <v>39635.38661705437</v>
      </c>
      <c r="BA137" s="10">
        <v>39656.644806668904</v>
      </c>
      <c r="BK137" s="9" t="s">
        <v>20</v>
      </c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O137" s="9" t="s">
        <v>20</v>
      </c>
      <c r="CQ137" s="10" t="e">
        <v>#DIV/0!</v>
      </c>
      <c r="CR137" s="10">
        <v>30795.87</v>
      </c>
      <c r="CS137" s="10">
        <v>109766.85000000002</v>
      </c>
      <c r="CT137" s="10">
        <v>231315.44000000006</v>
      </c>
      <c r="CU137" s="10">
        <v>264031.95000000007</v>
      </c>
      <c r="CV137" s="10">
        <v>249221.04000000018</v>
      </c>
      <c r="CW137" s="10">
        <v>238985.30500000017</v>
      </c>
      <c r="CX137" s="10">
        <v>478332.5799999999</v>
      </c>
      <c r="CY137" s="10">
        <v>481094.67933450703</v>
      </c>
      <c r="CZ137" s="10">
        <v>482983.6762962651</v>
      </c>
      <c r="DA137" s="10">
        <v>483183.38373652537</v>
      </c>
      <c r="DB137" s="10">
        <v>481815.61573782616</v>
      </c>
      <c r="DC137" s="10">
        <v>479448.16673356696</v>
      </c>
      <c r="DD137" s="10">
        <v>478536.72451364412</v>
      </c>
      <c r="DE137" s="10">
        <v>476032.01551621122</v>
      </c>
      <c r="DF137" s="10">
        <v>475251.20739758364</v>
      </c>
      <c r="DG137" s="10">
        <v>476342.46408367605</v>
      </c>
      <c r="DH137" s="10">
        <v>478665.87238062982</v>
      </c>
      <c r="DI137" s="10">
        <v>481329.28925500804</v>
      </c>
    </row>
    <row r="138" spans="2:113" x14ac:dyDescent="0.25">
      <c r="B138" s="12" t="s">
        <v>21</v>
      </c>
      <c r="D138" s="10">
        <v>34606.153605295141</v>
      </c>
      <c r="E138" s="10">
        <v>33869.490560997838</v>
      </c>
      <c r="F138" s="10">
        <v>31593.510386545873</v>
      </c>
      <c r="G138" s="10">
        <v>30802.331498597163</v>
      </c>
      <c r="H138" s="10">
        <v>31837.595722847786</v>
      </c>
      <c r="I138" s="10">
        <v>31256.297256874986</v>
      </c>
      <c r="J138" s="10">
        <v>30582.350940724609</v>
      </c>
      <c r="K138" s="10">
        <v>27882.295550069139</v>
      </c>
      <c r="L138" s="10">
        <v>28134.386457342436</v>
      </c>
      <c r="M138" s="10">
        <v>28329.564902916318</v>
      </c>
      <c r="N138" s="10">
        <v>28441.606760001003</v>
      </c>
      <c r="O138" s="10">
        <v>28468.040634520901</v>
      </c>
      <c r="P138" s="10">
        <v>28440.087667088854</v>
      </c>
      <c r="Q138" s="10">
        <v>28428.092468545063</v>
      </c>
      <c r="R138" s="10">
        <v>28392.400192138972</v>
      </c>
      <c r="S138" s="10">
        <v>28417.078914472746</v>
      </c>
      <c r="T138" s="10">
        <v>28493.682195962963</v>
      </c>
      <c r="U138" s="10">
        <v>28501.851431986615</v>
      </c>
      <c r="V138" s="10">
        <v>28562.992469592395</v>
      </c>
      <c r="AF138" s="12" t="s">
        <v>21</v>
      </c>
      <c r="AG138" s="12"/>
      <c r="AI138" s="10">
        <v>34606.153605295141</v>
      </c>
      <c r="AJ138" s="10">
        <v>33869.490560997838</v>
      </c>
      <c r="AK138" s="10">
        <v>31593.510386545873</v>
      </c>
      <c r="AL138" s="10">
        <v>30802.331498597163</v>
      </c>
      <c r="AM138" s="10">
        <v>31837.595722847786</v>
      </c>
      <c r="AN138" s="10">
        <v>31256.297256874986</v>
      </c>
      <c r="AO138" s="10">
        <v>30582.350940724609</v>
      </c>
      <c r="AP138" s="10">
        <v>27882.295550069139</v>
      </c>
      <c r="AQ138" s="10">
        <v>28134.386457342436</v>
      </c>
      <c r="AR138" s="10">
        <v>28329.564902916318</v>
      </c>
      <c r="AS138" s="10">
        <v>28441.606760001003</v>
      </c>
      <c r="AT138" s="10">
        <v>28468.040634520901</v>
      </c>
      <c r="AU138" s="10">
        <v>28440.087667088854</v>
      </c>
      <c r="AV138" s="10">
        <v>28428.092468545063</v>
      </c>
      <c r="AW138" s="10">
        <v>28392.400192138972</v>
      </c>
      <c r="AX138" s="10">
        <v>28417.078914472746</v>
      </c>
      <c r="AY138" s="10">
        <v>28493.682195962963</v>
      </c>
      <c r="AZ138" s="10">
        <v>28501.851431986615</v>
      </c>
      <c r="BA138" s="10">
        <v>28562.992469592395</v>
      </c>
      <c r="BK138" s="12" t="s">
        <v>21</v>
      </c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O138" s="12" t="s">
        <v>21</v>
      </c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</row>
    <row r="139" spans="2:113" x14ac:dyDescent="0.25">
      <c r="B139" s="17" t="s">
        <v>22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8828.001188709537</v>
      </c>
      <c r="J139" s="10">
        <v>51837.091893811375</v>
      </c>
      <c r="K139" s="10">
        <v>32801.048170383583</v>
      </c>
      <c r="L139" s="10">
        <v>33059.129529041478</v>
      </c>
      <c r="M139" s="10">
        <v>33224.298234438029</v>
      </c>
      <c r="N139" s="10">
        <v>33237.658716817423</v>
      </c>
      <c r="O139" s="10">
        <v>33080.578741138634</v>
      </c>
      <c r="P139" s="10">
        <v>32843.608600134176</v>
      </c>
      <c r="Q139" s="10">
        <v>32714.580737996072</v>
      </c>
      <c r="R139" s="10">
        <v>32492.957821935499</v>
      </c>
      <c r="S139" s="10">
        <v>32346.086413793168</v>
      </c>
      <c r="T139" s="10">
        <v>32275.191579542457</v>
      </c>
      <c r="U139" s="10">
        <v>32272.542523873737</v>
      </c>
      <c r="V139" s="10">
        <v>32308.853997976064</v>
      </c>
      <c r="AF139" s="17" t="s">
        <v>22</v>
      </c>
      <c r="AG139" s="17"/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8828.001188709537</v>
      </c>
      <c r="AO139" s="10">
        <v>51837.091893811375</v>
      </c>
      <c r="AP139" s="10">
        <v>32801.048170383583</v>
      </c>
      <c r="AQ139" s="10">
        <v>33059.129529041478</v>
      </c>
      <c r="AR139" s="10">
        <v>33224.298234438029</v>
      </c>
      <c r="AS139" s="10">
        <v>33237.658716817423</v>
      </c>
      <c r="AT139" s="10">
        <v>33080.578741138634</v>
      </c>
      <c r="AU139" s="10">
        <v>32843.608600134176</v>
      </c>
      <c r="AV139" s="10">
        <v>32714.580737996072</v>
      </c>
      <c r="AW139" s="10">
        <v>32492.957821935499</v>
      </c>
      <c r="AX139" s="10">
        <v>32346.086413793168</v>
      </c>
      <c r="AY139" s="10">
        <v>32275.191579542457</v>
      </c>
      <c r="AZ139" s="10">
        <v>32272.542523873737</v>
      </c>
      <c r="BA139" s="10">
        <v>32308.853997976064</v>
      </c>
      <c r="BK139" s="17" t="s">
        <v>22</v>
      </c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O139" s="17" t="s">
        <v>22</v>
      </c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</row>
    <row r="140" spans="2:113" x14ac:dyDescent="0.25">
      <c r="B140" s="17" t="s">
        <v>23</v>
      </c>
      <c r="D140" s="10">
        <v>123155.3010371625</v>
      </c>
      <c r="E140" s="10">
        <v>115435.92755953936</v>
      </c>
      <c r="F140" s="10">
        <v>78321.918104961558</v>
      </c>
      <c r="G140" s="10">
        <v>67250.989804633558</v>
      </c>
      <c r="H140" s="10">
        <v>81337.295625146377</v>
      </c>
      <c r="I140" s="10">
        <v>61613.886591068047</v>
      </c>
      <c r="J140" s="10">
        <v>60589.546300765811</v>
      </c>
      <c r="K140" s="10">
        <v>59542.644899728803</v>
      </c>
      <c r="L140" s="10">
        <v>60662.750947450833</v>
      </c>
      <c r="M140" s="10">
        <v>61648.87767130859</v>
      </c>
      <c r="N140" s="10">
        <v>62392.485630218012</v>
      </c>
      <c r="O140" s="10">
        <v>62848.510523887788</v>
      </c>
      <c r="P140" s="10">
        <v>63179.9199965769</v>
      </c>
      <c r="Q140" s="10">
        <v>63333.991658432991</v>
      </c>
      <c r="R140" s="10">
        <v>63672.645545869746</v>
      </c>
      <c r="S140" s="10">
        <v>64103.64473191704</v>
      </c>
      <c r="T140" s="10">
        <v>64736.68589049072</v>
      </c>
      <c r="U140" s="10">
        <v>65559.298970735093</v>
      </c>
      <c r="V140" s="10">
        <v>66453.717386138524</v>
      </c>
      <c r="AF140" s="17" t="s">
        <v>23</v>
      </c>
      <c r="AG140" s="17"/>
      <c r="AI140" s="10">
        <v>123155.3010371625</v>
      </c>
      <c r="AJ140" s="10">
        <v>115435.92755953936</v>
      </c>
      <c r="AK140" s="10">
        <v>78321.918104961558</v>
      </c>
      <c r="AL140" s="10">
        <v>67250.989804633558</v>
      </c>
      <c r="AM140" s="10">
        <v>81337.295625146377</v>
      </c>
      <c r="AN140" s="10">
        <v>61613.886591068047</v>
      </c>
      <c r="AO140" s="10">
        <v>60589.546300765811</v>
      </c>
      <c r="AP140" s="10">
        <v>59542.644899728803</v>
      </c>
      <c r="AQ140" s="10">
        <v>60662.750947450833</v>
      </c>
      <c r="AR140" s="10">
        <v>61648.87767130859</v>
      </c>
      <c r="AS140" s="10">
        <v>62392.485630218012</v>
      </c>
      <c r="AT140" s="10">
        <v>62848.510523887788</v>
      </c>
      <c r="AU140" s="10">
        <v>63179.9199965769</v>
      </c>
      <c r="AV140" s="10">
        <v>63333.991658432991</v>
      </c>
      <c r="AW140" s="10">
        <v>63672.645545869746</v>
      </c>
      <c r="AX140" s="10">
        <v>64103.64473191704</v>
      </c>
      <c r="AY140" s="10">
        <v>64736.68589049072</v>
      </c>
      <c r="AZ140" s="10">
        <v>65559.298970735093</v>
      </c>
      <c r="BA140" s="10">
        <v>66453.717386138524</v>
      </c>
      <c r="BK140" s="17" t="s">
        <v>23</v>
      </c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O140" s="17" t="s">
        <v>23</v>
      </c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</row>
    <row r="141" spans="2:113" x14ac:dyDescent="0.25">
      <c r="B141" s="17" t="s">
        <v>24</v>
      </c>
      <c r="D141" s="10">
        <v>22064.975643097936</v>
      </c>
      <c r="E141" s="10">
        <v>22381.080466524392</v>
      </c>
      <c r="F141" s="10">
        <v>17158.136159791673</v>
      </c>
      <c r="G141" s="10">
        <v>13884.589981016325</v>
      </c>
      <c r="H141" s="10">
        <v>14758.918206444847</v>
      </c>
      <c r="I141" s="10">
        <v>15095.835987156081</v>
      </c>
      <c r="J141" s="10">
        <v>14313.129157222213</v>
      </c>
      <c r="K141" s="10">
        <v>14641.493016964823</v>
      </c>
      <c r="L141" s="10">
        <v>14739.864692088266</v>
      </c>
      <c r="M141" s="10">
        <v>14822.856072484019</v>
      </c>
      <c r="N141" s="10">
        <v>14878.666554535075</v>
      </c>
      <c r="O141" s="10">
        <v>14901.831419244725</v>
      </c>
      <c r="P141" s="10">
        <v>14899.861233247411</v>
      </c>
      <c r="Q141" s="10">
        <v>14896.597710846867</v>
      </c>
      <c r="R141" s="10">
        <v>14892.881669934046</v>
      </c>
      <c r="S141" s="10">
        <v>14916.056104930516</v>
      </c>
      <c r="T141" s="10">
        <v>14953.46828078313</v>
      </c>
      <c r="U141" s="10">
        <v>15004.898686131542</v>
      </c>
      <c r="V141" s="10">
        <v>15065.316645976804</v>
      </c>
      <c r="AF141" s="17" t="s">
        <v>24</v>
      </c>
      <c r="AG141" s="17"/>
      <c r="AI141" s="10">
        <v>22064.975643097936</v>
      </c>
      <c r="AJ141" s="10">
        <v>22381.080466524392</v>
      </c>
      <c r="AK141" s="10">
        <v>17158.136159791673</v>
      </c>
      <c r="AL141" s="10">
        <v>13884.589981016325</v>
      </c>
      <c r="AM141" s="10">
        <v>14758.918206444847</v>
      </c>
      <c r="AN141" s="10">
        <v>15095.835987156081</v>
      </c>
      <c r="AO141" s="10">
        <v>14313.129157222213</v>
      </c>
      <c r="AP141" s="10">
        <v>14641.493016964823</v>
      </c>
      <c r="AQ141" s="10">
        <v>14739.864692088266</v>
      </c>
      <c r="AR141" s="10">
        <v>14822.856072484019</v>
      </c>
      <c r="AS141" s="10">
        <v>14878.666554535075</v>
      </c>
      <c r="AT141" s="10">
        <v>14901.831419244725</v>
      </c>
      <c r="AU141" s="10">
        <v>14899.861233247411</v>
      </c>
      <c r="AV141" s="10">
        <v>14896.597710846867</v>
      </c>
      <c r="AW141" s="10">
        <v>14892.881669934046</v>
      </c>
      <c r="AX141" s="10">
        <v>14916.056104930516</v>
      </c>
      <c r="AY141" s="10">
        <v>14953.46828078313</v>
      </c>
      <c r="AZ141" s="10">
        <v>15004.898686131542</v>
      </c>
      <c r="BA141" s="10">
        <v>15065.316645976804</v>
      </c>
      <c r="BK141" s="17" t="s">
        <v>24</v>
      </c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O141" s="17" t="s">
        <v>24</v>
      </c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</row>
    <row r="142" spans="2:113" x14ac:dyDescent="0.25">
      <c r="B142" s="17" t="s">
        <v>25</v>
      </c>
      <c r="D142" s="10">
        <v>5863.3226823953255</v>
      </c>
      <c r="E142" s="10">
        <v>7368.2980514185911</v>
      </c>
      <c r="F142" s="10">
        <v>10229.035347597635</v>
      </c>
      <c r="G142" s="10">
        <v>13594.78998206753</v>
      </c>
      <c r="H142" s="10">
        <v>10231.577034098878</v>
      </c>
      <c r="I142" s="10">
        <v>10948.687852276595</v>
      </c>
      <c r="J142" s="10">
        <v>12405.381505180863</v>
      </c>
      <c r="K142" s="10">
        <v>15180.820864756179</v>
      </c>
      <c r="L142" s="10">
        <v>15327.623777363417</v>
      </c>
      <c r="M142" s="10">
        <v>15453.514088993868</v>
      </c>
      <c r="N142" s="10">
        <v>15542.36657744787</v>
      </c>
      <c r="O142" s="10">
        <v>15586.892434246363</v>
      </c>
      <c r="P142" s="10">
        <v>15595.153115830542</v>
      </c>
      <c r="Q142" s="10">
        <v>15596.500158287474</v>
      </c>
      <c r="R142" s="10">
        <v>15600.639071054944</v>
      </c>
      <c r="S142" s="10">
        <v>15644.980103941498</v>
      </c>
      <c r="T142" s="10">
        <v>15710.835455785991</v>
      </c>
      <c r="U142" s="10">
        <v>15797.237813453747</v>
      </c>
      <c r="V142" s="10">
        <v>15895.966875565269</v>
      </c>
      <c r="AF142" s="17" t="s">
        <v>25</v>
      </c>
      <c r="AG142" s="17"/>
      <c r="AI142" s="10">
        <v>5863.3226823953255</v>
      </c>
      <c r="AJ142" s="10">
        <v>7368.2980514185911</v>
      </c>
      <c r="AK142" s="10">
        <v>10229.035347597635</v>
      </c>
      <c r="AL142" s="10">
        <v>13594.78998206753</v>
      </c>
      <c r="AM142" s="10">
        <v>10231.577034098878</v>
      </c>
      <c r="AN142" s="10">
        <v>10948.687852276595</v>
      </c>
      <c r="AO142" s="10">
        <v>12405.381505180863</v>
      </c>
      <c r="AP142" s="10">
        <v>15180.820864756179</v>
      </c>
      <c r="AQ142" s="10">
        <v>15327.623777363417</v>
      </c>
      <c r="AR142" s="10">
        <v>15453.514088993868</v>
      </c>
      <c r="AS142" s="10">
        <v>15542.36657744787</v>
      </c>
      <c r="AT142" s="10">
        <v>15586.892434246363</v>
      </c>
      <c r="AU142" s="10">
        <v>15595.153115830542</v>
      </c>
      <c r="AV142" s="10">
        <v>15596.500158287474</v>
      </c>
      <c r="AW142" s="10">
        <v>15600.639071054944</v>
      </c>
      <c r="AX142" s="10">
        <v>15644.980103941498</v>
      </c>
      <c r="AY142" s="10">
        <v>15710.835455785991</v>
      </c>
      <c r="AZ142" s="10">
        <v>15797.237813453747</v>
      </c>
      <c r="BA142" s="10">
        <v>15895.966875565269</v>
      </c>
      <c r="BK142" s="17" t="s">
        <v>25</v>
      </c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O142" s="17" t="s">
        <v>25</v>
      </c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</row>
    <row r="143" spans="2:113" x14ac:dyDescent="0.25">
      <c r="B143" s="17" t="s">
        <v>26</v>
      </c>
      <c r="D143" s="10">
        <v>4082.4729046924463</v>
      </c>
      <c r="E143" s="10">
        <v>3207.7060717073136</v>
      </c>
      <c r="F143" s="10">
        <v>49265.182162131168</v>
      </c>
      <c r="G143" s="10">
        <v>53725.704685972065</v>
      </c>
      <c r="H143" s="10">
        <v>37701.614505357189</v>
      </c>
      <c r="I143" s="10">
        <v>42281.258852984589</v>
      </c>
      <c r="J143" s="10">
        <v>59381.413130431545</v>
      </c>
      <c r="K143" s="10">
        <v>31304.277294517575</v>
      </c>
      <c r="L143" s="10">
        <v>32088.530792450249</v>
      </c>
      <c r="M143" s="10">
        <v>32617.665413450512</v>
      </c>
      <c r="N143" s="10">
        <v>32873.562020376805</v>
      </c>
      <c r="O143" s="10">
        <v>33040.063266928904</v>
      </c>
      <c r="P143" s="10">
        <v>33156.69682968851</v>
      </c>
      <c r="Q143" s="10">
        <v>33212.657393973313</v>
      </c>
      <c r="R143" s="10">
        <v>33324.007149765348</v>
      </c>
      <c r="S143" s="10">
        <v>33484.174018881349</v>
      </c>
      <c r="T143" s="10">
        <v>33700.720645162823</v>
      </c>
      <c r="U143" s="10">
        <v>32557.20165851443</v>
      </c>
      <c r="V143" s="10">
        <v>31259.172777023476</v>
      </c>
      <c r="AF143" s="17" t="s">
        <v>26</v>
      </c>
      <c r="AG143" s="17"/>
      <c r="AI143" s="10">
        <v>4082.4729046924463</v>
      </c>
      <c r="AJ143" s="10">
        <v>3207.7060717073136</v>
      </c>
      <c r="AK143" s="10">
        <v>49265.182162131168</v>
      </c>
      <c r="AL143" s="10">
        <v>53725.704685972065</v>
      </c>
      <c r="AM143" s="10">
        <v>37701.614505357189</v>
      </c>
      <c r="AN143" s="10">
        <v>42281.258852984589</v>
      </c>
      <c r="AO143" s="10">
        <v>59381.413130431545</v>
      </c>
      <c r="AP143" s="10">
        <v>31304.277294517575</v>
      </c>
      <c r="AQ143" s="10">
        <v>32088.530792450249</v>
      </c>
      <c r="AR143" s="10">
        <v>32617.665413450512</v>
      </c>
      <c r="AS143" s="10">
        <v>32873.562020376805</v>
      </c>
      <c r="AT143" s="10">
        <v>33040.063266928904</v>
      </c>
      <c r="AU143" s="10">
        <v>33156.69682968851</v>
      </c>
      <c r="AV143" s="10">
        <v>33212.657393973313</v>
      </c>
      <c r="AW143" s="10">
        <v>33324.007149765348</v>
      </c>
      <c r="AX143" s="10">
        <v>33484.174018881349</v>
      </c>
      <c r="AY143" s="10">
        <v>33700.720645162823</v>
      </c>
      <c r="AZ143" s="10">
        <v>32557.20165851443</v>
      </c>
      <c r="BA143" s="10">
        <v>31259.172777023476</v>
      </c>
      <c r="BK143" s="17" t="s">
        <v>26</v>
      </c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O143" s="17" t="s">
        <v>26</v>
      </c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</row>
    <row r="144" spans="2:113" x14ac:dyDescent="0.25">
      <c r="B144" s="17" t="s">
        <v>27</v>
      </c>
      <c r="D144" s="10">
        <v>36979.299877595433</v>
      </c>
      <c r="E144" s="10">
        <v>38783.911596331971</v>
      </c>
      <c r="F144" s="10">
        <v>34571.743817902214</v>
      </c>
      <c r="G144" s="10">
        <v>34723.137591851475</v>
      </c>
      <c r="H144" s="10">
        <v>35511.353349625148</v>
      </c>
      <c r="I144" s="10">
        <v>35902.142975245508</v>
      </c>
      <c r="J144" s="10">
        <v>34548.493169209018</v>
      </c>
      <c r="K144" s="10">
        <v>31225.267935132517</v>
      </c>
      <c r="L144" s="10">
        <v>31501.453809415616</v>
      </c>
      <c r="M144" s="10">
        <v>31714.283988200972</v>
      </c>
      <c r="N144" s="10">
        <v>31823.206680112984</v>
      </c>
      <c r="O144" s="10">
        <v>31823.020289667278</v>
      </c>
      <c r="P144" s="10">
        <v>31746.702477169445</v>
      </c>
      <c r="Q144" s="10">
        <v>31703.776267314759</v>
      </c>
      <c r="R144" s="10">
        <v>31618.221518164213</v>
      </c>
      <c r="S144" s="10">
        <v>31614.279326254433</v>
      </c>
      <c r="T144" s="10">
        <v>31674.109598176445</v>
      </c>
      <c r="U144" s="10">
        <v>31688.937883489842</v>
      </c>
      <c r="V144" s="10">
        <v>31722.376862873945</v>
      </c>
      <c r="AF144" s="17" t="s">
        <v>27</v>
      </c>
      <c r="AG144" s="17"/>
      <c r="AI144" s="10">
        <v>36979.299877595433</v>
      </c>
      <c r="AJ144" s="10">
        <v>38783.911596331971</v>
      </c>
      <c r="AK144" s="10">
        <v>34571.743817902214</v>
      </c>
      <c r="AL144" s="10">
        <v>34723.137591851475</v>
      </c>
      <c r="AM144" s="10">
        <v>35511.353349625148</v>
      </c>
      <c r="AN144" s="10">
        <v>35902.142975245508</v>
      </c>
      <c r="AO144" s="10">
        <v>34548.493169209018</v>
      </c>
      <c r="AP144" s="10">
        <v>31225.267935132517</v>
      </c>
      <c r="AQ144" s="10">
        <v>31501.453809415616</v>
      </c>
      <c r="AR144" s="10">
        <v>31714.283988200972</v>
      </c>
      <c r="AS144" s="10">
        <v>31823.206680112984</v>
      </c>
      <c r="AT144" s="10">
        <v>31823.020289667278</v>
      </c>
      <c r="AU144" s="10">
        <v>31746.702477169445</v>
      </c>
      <c r="AV144" s="10">
        <v>31703.776267314759</v>
      </c>
      <c r="AW144" s="10">
        <v>31618.221518164213</v>
      </c>
      <c r="AX144" s="10">
        <v>31614.279326254433</v>
      </c>
      <c r="AY144" s="10">
        <v>31674.109598176445</v>
      </c>
      <c r="AZ144" s="10">
        <v>31688.937883489842</v>
      </c>
      <c r="BA144" s="10">
        <v>31722.376862873945</v>
      </c>
      <c r="BK144" s="17" t="s">
        <v>27</v>
      </c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O144" s="17" t="s">
        <v>27</v>
      </c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</row>
    <row r="145" spans="2:113" x14ac:dyDescent="0.25">
      <c r="B145" s="17" t="s">
        <v>28</v>
      </c>
      <c r="D145" s="10">
        <v>37588.50344023158</v>
      </c>
      <c r="E145" s="10">
        <v>34461.766767975976</v>
      </c>
      <c r="F145" s="10">
        <v>29277.136081846715</v>
      </c>
      <c r="G145" s="10">
        <v>28402.73301341791</v>
      </c>
      <c r="H145" s="10">
        <v>30163.343258696641</v>
      </c>
      <c r="I145" s="10">
        <v>29612.19594849151</v>
      </c>
      <c r="J145" s="10">
        <v>27458.289260332553</v>
      </c>
      <c r="K145" s="10">
        <v>26344.327997132856</v>
      </c>
      <c r="L145" s="10">
        <v>26555.788588524887</v>
      </c>
      <c r="M145" s="10">
        <v>26731.204265338994</v>
      </c>
      <c r="N145" s="10">
        <v>26842.879663368989</v>
      </c>
      <c r="O145" s="10">
        <v>26879.276290388494</v>
      </c>
      <c r="P145" s="10">
        <v>26869.284653753497</v>
      </c>
      <c r="Q145" s="10">
        <v>26860.253203709377</v>
      </c>
      <c r="R145" s="10">
        <v>26848.794731324029</v>
      </c>
      <c r="S145" s="10">
        <v>26883.493464870851</v>
      </c>
      <c r="T145" s="10">
        <v>26958.537894065925</v>
      </c>
      <c r="U145" s="10">
        <v>27070.379493990647</v>
      </c>
      <c r="V145" s="10">
        <v>27201.924240883433</v>
      </c>
      <c r="AF145" s="17" t="s">
        <v>28</v>
      </c>
      <c r="AG145" s="17"/>
      <c r="AI145" s="10">
        <v>37588.50344023158</v>
      </c>
      <c r="AJ145" s="10">
        <v>34461.766767975976</v>
      </c>
      <c r="AK145" s="10">
        <v>29277.136081846715</v>
      </c>
      <c r="AL145" s="10">
        <v>28402.73301341791</v>
      </c>
      <c r="AM145" s="10">
        <v>30163.343258696641</v>
      </c>
      <c r="AN145" s="10">
        <v>29612.19594849151</v>
      </c>
      <c r="AO145" s="10">
        <v>27458.289260332553</v>
      </c>
      <c r="AP145" s="10">
        <v>26344.327997132856</v>
      </c>
      <c r="AQ145" s="10">
        <v>26555.788588524887</v>
      </c>
      <c r="AR145" s="10">
        <v>26731.204265338994</v>
      </c>
      <c r="AS145" s="10">
        <v>26842.879663368989</v>
      </c>
      <c r="AT145" s="10">
        <v>26879.276290388494</v>
      </c>
      <c r="AU145" s="10">
        <v>26869.284653753497</v>
      </c>
      <c r="AV145" s="10">
        <v>26860.253203709377</v>
      </c>
      <c r="AW145" s="10">
        <v>26848.794731324029</v>
      </c>
      <c r="AX145" s="10">
        <v>26883.493464870851</v>
      </c>
      <c r="AY145" s="10">
        <v>26958.537894065925</v>
      </c>
      <c r="AZ145" s="10">
        <v>27070.379493990647</v>
      </c>
      <c r="BA145" s="10">
        <v>27201.924240883433</v>
      </c>
      <c r="BK145" s="17" t="s">
        <v>28</v>
      </c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O145" s="17" t="s">
        <v>28</v>
      </c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</row>
    <row r="146" spans="2:113" x14ac:dyDescent="0.25">
      <c r="B146" s="12" t="s">
        <v>29</v>
      </c>
      <c r="D146" s="10">
        <v>51933.138493254926</v>
      </c>
      <c r="E146" s="10">
        <v>50441.393070930106</v>
      </c>
      <c r="F146" s="10">
        <v>54045.957197617499</v>
      </c>
      <c r="G146" s="10">
        <v>55420.939670364969</v>
      </c>
      <c r="H146" s="10">
        <v>52633.629315471087</v>
      </c>
      <c r="I146" s="10">
        <v>52626.689281678504</v>
      </c>
      <c r="J146" s="10">
        <v>55491.295754324012</v>
      </c>
      <c r="K146" s="10">
        <v>59535.114506696948</v>
      </c>
      <c r="L146" s="10">
        <v>58743.831463875067</v>
      </c>
      <c r="M146" s="10">
        <v>58633.703950778625</v>
      </c>
      <c r="N146" s="10">
        <v>58555.882259504513</v>
      </c>
      <c r="O146" s="10">
        <v>58214.439717651716</v>
      </c>
      <c r="P146" s="10">
        <v>57837.705135378608</v>
      </c>
      <c r="Q146" s="10">
        <v>57976.741212506116</v>
      </c>
      <c r="R146" s="10">
        <v>57789.844172612786</v>
      </c>
      <c r="S146" s="10">
        <v>57734.6773975162</v>
      </c>
      <c r="T146" s="10">
        <v>57867.089071349779</v>
      </c>
      <c r="U146" s="10">
        <v>58151.692012836531</v>
      </c>
      <c r="V146" s="10">
        <v>58484.018761603154</v>
      </c>
      <c r="AF146" s="12" t="s">
        <v>29</v>
      </c>
      <c r="AG146" s="12"/>
      <c r="AI146" s="10">
        <v>51933.138493254926</v>
      </c>
      <c r="AJ146" s="10">
        <v>50561.182845752846</v>
      </c>
      <c r="AK146" s="10">
        <v>53686.467566634383</v>
      </c>
      <c r="AL146" s="10">
        <v>54240.439668152656</v>
      </c>
      <c r="AM146" s="10">
        <v>51241.560115754168</v>
      </c>
      <c r="AN146" s="10">
        <v>51332.105012573891</v>
      </c>
      <c r="AO146" s="10">
        <v>53026.003015088332</v>
      </c>
      <c r="AP146" s="10">
        <v>53831.901592084178</v>
      </c>
      <c r="AQ146" s="10">
        <v>52678.743760368408</v>
      </c>
      <c r="AR146" s="10">
        <v>52471.963239200821</v>
      </c>
      <c r="AS146" s="10">
        <v>52288.406064356692</v>
      </c>
      <c r="AT146" s="10">
        <v>51860.812049717591</v>
      </c>
      <c r="AU146" s="10">
        <v>51348.55328526943</v>
      </c>
      <c r="AV146" s="10">
        <v>51381.319176125493</v>
      </c>
      <c r="AW146" s="10">
        <v>51113.247013840482</v>
      </c>
      <c r="AX146" s="10">
        <v>50953.957510310065</v>
      </c>
      <c r="AY146" s="10">
        <v>50964.517817669366</v>
      </c>
      <c r="AZ146" s="10">
        <v>51116.423680573062</v>
      </c>
      <c r="BA146" s="10">
        <v>51307.436705300039</v>
      </c>
      <c r="BK146" s="12" t="s">
        <v>29</v>
      </c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O146" s="12" t="s">
        <v>29</v>
      </c>
      <c r="CQ146" s="10" t="e">
        <v>#DIV/0!</v>
      </c>
      <c r="CR146" s="10">
        <v>30795.87</v>
      </c>
      <c r="CS146" s="10">
        <v>109766.85000000002</v>
      </c>
      <c r="CT146" s="10">
        <v>231315.44000000006</v>
      </c>
      <c r="CU146" s="10">
        <v>264031.95000000007</v>
      </c>
      <c r="CV146" s="10">
        <v>249221.04000000018</v>
      </c>
      <c r="CW146" s="10">
        <v>238985.30500000017</v>
      </c>
      <c r="CX146" s="10">
        <v>478332.5799999999</v>
      </c>
      <c r="CY146" s="10">
        <v>481094.67933450703</v>
      </c>
      <c r="CZ146" s="10">
        <v>482983.6762962651</v>
      </c>
      <c r="DA146" s="10">
        <v>483183.38373652537</v>
      </c>
      <c r="DB146" s="10">
        <v>481815.61573782616</v>
      </c>
      <c r="DC146" s="10">
        <v>479448.16673356696</v>
      </c>
      <c r="DD146" s="10">
        <v>478536.72451364412</v>
      </c>
      <c r="DE146" s="10">
        <v>476032.01551621122</v>
      </c>
      <c r="DF146" s="10">
        <v>475251.20739758364</v>
      </c>
      <c r="DG146" s="10">
        <v>476342.46408367605</v>
      </c>
      <c r="DH146" s="10">
        <v>478665.87238062982</v>
      </c>
      <c r="DI146" s="10">
        <v>481329.28925500804</v>
      </c>
    </row>
    <row r="147" spans="2:113" x14ac:dyDescent="0.25">
      <c r="B147" s="17" t="s">
        <v>30</v>
      </c>
      <c r="D147" s="10">
        <v>11417.745978317389</v>
      </c>
      <c r="E147" s="10">
        <v>9833.5539994771334</v>
      </c>
      <c r="F147" s="10">
        <v>13457.646198418681</v>
      </c>
      <c r="G147" s="10">
        <v>12623.402094949284</v>
      </c>
      <c r="H147" s="10">
        <v>12591.968320179012</v>
      </c>
      <c r="I147" s="10">
        <v>11990.980506706992</v>
      </c>
      <c r="J147" s="10">
        <v>11141.248512423173</v>
      </c>
      <c r="K147" s="10">
        <v>15466.7799539347</v>
      </c>
      <c r="L147" s="10">
        <v>15594.810368194056</v>
      </c>
      <c r="M147" s="10">
        <v>15690.232808267045</v>
      </c>
      <c r="N147" s="10">
        <v>15739.941440718059</v>
      </c>
      <c r="O147" s="10">
        <v>15746.267912494264</v>
      </c>
      <c r="P147" s="10">
        <v>15727.014594530428</v>
      </c>
      <c r="Q147" s="10">
        <v>15715.842639048773</v>
      </c>
      <c r="R147" s="10">
        <v>15696.786687495947</v>
      </c>
      <c r="S147" s="10">
        <v>15712.238510983325</v>
      </c>
      <c r="T147" s="10">
        <v>15756.276000370031</v>
      </c>
      <c r="U147" s="10">
        <v>15821.649418150355</v>
      </c>
      <c r="V147" s="10">
        <v>15896.342508053478</v>
      </c>
      <c r="AF147" s="17" t="s">
        <v>30</v>
      </c>
      <c r="AG147" s="17"/>
      <c r="AI147" s="10">
        <v>11417.745978317389</v>
      </c>
      <c r="AJ147" s="10">
        <v>9833.5539994771334</v>
      </c>
      <c r="AK147" s="10">
        <v>13457.646198418681</v>
      </c>
      <c r="AL147" s="10">
        <v>12623.402094949284</v>
      </c>
      <c r="AM147" s="10">
        <v>12591.968320179012</v>
      </c>
      <c r="AN147" s="10">
        <v>11990.980506706992</v>
      </c>
      <c r="AO147" s="10">
        <v>11141.248512423173</v>
      </c>
      <c r="AP147" s="10">
        <v>15466.7799539347</v>
      </c>
      <c r="AQ147" s="10">
        <v>15594.810368194056</v>
      </c>
      <c r="AR147" s="10">
        <v>15690.232808267045</v>
      </c>
      <c r="AS147" s="10">
        <v>15739.941440718059</v>
      </c>
      <c r="AT147" s="10">
        <v>15746.267912494264</v>
      </c>
      <c r="AU147" s="10">
        <v>15727.014594530428</v>
      </c>
      <c r="AV147" s="10">
        <v>15715.842639048773</v>
      </c>
      <c r="AW147" s="10">
        <v>15696.786687495947</v>
      </c>
      <c r="AX147" s="10">
        <v>15712.238510983325</v>
      </c>
      <c r="AY147" s="10">
        <v>15756.276000370031</v>
      </c>
      <c r="AZ147" s="10">
        <v>15821.649418150355</v>
      </c>
      <c r="BA147" s="10">
        <v>15896.342508053478</v>
      </c>
      <c r="BK147" s="17" t="s">
        <v>30</v>
      </c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O147" s="17" t="s">
        <v>30</v>
      </c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</row>
    <row r="148" spans="2:113" x14ac:dyDescent="0.25">
      <c r="B148" s="17" t="s">
        <v>31</v>
      </c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AF148" s="17" t="s">
        <v>31</v>
      </c>
      <c r="AG148" s="17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K148" s="17" t="s">
        <v>31</v>
      </c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O148" s="17" t="s">
        <v>31</v>
      </c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</row>
    <row r="149" spans="2:113" x14ac:dyDescent="0.25">
      <c r="B149" s="17" t="s">
        <v>32</v>
      </c>
      <c r="D149" s="10">
        <v>47334.778359297059</v>
      </c>
      <c r="E149" s="10">
        <v>44142.966490116676</v>
      </c>
      <c r="F149" s="10">
        <v>42763.590560721823</v>
      </c>
      <c r="G149" s="10">
        <v>48478.348322653394</v>
      </c>
      <c r="H149" s="10">
        <v>45972.343334932099</v>
      </c>
      <c r="I149" s="10">
        <v>45693.641376386971</v>
      </c>
      <c r="J149" s="10">
        <v>52424.658658785942</v>
      </c>
      <c r="K149" s="10">
        <v>68084.783701861088</v>
      </c>
      <c r="L149" s="10">
        <v>68409.737811961662</v>
      </c>
      <c r="M149" s="10">
        <v>68699.269972147929</v>
      </c>
      <c r="N149" s="10">
        <v>68685.17511841825</v>
      </c>
      <c r="O149" s="10">
        <v>68324.32571770341</v>
      </c>
      <c r="P149" s="10">
        <v>67995.796939862776</v>
      </c>
      <c r="Q149" s="10">
        <v>67926.83134081203</v>
      </c>
      <c r="R149" s="10">
        <v>67456.24007376036</v>
      </c>
      <c r="S149" s="10">
        <v>67263.566737626476</v>
      </c>
      <c r="T149" s="10">
        <v>67333.223415506684</v>
      </c>
      <c r="U149" s="10">
        <v>67550.431921384225</v>
      </c>
      <c r="V149" s="10">
        <v>67830.152338206608</v>
      </c>
      <c r="AF149" s="17" t="s">
        <v>32</v>
      </c>
      <c r="AG149" s="17"/>
      <c r="AI149" s="10">
        <v>47334.778359297059</v>
      </c>
      <c r="AJ149" s="10">
        <v>44573.517989797867</v>
      </c>
      <c r="AK149" s="10">
        <v>40669.738703244388</v>
      </c>
      <c r="AL149" s="10">
        <v>42383.778600075173</v>
      </c>
      <c r="AM149" s="10">
        <v>38847.150046972645</v>
      </c>
      <c r="AN149" s="10">
        <v>39043.294359957508</v>
      </c>
      <c r="AO149" s="10">
        <v>39987.282236038329</v>
      </c>
      <c r="AP149" s="10">
        <v>40362.823770603638</v>
      </c>
      <c r="AQ149" s="10">
        <v>40604.4559206458</v>
      </c>
      <c r="AR149" s="10">
        <v>40692.686149354173</v>
      </c>
      <c r="AS149" s="10">
        <v>40557.094580818957</v>
      </c>
      <c r="AT149" s="10">
        <v>40205.343728985674</v>
      </c>
      <c r="AU149" s="10">
        <v>39737.211902123505</v>
      </c>
      <c r="AV149" s="10">
        <v>39493.393916681809</v>
      </c>
      <c r="AW149" s="10">
        <v>39031.561900894834</v>
      </c>
      <c r="AX149" s="10">
        <v>38719.302931068742</v>
      </c>
      <c r="AY149" s="10">
        <v>38540.941893573487</v>
      </c>
      <c r="AZ149" s="10">
        <v>38463.696449543757</v>
      </c>
      <c r="BA149" s="10">
        <v>38432.650779104581</v>
      </c>
      <c r="BK149" s="17" t="s">
        <v>32</v>
      </c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O149" s="17" t="s">
        <v>32</v>
      </c>
      <c r="CQ149" s="10" t="e">
        <v>#DIV/0!</v>
      </c>
      <c r="CR149" s="10">
        <v>30795.87</v>
      </c>
      <c r="CS149" s="10">
        <v>109766.85000000002</v>
      </c>
      <c r="CT149" s="10">
        <v>231315.44000000006</v>
      </c>
      <c r="CU149" s="10">
        <v>264031.95000000007</v>
      </c>
      <c r="CV149" s="10">
        <v>249221.04000000018</v>
      </c>
      <c r="CW149" s="10">
        <v>238985.30500000017</v>
      </c>
      <c r="CX149" s="10">
        <v>478332.5799999999</v>
      </c>
      <c r="CY149" s="10">
        <v>481094.67933450703</v>
      </c>
      <c r="CZ149" s="10">
        <v>482983.6762962651</v>
      </c>
      <c r="DA149" s="10">
        <v>483183.38373652537</v>
      </c>
      <c r="DB149" s="10">
        <v>481815.61573782616</v>
      </c>
      <c r="DC149" s="10">
        <v>479448.16673356696</v>
      </c>
      <c r="DD149" s="10">
        <v>478536.72451364412</v>
      </c>
      <c r="DE149" s="10">
        <v>476032.01551621122</v>
      </c>
      <c r="DF149" s="10">
        <v>475251.20739758364</v>
      </c>
      <c r="DG149" s="10">
        <v>476342.46408367605</v>
      </c>
      <c r="DH149" s="10">
        <v>478665.87238062982</v>
      </c>
      <c r="DI149" s="10">
        <v>481329.28925500804</v>
      </c>
    </row>
    <row r="150" spans="2:113" x14ac:dyDescent="0.25">
      <c r="B150" s="17" t="s">
        <v>33</v>
      </c>
      <c r="D150" s="10">
        <v>14936.212715548947</v>
      </c>
      <c r="E150" s="10">
        <v>11438.39680066405</v>
      </c>
      <c r="F150" s="10">
        <v>4464.383130252023</v>
      </c>
      <c r="G150" s="10">
        <v>5282.8838522209862</v>
      </c>
      <c r="H150" s="10">
        <v>4427.7449588113141</v>
      </c>
      <c r="I150" s="10">
        <v>4790.8663560096584</v>
      </c>
      <c r="J150" s="10">
        <v>5761.794052580748</v>
      </c>
      <c r="K150" s="10" t="e">
        <v>#DIV/0!</v>
      </c>
      <c r="L150" s="10">
        <v>6694.6361121382834</v>
      </c>
      <c r="M150" s="10">
        <v>6611.5533840134931</v>
      </c>
      <c r="N150" s="10">
        <v>6514.345669463929</v>
      </c>
      <c r="O150" s="10">
        <v>6399.6252052242016</v>
      </c>
      <c r="P150" s="10">
        <v>6286.5769861520866</v>
      </c>
      <c r="Q150" s="10">
        <v>6228.0811998596737</v>
      </c>
      <c r="R150" s="10">
        <v>6126.4566678344345</v>
      </c>
      <c r="S150" s="10">
        <v>6026.2465460554749</v>
      </c>
      <c r="T150" s="10">
        <v>5937.812142544989</v>
      </c>
      <c r="U150" s="10">
        <v>5858.0173700555906</v>
      </c>
      <c r="V150" s="10">
        <v>5782.1363060177364</v>
      </c>
      <c r="AF150" s="17" t="s">
        <v>33</v>
      </c>
      <c r="AG150" s="17"/>
      <c r="AI150" s="10">
        <v>14936.212715548947</v>
      </c>
      <c r="AJ150" s="10">
        <v>11438.39680066405</v>
      </c>
      <c r="AK150" s="10">
        <v>4464.383130252023</v>
      </c>
      <c r="AL150" s="10">
        <v>5282.8838522209862</v>
      </c>
      <c r="AM150" s="10">
        <v>4427.7449588113141</v>
      </c>
      <c r="AN150" s="10">
        <v>4790.8663560096584</v>
      </c>
      <c r="AO150" s="10">
        <v>5761.794052580748</v>
      </c>
      <c r="AP150" s="10">
        <v>6767.4248515522104</v>
      </c>
      <c r="AQ150" s="10">
        <v>6694.6361121382834</v>
      </c>
      <c r="AR150" s="10">
        <v>6611.5533840134931</v>
      </c>
      <c r="AS150" s="10">
        <v>6514.345669463929</v>
      </c>
      <c r="AT150" s="10">
        <v>6399.6252052242016</v>
      </c>
      <c r="AU150" s="10">
        <v>6286.5769861520866</v>
      </c>
      <c r="AV150" s="10">
        <v>6228.0811998596737</v>
      </c>
      <c r="AW150" s="10">
        <v>6126.4566678344345</v>
      </c>
      <c r="AX150" s="10">
        <v>6026.2465460554749</v>
      </c>
      <c r="AY150" s="10">
        <v>5937.812142544989</v>
      </c>
      <c r="AZ150" s="10">
        <v>5858.0173700555906</v>
      </c>
      <c r="BA150" s="10">
        <v>5782.1363060177364</v>
      </c>
      <c r="BK150" s="17" t="s">
        <v>33</v>
      </c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O150" s="17" t="s">
        <v>33</v>
      </c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</row>
    <row r="151" spans="2:113" x14ac:dyDescent="0.25">
      <c r="B151" s="17" t="s">
        <v>34</v>
      </c>
      <c r="D151" s="10">
        <v>85678.735657059209</v>
      </c>
      <c r="E151" s="10">
        <v>87656.618759009012</v>
      </c>
      <c r="F151" s="10">
        <v>111847.44866518516</v>
      </c>
      <c r="G151" s="10">
        <v>103770.62884496815</v>
      </c>
      <c r="H151" s="10">
        <v>107178.57444706974</v>
      </c>
      <c r="I151" s="10">
        <v>107536.90003901407</v>
      </c>
      <c r="J151" s="10">
        <v>101366.15685546129</v>
      </c>
      <c r="K151" s="10">
        <v>96710.858621020161</v>
      </c>
      <c r="L151" s="10">
        <v>92085.723438992718</v>
      </c>
      <c r="M151" s="10">
        <v>88415.55619878514</v>
      </c>
      <c r="N151" s="10">
        <v>85635.642098963173</v>
      </c>
      <c r="O151" s="10">
        <v>82264.019100571502</v>
      </c>
      <c r="P151" s="10">
        <v>79394.264753574491</v>
      </c>
      <c r="Q151" s="10">
        <v>77931.99917237887</v>
      </c>
      <c r="R151" s="10">
        <v>76636.872173913114</v>
      </c>
      <c r="S151" s="10">
        <v>75631.784108785112</v>
      </c>
      <c r="T151" s="10">
        <v>75086.233013678371</v>
      </c>
      <c r="U151" s="10">
        <v>74858.010970871124</v>
      </c>
      <c r="V151" s="10">
        <v>74718.791329946514</v>
      </c>
      <c r="AF151" s="17" t="s">
        <v>34</v>
      </c>
      <c r="AG151" s="17"/>
      <c r="AI151" s="10">
        <v>85678.735657059209</v>
      </c>
      <c r="AJ151" s="10">
        <v>87656.618759009012</v>
      </c>
      <c r="AK151" s="10">
        <v>111847.44866518516</v>
      </c>
      <c r="AL151" s="10">
        <v>103770.62884496815</v>
      </c>
      <c r="AM151" s="10">
        <v>107178.57444706974</v>
      </c>
      <c r="AN151" s="10">
        <v>107536.90003901407</v>
      </c>
      <c r="AO151" s="10">
        <v>101366.15685546129</v>
      </c>
      <c r="AP151" s="10">
        <v>96710.858621020161</v>
      </c>
      <c r="AQ151" s="10">
        <v>92085.723438992718</v>
      </c>
      <c r="AR151" s="10">
        <v>88415.55619878514</v>
      </c>
      <c r="AS151" s="10">
        <v>85635.642098963173</v>
      </c>
      <c r="AT151" s="10">
        <v>82264.019100571502</v>
      </c>
      <c r="AU151" s="10">
        <v>79394.264753574491</v>
      </c>
      <c r="AV151" s="10">
        <v>77931.99917237887</v>
      </c>
      <c r="AW151" s="10">
        <v>76636.872173913114</v>
      </c>
      <c r="AX151" s="10">
        <v>75631.784108785112</v>
      </c>
      <c r="AY151" s="10">
        <v>75086.233013678371</v>
      </c>
      <c r="AZ151" s="10">
        <v>74858.010970871124</v>
      </c>
      <c r="BA151" s="10">
        <v>74718.791329946514</v>
      </c>
      <c r="BK151" s="17" t="s">
        <v>34</v>
      </c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O151" s="17" t="s">
        <v>34</v>
      </c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</row>
    <row r="152" spans="2:113" x14ac:dyDescent="0.25">
      <c r="B152" s="17" t="s">
        <v>35</v>
      </c>
      <c r="D152" s="10">
        <v>30447.67415145777</v>
      </c>
      <c r="E152" s="10">
        <v>29276.461939021847</v>
      </c>
      <c r="F152" s="10">
        <v>33499.788296882354</v>
      </c>
      <c r="G152" s="10">
        <v>34405.990724400712</v>
      </c>
      <c r="H152" s="10">
        <v>33305.232321036245</v>
      </c>
      <c r="I152" s="10">
        <v>31337.756773646059</v>
      </c>
      <c r="J152" s="10">
        <v>30827.954754043632</v>
      </c>
      <c r="K152" s="10">
        <v>33289.048819657102</v>
      </c>
      <c r="L152" s="10">
        <v>33098.391438601073</v>
      </c>
      <c r="M152" s="10">
        <v>32827.762996082711</v>
      </c>
      <c r="N152" s="10">
        <v>32443.117461254133</v>
      </c>
      <c r="O152" s="10">
        <v>31950.58105398151</v>
      </c>
      <c r="P152" s="10">
        <v>31419.450706317206</v>
      </c>
      <c r="Q152" s="10">
        <v>31146.964581871496</v>
      </c>
      <c r="R152" s="10">
        <v>30636.382413676314</v>
      </c>
      <c r="S152" s="10">
        <v>30179.452457947504</v>
      </c>
      <c r="T152" s="10">
        <v>29797.285295758607</v>
      </c>
      <c r="U152" s="10">
        <v>29476.112157432923</v>
      </c>
      <c r="V152" s="10">
        <v>29174.109199069087</v>
      </c>
      <c r="AF152" s="17" t="s">
        <v>35</v>
      </c>
      <c r="AG152" s="17"/>
      <c r="AI152" s="10">
        <v>30447.67415145777</v>
      </c>
      <c r="AJ152" s="10">
        <v>29276.461939021847</v>
      </c>
      <c r="AK152" s="10">
        <v>33499.788296882354</v>
      </c>
      <c r="AL152" s="10">
        <v>34405.990724400712</v>
      </c>
      <c r="AM152" s="10">
        <v>33305.232321036245</v>
      </c>
      <c r="AN152" s="10">
        <v>31337.756773646059</v>
      </c>
      <c r="AO152" s="10">
        <v>30827.954754043632</v>
      </c>
      <c r="AP152" s="10">
        <v>33289.048819657102</v>
      </c>
      <c r="AQ152" s="10">
        <v>33098.391438601073</v>
      </c>
      <c r="AR152" s="10">
        <v>32827.762996082711</v>
      </c>
      <c r="AS152" s="10">
        <v>32443.117461254133</v>
      </c>
      <c r="AT152" s="10">
        <v>31950.58105398151</v>
      </c>
      <c r="AU152" s="10">
        <v>31419.450706317206</v>
      </c>
      <c r="AV152" s="10">
        <v>31146.964581871496</v>
      </c>
      <c r="AW152" s="10">
        <v>30636.382413676314</v>
      </c>
      <c r="AX152" s="10">
        <v>30179.452457947504</v>
      </c>
      <c r="AY152" s="10">
        <v>29797.285295758607</v>
      </c>
      <c r="AZ152" s="10">
        <v>29476.112157432923</v>
      </c>
      <c r="BA152" s="10">
        <v>29174.109199069087</v>
      </c>
      <c r="BK152" s="17" t="s">
        <v>35</v>
      </c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O152" s="17" t="s">
        <v>35</v>
      </c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</row>
    <row r="153" spans="2:113" x14ac:dyDescent="0.25">
      <c r="B153" s="17" t="s">
        <v>36</v>
      </c>
      <c r="D153" s="10">
        <v>148154.40610178281</v>
      </c>
      <c r="E153" s="10">
        <v>188643.08367008009</v>
      </c>
      <c r="F153" s="10">
        <v>191888.55592302768</v>
      </c>
      <c r="G153" s="10">
        <v>196533.9748018728</v>
      </c>
      <c r="H153" s="10">
        <v>170913.92310812694</v>
      </c>
      <c r="I153" s="10">
        <v>179505.67732679704</v>
      </c>
      <c r="J153" s="10">
        <v>198624.09089115588</v>
      </c>
      <c r="K153" s="10">
        <v>202666.30345167205</v>
      </c>
      <c r="L153" s="10">
        <v>196636.19083510348</v>
      </c>
      <c r="M153" s="10">
        <v>193795.83140414496</v>
      </c>
      <c r="N153" s="10">
        <v>193806.14089695667</v>
      </c>
      <c r="O153" s="10">
        <v>192516.07716133853</v>
      </c>
      <c r="P153" s="10">
        <v>190676.41242510854</v>
      </c>
      <c r="Q153" s="10">
        <v>189672.26345572993</v>
      </c>
      <c r="R153" s="10">
        <v>187991.29374047063</v>
      </c>
      <c r="S153" s="10">
        <v>186815.54987808916</v>
      </c>
      <c r="T153" s="10">
        <v>186338.06950238516</v>
      </c>
      <c r="U153" s="10">
        <v>186506.3433395187</v>
      </c>
      <c r="V153" s="10">
        <v>186861.52201966112</v>
      </c>
      <c r="AF153" s="17" t="s">
        <v>36</v>
      </c>
      <c r="AG153" s="17"/>
      <c r="AI153" s="10">
        <v>148154.40610178281</v>
      </c>
      <c r="AJ153" s="10">
        <v>188643.08367008009</v>
      </c>
      <c r="AK153" s="10">
        <v>191888.55592302768</v>
      </c>
      <c r="AL153" s="10">
        <v>196533.9748018728</v>
      </c>
      <c r="AM153" s="10">
        <v>170913.92310812694</v>
      </c>
      <c r="AN153" s="10">
        <v>179505.67732679704</v>
      </c>
      <c r="AO153" s="10">
        <v>198624.09089115588</v>
      </c>
      <c r="AP153" s="10">
        <v>202666.30345167205</v>
      </c>
      <c r="AQ153" s="10">
        <v>196636.19083510348</v>
      </c>
      <c r="AR153" s="10">
        <v>193795.83140414496</v>
      </c>
      <c r="AS153" s="10">
        <v>193806.14089695667</v>
      </c>
      <c r="AT153" s="10">
        <v>192516.07716133853</v>
      </c>
      <c r="AU153" s="10">
        <v>190676.41242510854</v>
      </c>
      <c r="AV153" s="10">
        <v>189672.26345572993</v>
      </c>
      <c r="AW153" s="10">
        <v>187991.29374047063</v>
      </c>
      <c r="AX153" s="10">
        <v>186815.54987808916</v>
      </c>
      <c r="AY153" s="10">
        <v>186338.06950238516</v>
      </c>
      <c r="AZ153" s="10">
        <v>186506.3433395187</v>
      </c>
      <c r="BA153" s="10">
        <v>186861.52201966112</v>
      </c>
      <c r="BK153" s="17" t="s">
        <v>36</v>
      </c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O153" s="17" t="s">
        <v>36</v>
      </c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</row>
    <row r="154" spans="2:113" x14ac:dyDescent="0.25">
      <c r="B154" s="17" t="s">
        <v>37</v>
      </c>
      <c r="D154" s="10">
        <v>20858.295896412063</v>
      </c>
      <c r="E154" s="10">
        <v>18244.074298327887</v>
      </c>
      <c r="F154" s="10">
        <v>22162.587933705272</v>
      </c>
      <c r="G154" s="10">
        <v>21067.881572354931</v>
      </c>
      <c r="H154" s="10">
        <v>20194.366247256257</v>
      </c>
      <c r="I154" s="10">
        <v>20953.45257689436</v>
      </c>
      <c r="J154" s="10">
        <v>24389.218255946264</v>
      </c>
      <c r="K154" s="10">
        <v>26084.395023814533</v>
      </c>
      <c r="L154" s="10">
        <v>25458.292544544667</v>
      </c>
      <c r="M154" s="10">
        <v>24963.464406819567</v>
      </c>
      <c r="N154" s="10">
        <v>24581.495097414503</v>
      </c>
      <c r="O154" s="10">
        <v>24091.621540690099</v>
      </c>
      <c r="P154" s="10">
        <v>23557.009924993592</v>
      </c>
      <c r="Q154" s="10">
        <v>23281.319489187827</v>
      </c>
      <c r="R154" s="10">
        <v>22751.610104378939</v>
      </c>
      <c r="S154" s="10">
        <v>22264.970576602762</v>
      </c>
      <c r="T154" s="10">
        <v>21844.924880802311</v>
      </c>
      <c r="U154" s="10">
        <v>21478.738019455795</v>
      </c>
      <c r="V154" s="10">
        <v>21124.811227593866</v>
      </c>
      <c r="AF154" s="17" t="s">
        <v>37</v>
      </c>
      <c r="AG154" s="17"/>
      <c r="AI154" s="10">
        <v>20858.295896412063</v>
      </c>
      <c r="AJ154" s="10">
        <v>18244.074298327887</v>
      </c>
      <c r="AK154" s="10">
        <v>22162.587933705272</v>
      </c>
      <c r="AL154" s="10">
        <v>21067.881572354931</v>
      </c>
      <c r="AM154" s="10">
        <v>20194.366247256257</v>
      </c>
      <c r="AN154" s="10">
        <v>20953.45257689436</v>
      </c>
      <c r="AO154" s="10">
        <v>24389.218255946264</v>
      </c>
      <c r="AP154" s="10">
        <v>26084.395023814533</v>
      </c>
      <c r="AQ154" s="10">
        <v>25458.292544544667</v>
      </c>
      <c r="AR154" s="10">
        <v>24963.464406819567</v>
      </c>
      <c r="AS154" s="10">
        <v>24581.495097414503</v>
      </c>
      <c r="AT154" s="10">
        <v>24091.621540690099</v>
      </c>
      <c r="AU154" s="10">
        <v>23557.009924993592</v>
      </c>
      <c r="AV154" s="10">
        <v>23281.319489187827</v>
      </c>
      <c r="AW154" s="10">
        <v>22751.610104378939</v>
      </c>
      <c r="AX154" s="10">
        <v>22264.970576602762</v>
      </c>
      <c r="AY154" s="10">
        <v>21844.924880802311</v>
      </c>
      <c r="AZ154" s="10">
        <v>21478.738019455795</v>
      </c>
      <c r="BA154" s="10">
        <v>21124.811227593866</v>
      </c>
      <c r="BK154" s="17" t="s">
        <v>37</v>
      </c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O154" s="17" t="s">
        <v>37</v>
      </c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</row>
    <row r="155" spans="2:113" x14ac:dyDescent="0.25">
      <c r="B155" s="17" t="s">
        <v>38</v>
      </c>
      <c r="D155" s="10">
        <v>44891.378064437289</v>
      </c>
      <c r="E155" s="10">
        <v>30995.516099910928</v>
      </c>
      <c r="F155" s="10">
        <v>34323.936379336883</v>
      </c>
      <c r="G155" s="10">
        <v>31763.890360282894</v>
      </c>
      <c r="H155" s="10">
        <v>35148.295826274953</v>
      </c>
      <c r="I155" s="10">
        <v>29286.597494575472</v>
      </c>
      <c r="J155" s="10">
        <v>26389.649641629989</v>
      </c>
      <c r="K155" s="10">
        <v>24391.129776432153</v>
      </c>
      <c r="L155" s="10">
        <v>22757.0450931222</v>
      </c>
      <c r="M155" s="10">
        <v>21613.369739904632</v>
      </c>
      <c r="N155" s="10">
        <v>21165.785536214429</v>
      </c>
      <c r="O155" s="10">
        <v>20781.199752697616</v>
      </c>
      <c r="P155" s="10">
        <v>20377.545639697877</v>
      </c>
      <c r="Q155" s="10">
        <v>20168.684034160491</v>
      </c>
      <c r="R155" s="10">
        <v>19771.061132686365</v>
      </c>
      <c r="S155" s="10">
        <v>19412.474435378688</v>
      </c>
      <c r="T155" s="10">
        <v>19115.512343671988</v>
      </c>
      <c r="U155" s="10">
        <v>18868.779082353223</v>
      </c>
      <c r="V155" s="10">
        <v>18636.148487515107</v>
      </c>
      <c r="AF155" s="17" t="s">
        <v>38</v>
      </c>
      <c r="AG155" s="17"/>
      <c r="AI155" s="10">
        <v>44891.378064437289</v>
      </c>
      <c r="AJ155" s="10">
        <v>30995.516099910928</v>
      </c>
      <c r="AK155" s="10">
        <v>34323.936379336883</v>
      </c>
      <c r="AL155" s="10">
        <v>31763.890360282894</v>
      </c>
      <c r="AM155" s="10">
        <v>35148.295826274953</v>
      </c>
      <c r="AN155" s="10">
        <v>29286.597494575472</v>
      </c>
      <c r="AO155" s="10">
        <v>26389.649641629989</v>
      </c>
      <c r="AP155" s="10">
        <v>24391.129776432153</v>
      </c>
      <c r="AQ155" s="10">
        <v>22757.0450931222</v>
      </c>
      <c r="AR155" s="10">
        <v>21613.369739904632</v>
      </c>
      <c r="AS155" s="10">
        <v>21165.785536214429</v>
      </c>
      <c r="AT155" s="10">
        <v>20781.199752697616</v>
      </c>
      <c r="AU155" s="10">
        <v>20377.545639697877</v>
      </c>
      <c r="AV155" s="10">
        <v>20168.684034160491</v>
      </c>
      <c r="AW155" s="10">
        <v>19771.061132686365</v>
      </c>
      <c r="AX155" s="10">
        <v>19412.474435378688</v>
      </c>
      <c r="AY155" s="10">
        <v>19115.512343671988</v>
      </c>
      <c r="AZ155" s="10">
        <v>18868.779082353223</v>
      </c>
      <c r="BA155" s="10">
        <v>18636.148487515107</v>
      </c>
      <c r="BK155" s="17" t="s">
        <v>38</v>
      </c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O155" s="17" t="s">
        <v>38</v>
      </c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</row>
    <row r="156" spans="2:113" x14ac:dyDescent="0.25">
      <c r="B156" s="17" t="s">
        <v>39</v>
      </c>
      <c r="D156" s="10">
        <v>57624.685503907574</v>
      </c>
      <c r="E156" s="10">
        <v>44933.34985661399</v>
      </c>
      <c r="F156" s="10">
        <v>41586.142191738865</v>
      </c>
      <c r="G156" s="10">
        <v>38497.857610695399</v>
      </c>
      <c r="H156" s="10">
        <v>37006.030256278093</v>
      </c>
      <c r="I156" s="10">
        <v>38382.702722170347</v>
      </c>
      <c r="J156" s="10">
        <v>39073.177488749054</v>
      </c>
      <c r="K156" s="10">
        <v>40187.31762172954</v>
      </c>
      <c r="L156" s="10">
        <v>40258.327189885546</v>
      </c>
      <c r="M156" s="10">
        <v>40190.528050773151</v>
      </c>
      <c r="N156" s="10">
        <v>39924.223577828634</v>
      </c>
      <c r="O156" s="10">
        <v>39472.832169892936</v>
      </c>
      <c r="P156" s="10">
        <v>38952.259915047202</v>
      </c>
      <c r="Q156" s="10">
        <v>38685.859343153665</v>
      </c>
      <c r="R156" s="10">
        <v>38185.877624709683</v>
      </c>
      <c r="S156" s="10">
        <v>37772.893678402412</v>
      </c>
      <c r="T156" s="10">
        <v>37491.299090596192</v>
      </c>
      <c r="U156" s="10">
        <v>37311.852742124269</v>
      </c>
      <c r="V156" s="10">
        <v>37160.250839836364</v>
      </c>
      <c r="AF156" s="17" t="s">
        <v>39</v>
      </c>
      <c r="AG156" s="17"/>
      <c r="AI156" s="10">
        <v>57624.685503907574</v>
      </c>
      <c r="AJ156" s="10">
        <v>44933.34985661399</v>
      </c>
      <c r="AK156" s="10">
        <v>41586.142191738865</v>
      </c>
      <c r="AL156" s="10">
        <v>38497.857610695399</v>
      </c>
      <c r="AM156" s="10">
        <v>37006.030256278093</v>
      </c>
      <c r="AN156" s="10">
        <v>38382.702722170347</v>
      </c>
      <c r="AO156" s="10">
        <v>39073.177488749054</v>
      </c>
      <c r="AP156" s="10">
        <v>40187.31762172954</v>
      </c>
      <c r="AQ156" s="10">
        <v>40258.327189885546</v>
      </c>
      <c r="AR156" s="10">
        <v>40190.528050773151</v>
      </c>
      <c r="AS156" s="10">
        <v>39924.223577828634</v>
      </c>
      <c r="AT156" s="10">
        <v>39472.832169892936</v>
      </c>
      <c r="AU156" s="10">
        <v>38952.259915047202</v>
      </c>
      <c r="AV156" s="10">
        <v>38685.859343153665</v>
      </c>
      <c r="AW156" s="10">
        <v>38185.877624709683</v>
      </c>
      <c r="AX156" s="10">
        <v>37772.893678402412</v>
      </c>
      <c r="AY156" s="10">
        <v>37491.299090596192</v>
      </c>
      <c r="AZ156" s="10">
        <v>37311.852742124269</v>
      </c>
      <c r="BA156" s="10">
        <v>37160.250839836364</v>
      </c>
      <c r="BK156" s="17" t="s">
        <v>39</v>
      </c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O156" s="17" t="s">
        <v>39</v>
      </c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</row>
    <row r="157" spans="2:113" x14ac:dyDescent="0.25">
      <c r="B157" s="9" t="s">
        <v>54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AF157" s="9" t="s">
        <v>54</v>
      </c>
      <c r="AG157" s="9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K157" s="9" t="s">
        <v>54</v>
      </c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 t="s">
        <v>120</v>
      </c>
      <c r="BX157" s="10" t="s">
        <v>61</v>
      </c>
      <c r="BY157" s="10" t="s">
        <v>83</v>
      </c>
      <c r="BZ157" s="10" t="s">
        <v>65</v>
      </c>
      <c r="CA157" s="10"/>
      <c r="CB157" s="10"/>
      <c r="CC157" s="10"/>
      <c r="CD157" s="10"/>
      <c r="CE157" s="10"/>
      <c r="CO157" s="9" t="s">
        <v>54</v>
      </c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</row>
    <row r="158" spans="2:113" x14ac:dyDescent="0.25"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>
        <v>1</v>
      </c>
      <c r="BX158" s="20">
        <v>0.17</v>
      </c>
      <c r="BY158" s="20">
        <v>0.45</v>
      </c>
      <c r="BZ158" s="20">
        <v>0.25</v>
      </c>
      <c r="CA158" s="20"/>
      <c r="CB158" s="20"/>
      <c r="CC158" s="20"/>
      <c r="CD158" s="20"/>
      <c r="CE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</row>
    <row r="159" spans="2:113" x14ac:dyDescent="0.25"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>
        <v>2</v>
      </c>
      <c r="BX159" s="20">
        <v>0.15</v>
      </c>
      <c r="BY159" s="20">
        <v>0.2</v>
      </c>
      <c r="BZ159" s="20">
        <v>0.19</v>
      </c>
      <c r="CA159" s="20"/>
      <c r="CB159" s="20"/>
      <c r="CC159" s="20"/>
      <c r="CD159" s="20"/>
      <c r="CE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</row>
    <row r="160" spans="2:113" x14ac:dyDescent="0.25"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>
        <v>3</v>
      </c>
      <c r="BX160" s="20">
        <v>0.13</v>
      </c>
      <c r="BY160" s="20">
        <v>0.1</v>
      </c>
      <c r="BZ160" s="20">
        <v>0.14000000000000001</v>
      </c>
      <c r="CA160" s="20"/>
      <c r="CB160" s="20"/>
      <c r="CC160" s="20"/>
      <c r="CD160" s="20"/>
      <c r="CE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</row>
    <row r="161" spans="1:114" x14ac:dyDescent="0.25"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>
        <v>4</v>
      </c>
      <c r="BX161" s="20">
        <v>0.2</v>
      </c>
      <c r="BY161" s="20">
        <v>0.09</v>
      </c>
      <c r="BZ161" s="20">
        <v>0.17</v>
      </c>
      <c r="CA161" s="20"/>
      <c r="CB161" s="20"/>
      <c r="CC161" s="20"/>
      <c r="CD161" s="20"/>
      <c r="CE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</row>
    <row r="162" spans="1:114" x14ac:dyDescent="0.25"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>
        <v>5</v>
      </c>
      <c r="BX162" s="20">
        <v>0.36</v>
      </c>
      <c r="BY162" s="20">
        <v>0.16</v>
      </c>
      <c r="BZ162" s="20">
        <v>0.25</v>
      </c>
      <c r="CA162" s="20"/>
      <c r="CB162" s="20"/>
      <c r="CC162" s="20"/>
      <c r="CD162" s="20"/>
      <c r="CE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</row>
    <row r="163" spans="1:114" x14ac:dyDescent="0.25">
      <c r="H163" s="20"/>
      <c r="I163" s="20"/>
      <c r="J163" s="20">
        <f>0.16+0.14+0.12+0.21+0.37</f>
        <v>1</v>
      </c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AI163" s="20"/>
      <c r="AJ163" s="20"/>
      <c r="AK163" s="20"/>
      <c r="AL163" s="20"/>
      <c r="AM163" s="20"/>
      <c r="AN163" s="20"/>
      <c r="AO163" s="20"/>
      <c r="AP163" s="20"/>
      <c r="AQ163" s="20">
        <v>8746.1605950032445</v>
      </c>
      <c r="AR163" s="20">
        <v>8761.5536242495091</v>
      </c>
      <c r="AS163" s="20">
        <v>8707.1845110525937</v>
      </c>
      <c r="AT163" s="20">
        <v>8623.1584146963833</v>
      </c>
      <c r="AU163" s="20">
        <v>8545.52336362596</v>
      </c>
      <c r="AV163" s="20">
        <v>8448.5656358476517</v>
      </c>
      <c r="AW163" s="20">
        <v>8360.7378054291803</v>
      </c>
      <c r="AX163" s="20"/>
      <c r="AY163" s="20"/>
      <c r="AZ163" s="20"/>
      <c r="BA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</row>
    <row r="164" spans="1:114" x14ac:dyDescent="0.25">
      <c r="A164" s="2" t="s">
        <v>0</v>
      </c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AF164" s="2" t="s">
        <v>3</v>
      </c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K164" s="2" t="s">
        <v>4</v>
      </c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O164" s="2" t="s">
        <v>5</v>
      </c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</row>
    <row r="165" spans="1:114" x14ac:dyDescent="0.25">
      <c r="A165" s="2" t="s">
        <v>55</v>
      </c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AF165" s="2" t="s">
        <v>55</v>
      </c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K165" s="2" t="s">
        <v>55</v>
      </c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O165" s="2" t="s">
        <v>55</v>
      </c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</row>
    <row r="166" spans="1:114" x14ac:dyDescent="0.25">
      <c r="A166" s="5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AF166" s="5"/>
      <c r="AI166" s="3">
        <v>2008</v>
      </c>
      <c r="AJ166" s="3">
        <v>2009</v>
      </c>
      <c r="AK166" s="3">
        <v>2010</v>
      </c>
      <c r="AL166" s="3">
        <v>2011</v>
      </c>
      <c r="AM166" s="6">
        <v>2012</v>
      </c>
      <c r="AN166" s="6">
        <v>2013</v>
      </c>
      <c r="AO166" s="6">
        <v>2014</v>
      </c>
      <c r="AP166" s="6">
        <v>2015</v>
      </c>
      <c r="AQ166" s="6">
        <v>2016</v>
      </c>
      <c r="AR166" s="6">
        <v>2017</v>
      </c>
      <c r="AS166" s="6">
        <v>2018</v>
      </c>
      <c r="AT166" s="6">
        <v>2019</v>
      </c>
      <c r="AU166" s="6">
        <v>2020</v>
      </c>
      <c r="AV166" s="6">
        <v>2021</v>
      </c>
      <c r="AW166" s="7">
        <v>2022</v>
      </c>
      <c r="AX166" s="7">
        <v>2023</v>
      </c>
      <c r="AY166" s="7">
        <v>2024</v>
      </c>
      <c r="AZ166" s="8">
        <v>2025</v>
      </c>
      <c r="BA166" s="8">
        <v>2026</v>
      </c>
      <c r="BM166" s="3">
        <v>2008</v>
      </c>
      <c r="BN166" s="3">
        <v>2009</v>
      </c>
      <c r="BO166" s="3">
        <v>2010</v>
      </c>
      <c r="BP166" s="3">
        <v>2011</v>
      </c>
      <c r="BQ166" s="6">
        <v>2012</v>
      </c>
      <c r="BR166" s="6">
        <v>2013</v>
      </c>
      <c r="BS166" s="6">
        <v>2014</v>
      </c>
      <c r="BT166" s="6">
        <v>2015</v>
      </c>
      <c r="BU166" s="6">
        <v>2016</v>
      </c>
      <c r="BV166" s="6">
        <v>2017</v>
      </c>
      <c r="BW166" s="6">
        <v>2018</v>
      </c>
      <c r="BX166" s="6">
        <v>2019</v>
      </c>
      <c r="BY166" s="6">
        <v>2020</v>
      </c>
      <c r="BZ166" s="6">
        <v>2021</v>
      </c>
      <c r="CA166" s="7">
        <v>2022</v>
      </c>
      <c r="CB166" s="7">
        <v>2023</v>
      </c>
      <c r="CC166" s="7">
        <v>2024</v>
      </c>
      <c r="CD166" s="8">
        <v>2025</v>
      </c>
      <c r="CE166" s="8">
        <v>2026</v>
      </c>
      <c r="CF166" s="21"/>
      <c r="CQ166" s="3">
        <v>2008</v>
      </c>
      <c r="CR166" s="3">
        <v>2009</v>
      </c>
      <c r="CS166" s="3">
        <v>2010</v>
      </c>
      <c r="CT166" s="3">
        <v>2011</v>
      </c>
      <c r="CU166" s="6">
        <v>2012</v>
      </c>
      <c r="CV166" s="6">
        <v>2013</v>
      </c>
      <c r="CW166" s="6">
        <v>2014</v>
      </c>
      <c r="CX166" s="6">
        <v>2015</v>
      </c>
      <c r="CY166" s="6">
        <v>2016</v>
      </c>
      <c r="CZ166" s="6">
        <v>2017</v>
      </c>
      <c r="DA166" s="6">
        <v>2018</v>
      </c>
      <c r="DB166" s="6">
        <v>2019</v>
      </c>
      <c r="DC166" s="6">
        <v>2020</v>
      </c>
      <c r="DD166" s="6">
        <v>2021</v>
      </c>
      <c r="DE166" s="7">
        <v>2022</v>
      </c>
      <c r="DF166" s="7">
        <v>2023</v>
      </c>
      <c r="DG166" s="7">
        <v>2024</v>
      </c>
      <c r="DH166" s="8">
        <v>2025</v>
      </c>
      <c r="DI166" s="8">
        <v>2026</v>
      </c>
      <c r="DJ166" s="21"/>
    </row>
    <row r="167" spans="1:114" x14ac:dyDescent="0.25">
      <c r="A167" s="4" t="s">
        <v>56</v>
      </c>
      <c r="B167" s="4"/>
      <c r="C167" s="4"/>
      <c r="D167" s="3">
        <v>2008</v>
      </c>
      <c r="E167" s="3">
        <v>2009</v>
      </c>
      <c r="F167" s="3">
        <v>2010</v>
      </c>
      <c r="G167" s="3">
        <v>2011</v>
      </c>
      <c r="H167" s="6">
        <v>2012</v>
      </c>
      <c r="I167" s="6">
        <v>2013</v>
      </c>
      <c r="J167" s="6">
        <v>2014</v>
      </c>
      <c r="K167" s="6">
        <v>2015</v>
      </c>
      <c r="L167" s="6">
        <v>2016</v>
      </c>
      <c r="M167" s="6">
        <v>2017</v>
      </c>
      <c r="N167" s="6">
        <v>2018</v>
      </c>
      <c r="O167" s="6">
        <v>2019</v>
      </c>
      <c r="P167" s="6">
        <v>2020</v>
      </c>
      <c r="Q167" s="6">
        <v>2021</v>
      </c>
      <c r="R167" s="7">
        <v>2022</v>
      </c>
      <c r="S167" s="7">
        <v>2023</v>
      </c>
      <c r="T167" s="7">
        <v>2024</v>
      </c>
      <c r="U167" s="8">
        <v>2025</v>
      </c>
      <c r="V167" s="8">
        <v>2026</v>
      </c>
      <c r="AF167" s="4" t="s">
        <v>56</v>
      </c>
      <c r="AG167" s="4"/>
      <c r="AH167" s="4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J167" s="4" t="s">
        <v>56</v>
      </c>
      <c r="BK167" s="4"/>
      <c r="BL167" s="4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N167" s="4" t="s">
        <v>56</v>
      </c>
      <c r="CO167" s="4"/>
      <c r="CP167" s="4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</row>
    <row r="168" spans="1:114" x14ac:dyDescent="0.25">
      <c r="A168" s="4" t="s">
        <v>57</v>
      </c>
      <c r="B168" s="4" t="s">
        <v>58</v>
      </c>
      <c r="C168" s="4" t="s">
        <v>59</v>
      </c>
      <c r="D168" s="4"/>
      <c r="E168" s="4"/>
      <c r="F168" s="4"/>
      <c r="G168" s="4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AF168" s="4" t="s">
        <v>57</v>
      </c>
      <c r="AG168" s="4" t="s">
        <v>58</v>
      </c>
      <c r="AH168" s="4" t="s">
        <v>59</v>
      </c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J168" s="4" t="s">
        <v>57</v>
      </c>
      <c r="BK168" s="4" t="s">
        <v>58</v>
      </c>
      <c r="BL168" s="4" t="s">
        <v>59</v>
      </c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N168" s="4" t="s">
        <v>57</v>
      </c>
      <c r="CO168" s="4" t="s">
        <v>58</v>
      </c>
      <c r="CP168" s="4" t="s">
        <v>59</v>
      </c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</row>
    <row r="169" spans="1:114" x14ac:dyDescent="0.25">
      <c r="A169" s="4" t="s">
        <v>60</v>
      </c>
      <c r="B169" s="4" t="s">
        <v>61</v>
      </c>
      <c r="C169" s="4">
        <v>1</v>
      </c>
      <c r="D169" s="36"/>
      <c r="E169" s="36"/>
      <c r="F169" s="36"/>
      <c r="G169" s="36"/>
      <c r="H169" s="36"/>
      <c r="I169" s="36"/>
      <c r="J169" s="36"/>
      <c r="K169" s="36"/>
      <c r="L169" s="74">
        <f>0.16*L174*1000</f>
        <v>3546534.8375847274</v>
      </c>
      <c r="M169" s="74">
        <f t="shared" ref="M169:R169" si="20">0.16*M174*1000</f>
        <v>3549689.7374753146</v>
      </c>
      <c r="N169" s="74">
        <f t="shared" si="20"/>
        <v>3524346.9058338818</v>
      </c>
      <c r="O169" s="74">
        <f t="shared" si="20"/>
        <v>3484781.7031808114</v>
      </c>
      <c r="P169" s="74">
        <f t="shared" si="20"/>
        <v>3446301.0561882211</v>
      </c>
      <c r="Q169" s="74">
        <f t="shared" si="20"/>
        <v>3400734.9167262288</v>
      </c>
      <c r="R169" s="74">
        <f t="shared" si="20"/>
        <v>3360598.670599997</v>
      </c>
      <c r="S169" s="36"/>
      <c r="T169" s="36"/>
      <c r="U169" s="36"/>
      <c r="V169" s="36"/>
      <c r="W169" s="37"/>
      <c r="X169" s="16"/>
      <c r="Y169" s="16"/>
      <c r="Z169" s="16"/>
      <c r="AA169" s="16"/>
      <c r="AB169" s="16"/>
      <c r="AC169" s="16"/>
      <c r="AD169" s="16"/>
      <c r="AE169" s="16"/>
      <c r="AF169" s="38" t="s">
        <v>60</v>
      </c>
      <c r="AG169" s="38" t="s">
        <v>61</v>
      </c>
      <c r="AH169" s="38">
        <v>1</v>
      </c>
      <c r="AI169" s="39"/>
      <c r="AJ169" s="39"/>
      <c r="AK169" s="39"/>
      <c r="AL169" s="39"/>
      <c r="AM169" s="39"/>
      <c r="AN169" s="39"/>
      <c r="AO169" s="39"/>
      <c r="AP169" s="39"/>
      <c r="AQ169" s="74">
        <f>'Ratios - Assumptions'!$C$3*AQ174*1000</f>
        <v>3507148.11377624</v>
      </c>
      <c r="AR169" s="74">
        <f>'Ratios - Assumptions'!$C$3*AR174*1000</f>
        <v>3508189.7700187415</v>
      </c>
      <c r="AS169" s="74">
        <f>'Ratios - Assumptions'!$C$3*AS174*1000</f>
        <v>3481167.6338457041</v>
      </c>
      <c r="AT169" s="74">
        <f>'Ratios - Assumptions'!$C$3*AT174*1000</f>
        <v>3440259.693972426</v>
      </c>
      <c r="AU169" s="74">
        <f>'Ratios - Assumptions'!$C$3*AU174*1000</f>
        <v>3400568.6569166631</v>
      </c>
      <c r="AV169" s="74">
        <f>'Ratios - Assumptions'!$C$3*AV174*1000</f>
        <v>3353956.244871567</v>
      </c>
      <c r="AW169" s="74">
        <f>'Ratios - Assumptions'!$C$3*AW174*1000</f>
        <v>3312760.043763313</v>
      </c>
      <c r="AX169" s="39"/>
      <c r="AY169" s="39"/>
      <c r="AZ169" s="39"/>
      <c r="BA169" s="39"/>
      <c r="BB169" s="16"/>
      <c r="BC169" s="16"/>
      <c r="BD169" s="16"/>
      <c r="BE169" s="16"/>
      <c r="BF169" s="16"/>
      <c r="BG169" s="16"/>
      <c r="BH169" s="16"/>
      <c r="BI169" s="16"/>
      <c r="BJ169" s="38" t="s">
        <v>60</v>
      </c>
      <c r="BK169" s="38" t="s">
        <v>61</v>
      </c>
      <c r="BL169" s="38">
        <v>1</v>
      </c>
      <c r="BM169" s="39"/>
      <c r="BN169" s="39"/>
      <c r="BO169" s="39"/>
      <c r="BP169" s="39"/>
      <c r="BQ169" s="39"/>
      <c r="BR169" s="39"/>
      <c r="BS169" s="39"/>
      <c r="BT169" s="39"/>
      <c r="BU169" s="74">
        <f>0.17*BU174*1000</f>
        <v>26841825.885409385</v>
      </c>
      <c r="BV169" s="74">
        <f t="shared" ref="BV169:CA169" si="21">0.17*BV174*1000</f>
        <v>27813.955889537414</v>
      </c>
      <c r="BW169" s="74">
        <f t="shared" si="21"/>
        <v>28492.566823076155</v>
      </c>
      <c r="BX169" s="74">
        <f t="shared" si="21"/>
        <v>28982.321923446758</v>
      </c>
      <c r="BY169" s="74">
        <f t="shared" si="21"/>
        <v>29403.417067111677</v>
      </c>
      <c r="BZ169" s="74">
        <f t="shared" si="21"/>
        <v>29682.946414234928</v>
      </c>
      <c r="CA169" s="74">
        <f t="shared" si="21"/>
        <v>29974.422716782225</v>
      </c>
      <c r="CB169" s="39"/>
      <c r="CC169" s="39"/>
      <c r="CD169" s="39"/>
      <c r="CE169" s="39"/>
      <c r="CF169" s="39"/>
      <c r="CG169" s="16"/>
      <c r="CH169" s="16"/>
      <c r="CI169" s="16"/>
      <c r="CJ169" s="16"/>
      <c r="CK169" s="16"/>
      <c r="CL169" s="16"/>
      <c r="CM169" s="16"/>
      <c r="CN169" s="38" t="s">
        <v>60</v>
      </c>
      <c r="CO169" s="38" t="s">
        <v>61</v>
      </c>
      <c r="CP169" s="38">
        <v>1</v>
      </c>
      <c r="CQ169" s="39"/>
      <c r="CR169" s="39"/>
      <c r="CS169" s="39"/>
      <c r="CT169" s="39"/>
      <c r="CU169" s="39"/>
      <c r="CV169" s="39"/>
      <c r="CW169" s="39"/>
      <c r="CX169" s="39"/>
      <c r="CY169" s="74">
        <f>0.26*CY174*1000</f>
        <v>23337.233096955966</v>
      </c>
      <c r="CZ169" s="74">
        <f t="shared" ref="CZ169:DE169" si="22">0.26*CZ174*1000</f>
        <v>25314.438759126882</v>
      </c>
      <c r="DA169" s="74">
        <f t="shared" si="22"/>
        <v>27069.610120642625</v>
      </c>
      <c r="DB169" s="74">
        <f t="shared" si="22"/>
        <v>28591.396393374365</v>
      </c>
      <c r="DC169" s="74">
        <f t="shared" si="22"/>
        <v>29976.289739694446</v>
      </c>
      <c r="DD169" s="74">
        <f t="shared" si="22"/>
        <v>31349.058956645851</v>
      </c>
      <c r="DE169" s="74">
        <f t="shared" si="22"/>
        <v>32778.131163518439</v>
      </c>
      <c r="DF169" s="39"/>
      <c r="DG169" s="39"/>
      <c r="DH169" s="39"/>
      <c r="DI169" s="39"/>
      <c r="DJ169" s="21"/>
    </row>
    <row r="170" spans="1:114" x14ac:dyDescent="0.25">
      <c r="A170" s="4"/>
      <c r="B170" s="4"/>
      <c r="C170" s="4">
        <v>2</v>
      </c>
      <c r="D170" s="36"/>
      <c r="E170" s="36"/>
      <c r="F170" s="36"/>
      <c r="G170" s="36"/>
      <c r="H170" s="36"/>
      <c r="I170" s="36"/>
      <c r="J170" s="36"/>
      <c r="K170" s="36"/>
      <c r="L170" s="74">
        <f>0.14*L174*1000</f>
        <v>3103217.9828866366</v>
      </c>
      <c r="M170" s="74">
        <f t="shared" ref="M170:R170" si="23">0.14*M174*1000</f>
        <v>3105978.5202909005</v>
      </c>
      <c r="N170" s="74">
        <f t="shared" si="23"/>
        <v>3083803.5426046471</v>
      </c>
      <c r="O170" s="74">
        <f t="shared" si="23"/>
        <v>3049183.9902832098</v>
      </c>
      <c r="P170" s="74">
        <f t="shared" si="23"/>
        <v>3015513.4241646938</v>
      </c>
      <c r="Q170" s="74">
        <f t="shared" si="23"/>
        <v>2975643.0521354503</v>
      </c>
      <c r="R170" s="74">
        <f t="shared" si="23"/>
        <v>2940523.8367749979</v>
      </c>
      <c r="S170" s="36"/>
      <c r="T170" s="36"/>
      <c r="U170" s="36"/>
      <c r="V170" s="36"/>
      <c r="W170" s="37"/>
      <c r="X170" s="16"/>
      <c r="Y170" s="16"/>
      <c r="Z170" s="16"/>
      <c r="AA170" s="16"/>
      <c r="AB170" s="16"/>
      <c r="AC170" s="16"/>
      <c r="AD170" s="16"/>
      <c r="AE170" s="16"/>
      <c r="AF170" s="38"/>
      <c r="AG170" s="38"/>
      <c r="AH170" s="38">
        <v>2</v>
      </c>
      <c r="AI170" s="39"/>
      <c r="AJ170" s="39"/>
      <c r="AK170" s="39"/>
      <c r="AL170" s="39"/>
      <c r="AM170" s="39"/>
      <c r="AN170" s="39"/>
      <c r="AO170" s="39"/>
      <c r="AP170" s="39"/>
      <c r="AQ170" s="74">
        <f>'Ratios - Assumptions'!$C$4*AQ174*1000</f>
        <v>3068754.59955421</v>
      </c>
      <c r="AR170" s="74">
        <f>'Ratios - Assumptions'!$C$4*AR174*1000</f>
        <v>3069666.0487663988</v>
      </c>
      <c r="AS170" s="74">
        <f>'Ratios - Assumptions'!$C$4*AS174*1000</f>
        <v>3046021.6796149914</v>
      </c>
      <c r="AT170" s="74">
        <f>'Ratios - Assumptions'!$C$4*AT174*1000</f>
        <v>3010227.2322258726</v>
      </c>
      <c r="AU170" s="74">
        <f>'Ratios - Assumptions'!$C$4*AU174*1000</f>
        <v>2975497.5748020806</v>
      </c>
      <c r="AV170" s="74">
        <f>'Ratios - Assumptions'!$C$4*AV174*1000</f>
        <v>2934711.714262621</v>
      </c>
      <c r="AW170" s="74">
        <f>'Ratios - Assumptions'!$C$4*AW174*1000</f>
        <v>2898665.0382928993</v>
      </c>
      <c r="AX170" s="39"/>
      <c r="AY170" s="39"/>
      <c r="AZ170" s="39"/>
      <c r="BA170" s="39"/>
      <c r="BB170" s="16"/>
      <c r="BC170" s="16"/>
      <c r="BD170" s="16"/>
      <c r="BE170" s="16"/>
      <c r="BF170" s="16"/>
      <c r="BG170" s="16"/>
      <c r="BH170" s="16"/>
      <c r="BI170" s="16"/>
      <c r="BJ170" s="38"/>
      <c r="BK170" s="38"/>
      <c r="BL170" s="38">
        <v>2</v>
      </c>
      <c r="BM170" s="39"/>
      <c r="BN170" s="39"/>
      <c r="BO170" s="39"/>
      <c r="BP170" s="39"/>
      <c r="BQ170" s="39"/>
      <c r="BR170" s="39"/>
      <c r="BS170" s="39"/>
      <c r="BT170" s="39"/>
      <c r="BU170" s="74">
        <f>0.15*BU174*1000</f>
        <v>23683964.016537689</v>
      </c>
      <c r="BV170" s="74">
        <f t="shared" ref="BV170:CA170" si="24">0.15*BV174*1000</f>
        <v>24541.725784885952</v>
      </c>
      <c r="BW170" s="74">
        <f t="shared" si="24"/>
        <v>25140.50013800837</v>
      </c>
      <c r="BX170" s="74">
        <f t="shared" si="24"/>
        <v>25572.636991276548</v>
      </c>
      <c r="BY170" s="74">
        <f t="shared" si="24"/>
        <v>25944.191529804419</v>
      </c>
      <c r="BZ170" s="74">
        <f t="shared" si="24"/>
        <v>26190.835071383757</v>
      </c>
      <c r="CA170" s="74">
        <f t="shared" si="24"/>
        <v>26448.020044219607</v>
      </c>
      <c r="CB170" s="39"/>
      <c r="CC170" s="39"/>
      <c r="CD170" s="39"/>
      <c r="CE170" s="39"/>
      <c r="CF170" s="39"/>
      <c r="CG170" s="16"/>
      <c r="CH170" s="16"/>
      <c r="CI170" s="16"/>
      <c r="CJ170" s="16"/>
      <c r="CK170" s="16"/>
      <c r="CL170" s="16"/>
      <c r="CM170" s="16"/>
      <c r="CN170" s="38"/>
      <c r="CO170" s="38"/>
      <c r="CP170" s="38">
        <v>2</v>
      </c>
      <c r="CQ170" s="39"/>
      <c r="CR170" s="39"/>
      <c r="CS170" s="39"/>
      <c r="CT170" s="39"/>
      <c r="CU170" s="39"/>
      <c r="CV170" s="39"/>
      <c r="CW170" s="39"/>
      <c r="CX170" s="39"/>
      <c r="CY170" s="74">
        <f>0.19*CY174*1000</f>
        <v>17054.131878544744</v>
      </c>
      <c r="CZ170" s="74">
        <f t="shared" ref="CZ170:DE170" si="25">0.19*CZ174*1000</f>
        <v>18499.012939361954</v>
      </c>
      <c r="DA170" s="74">
        <f t="shared" si="25"/>
        <v>19781.638165084994</v>
      </c>
      <c r="DB170" s="74">
        <f t="shared" si="25"/>
        <v>20893.712749004342</v>
      </c>
      <c r="DC170" s="74">
        <f t="shared" si="25"/>
        <v>21905.750194392094</v>
      </c>
      <c r="DD170" s="74">
        <f t="shared" si="25"/>
        <v>22908.927699087355</v>
      </c>
      <c r="DE170" s="74">
        <f t="shared" si="25"/>
        <v>23953.249696417319</v>
      </c>
      <c r="DF170" s="39"/>
      <c r="DG170" s="39"/>
      <c r="DH170" s="39"/>
      <c r="DI170" s="39"/>
      <c r="DJ170" s="21"/>
    </row>
    <row r="171" spans="1:114" x14ac:dyDescent="0.25">
      <c r="A171" s="4"/>
      <c r="B171" s="4"/>
      <c r="C171" s="4">
        <v>3</v>
      </c>
      <c r="D171" s="36"/>
      <c r="E171" s="36"/>
      <c r="F171" s="36"/>
      <c r="G171" s="36"/>
      <c r="H171" s="36"/>
      <c r="I171" s="36"/>
      <c r="J171" s="36"/>
      <c r="K171" s="36"/>
      <c r="L171" s="74">
        <f>0.12*L174*1000</f>
        <v>2659901.1281885453</v>
      </c>
      <c r="M171" s="74">
        <f t="shared" ref="M171:R171" si="26">0.12*M174*1000</f>
        <v>2662267.3031064859</v>
      </c>
      <c r="N171" s="74">
        <f t="shared" si="26"/>
        <v>2643260.1793754115</v>
      </c>
      <c r="O171" s="74">
        <f t="shared" si="26"/>
        <v>2613586.2773856083</v>
      </c>
      <c r="P171" s="74">
        <f t="shared" si="26"/>
        <v>2584725.7921411656</v>
      </c>
      <c r="Q171" s="74">
        <f t="shared" si="26"/>
        <v>2550551.1875446714</v>
      </c>
      <c r="R171" s="74">
        <f t="shared" si="26"/>
        <v>2520449.0029499978</v>
      </c>
      <c r="S171" s="36"/>
      <c r="T171" s="36"/>
      <c r="U171" s="36"/>
      <c r="V171" s="36"/>
      <c r="W171" s="37"/>
      <c r="X171" s="16"/>
      <c r="Y171" s="16"/>
      <c r="Z171" s="16"/>
      <c r="AA171" s="16"/>
      <c r="AB171" s="16"/>
      <c r="AC171" s="16"/>
      <c r="AD171" s="16"/>
      <c r="AE171" s="16"/>
      <c r="AF171" s="38"/>
      <c r="AG171" s="38"/>
      <c r="AH171" s="38">
        <v>3</v>
      </c>
      <c r="AI171" s="39"/>
      <c r="AJ171" s="39"/>
      <c r="AK171" s="39"/>
      <c r="AL171" s="39"/>
      <c r="AM171" s="39"/>
      <c r="AN171" s="39"/>
      <c r="AO171" s="39"/>
      <c r="AP171" s="39"/>
      <c r="AQ171" s="74">
        <f>'Ratios - Assumptions'!$C$5*AQ174*1000</f>
        <v>2630361.0853321799</v>
      </c>
      <c r="AR171" s="74">
        <f>'Ratios - Assumptions'!$C$5*AR174*1000</f>
        <v>2631142.3275140561</v>
      </c>
      <c r="AS171" s="74">
        <f>'Ratios - Assumptions'!$C$5*AS174*1000</f>
        <v>2610875.7253842782</v>
      </c>
      <c r="AT171" s="74">
        <f>'Ratios - Assumptions'!$C$5*AT174*1000</f>
        <v>2580194.7704793192</v>
      </c>
      <c r="AU171" s="74">
        <f>'Ratios - Assumptions'!$C$5*AU174*1000</f>
        <v>2550426.4926874973</v>
      </c>
      <c r="AV171" s="74">
        <f>'Ratios - Assumptions'!$C$5*AV174*1000</f>
        <v>2515467.183653675</v>
      </c>
      <c r="AW171" s="74">
        <f>'Ratios - Assumptions'!$C$5*AW174*1000</f>
        <v>2484570.0328224842</v>
      </c>
      <c r="AX171" s="39"/>
      <c r="AY171" s="39"/>
      <c r="AZ171" s="39"/>
      <c r="BA171" s="39"/>
      <c r="BB171" s="16"/>
      <c r="BC171" s="16"/>
      <c r="BD171" s="16"/>
      <c r="BE171" s="16"/>
      <c r="BF171" s="16"/>
      <c r="BG171" s="16"/>
      <c r="BH171" s="16"/>
      <c r="BI171" s="16"/>
      <c r="BJ171" s="38"/>
      <c r="BK171" s="38"/>
      <c r="BL171" s="38">
        <v>3</v>
      </c>
      <c r="BM171" s="39"/>
      <c r="BN171" s="39"/>
      <c r="BO171" s="39"/>
      <c r="BP171" s="39"/>
      <c r="BQ171" s="39"/>
      <c r="BR171" s="39"/>
      <c r="BS171" s="39"/>
      <c r="BT171" s="39"/>
      <c r="BU171" s="74">
        <f>0.13*BU174*1000</f>
        <v>20526102.147666</v>
      </c>
      <c r="BV171" s="74">
        <f t="shared" ref="BV171:CA171" si="27">0.13*BV174*1000</f>
        <v>21269.495680234497</v>
      </c>
      <c r="BW171" s="74">
        <f t="shared" si="27"/>
        <v>21788.433452940586</v>
      </c>
      <c r="BX171" s="74">
        <f t="shared" si="27"/>
        <v>22162.952059106341</v>
      </c>
      <c r="BY171" s="74">
        <f t="shared" si="27"/>
        <v>22484.965992497164</v>
      </c>
      <c r="BZ171" s="74">
        <f t="shared" si="27"/>
        <v>22698.72372853259</v>
      </c>
      <c r="CA171" s="74">
        <f t="shared" si="27"/>
        <v>22921.617371656994</v>
      </c>
      <c r="CB171" s="39"/>
      <c r="CC171" s="39"/>
      <c r="CD171" s="39"/>
      <c r="CE171" s="39"/>
      <c r="CF171" s="39"/>
      <c r="CG171" s="16"/>
      <c r="CH171" s="16"/>
      <c r="CI171" s="16"/>
      <c r="CJ171" s="16"/>
      <c r="CK171" s="16"/>
      <c r="CL171" s="16"/>
      <c r="CM171" s="16"/>
      <c r="CN171" s="38"/>
      <c r="CO171" s="38"/>
      <c r="CP171" s="38">
        <v>3</v>
      </c>
      <c r="CQ171" s="39"/>
      <c r="CR171" s="39"/>
      <c r="CS171" s="39"/>
      <c r="CT171" s="39"/>
      <c r="CU171" s="39"/>
      <c r="CV171" s="39"/>
      <c r="CW171" s="39"/>
      <c r="CX171" s="39"/>
      <c r="CY171" s="74">
        <f>0.15*CY174*1000</f>
        <v>13463.788325166903</v>
      </c>
      <c r="CZ171" s="74">
        <f t="shared" ref="CZ171:DE171" si="28">0.15*CZ174*1000</f>
        <v>14604.483899496279</v>
      </c>
      <c r="DA171" s="74">
        <f t="shared" si="28"/>
        <v>15617.082761909205</v>
      </c>
      <c r="DB171" s="74">
        <f t="shared" si="28"/>
        <v>16495.036380792899</v>
      </c>
      <c r="DC171" s="74">
        <f t="shared" si="28"/>
        <v>17294.013311362178</v>
      </c>
      <c r="DD171" s="74">
        <f t="shared" si="28"/>
        <v>18085.99555191107</v>
      </c>
      <c r="DE171" s="74">
        <f t="shared" si="28"/>
        <v>18910.460286645251</v>
      </c>
      <c r="DF171" s="39"/>
      <c r="DG171" s="39"/>
      <c r="DH171" s="39"/>
      <c r="DI171" s="39"/>
      <c r="DJ171" s="21"/>
    </row>
    <row r="172" spans="1:114" x14ac:dyDescent="0.25">
      <c r="A172" s="4"/>
      <c r="B172" s="4"/>
      <c r="C172" s="4">
        <v>4</v>
      </c>
      <c r="D172" s="36"/>
      <c r="E172" s="36"/>
      <c r="F172" s="36"/>
      <c r="G172" s="36"/>
      <c r="H172" s="36"/>
      <c r="I172" s="36"/>
      <c r="J172" s="36"/>
      <c r="K172" s="36"/>
      <c r="L172" s="74">
        <f>0.21*L174*1000</f>
        <v>4654826.974329954</v>
      </c>
      <c r="M172" s="74">
        <f t="shared" ref="M172:R172" si="29">0.21*M174*1000</f>
        <v>4658967.78043635</v>
      </c>
      <c r="N172" s="74">
        <f t="shared" si="29"/>
        <v>4625705.3139069704</v>
      </c>
      <c r="O172" s="74">
        <f t="shared" si="29"/>
        <v>4573775.9854248147</v>
      </c>
      <c r="P172" s="74">
        <f t="shared" si="29"/>
        <v>4523270.1362470398</v>
      </c>
      <c r="Q172" s="74">
        <f t="shared" si="29"/>
        <v>4463464.5782031752</v>
      </c>
      <c r="R172" s="74">
        <f t="shared" si="29"/>
        <v>4410785.7551624961</v>
      </c>
      <c r="S172" s="36"/>
      <c r="T172" s="36"/>
      <c r="U172" s="36"/>
      <c r="V172" s="36"/>
      <c r="W172" s="37"/>
      <c r="X172" s="16"/>
      <c r="Y172" s="16"/>
      <c r="Z172" s="16"/>
      <c r="AA172" s="16"/>
      <c r="AB172" s="16"/>
      <c r="AC172" s="16"/>
      <c r="AD172" s="16"/>
      <c r="AE172" s="16"/>
      <c r="AF172" s="38"/>
      <c r="AG172" s="38"/>
      <c r="AH172" s="38">
        <v>4</v>
      </c>
      <c r="AI172" s="39"/>
      <c r="AJ172" s="39"/>
      <c r="AK172" s="39"/>
      <c r="AL172" s="39"/>
      <c r="AM172" s="39"/>
      <c r="AN172" s="39"/>
      <c r="AO172" s="39"/>
      <c r="AP172" s="39"/>
      <c r="AQ172" s="74">
        <f>'Ratios - Assumptions'!$C$6*AQ174*1000</f>
        <v>4603131.8993313145</v>
      </c>
      <c r="AR172" s="74">
        <f>'Ratios - Assumptions'!$C$6*AR174*1000</f>
        <v>4604499.0731495973</v>
      </c>
      <c r="AS172" s="74">
        <f>'Ratios - Assumptions'!$C$6*AS174*1000</f>
        <v>4569032.5194224874</v>
      </c>
      <c r="AT172" s="74">
        <f>'Ratios - Assumptions'!$C$6*AT174*1000</f>
        <v>4515340.8483388089</v>
      </c>
      <c r="AU172" s="74">
        <f>'Ratios - Assumptions'!$C$6*AU174*1000</f>
        <v>4463246.3622031203</v>
      </c>
      <c r="AV172" s="74">
        <f>'Ratios - Assumptions'!$C$6*AV174*1000</f>
        <v>4402067.5713939322</v>
      </c>
      <c r="AW172" s="74">
        <f>'Ratios - Assumptions'!$C$6*AW174*1000</f>
        <v>4347997.5574393487</v>
      </c>
      <c r="AX172" s="39"/>
      <c r="AY172" s="39"/>
      <c r="AZ172" s="39"/>
      <c r="BA172" s="39"/>
      <c r="BB172" s="16"/>
      <c r="BC172" s="16"/>
      <c r="BD172" s="16"/>
      <c r="BE172" s="16"/>
      <c r="BF172" s="16"/>
      <c r="BG172" s="16"/>
      <c r="BH172" s="16"/>
      <c r="BI172" s="16"/>
      <c r="BJ172" s="38"/>
      <c r="BK172" s="38"/>
      <c r="BL172" s="38">
        <v>4</v>
      </c>
      <c r="BM172" s="39"/>
      <c r="BN172" s="39"/>
      <c r="BO172" s="39"/>
      <c r="BP172" s="39"/>
      <c r="BQ172" s="39"/>
      <c r="BR172" s="39"/>
      <c r="BS172" s="39"/>
      <c r="BT172" s="39"/>
      <c r="BU172" s="74">
        <f>0.2*BU174*1000</f>
        <v>31578618.688716922</v>
      </c>
      <c r="BV172" s="74">
        <f t="shared" ref="BV172:CA172" si="30">0.2*BV174*1000</f>
        <v>32722.301046514607</v>
      </c>
      <c r="BW172" s="74">
        <f t="shared" si="30"/>
        <v>33520.66685067783</v>
      </c>
      <c r="BX172" s="74">
        <f t="shared" si="30"/>
        <v>34096.849321702066</v>
      </c>
      <c r="BY172" s="74">
        <f t="shared" si="30"/>
        <v>34592.255373072556</v>
      </c>
      <c r="BZ172" s="74">
        <f t="shared" si="30"/>
        <v>34921.113428511679</v>
      </c>
      <c r="CA172" s="74">
        <f t="shared" si="30"/>
        <v>35264.026725626143</v>
      </c>
      <c r="CB172" s="39"/>
      <c r="CC172" s="39"/>
      <c r="CD172" s="39"/>
      <c r="CE172" s="39"/>
      <c r="CF172" s="39"/>
      <c r="CG172" s="16"/>
      <c r="CH172" s="16"/>
      <c r="CI172" s="16"/>
      <c r="CJ172" s="16"/>
      <c r="CK172" s="16"/>
      <c r="CL172" s="16"/>
      <c r="CM172" s="16"/>
      <c r="CN172" s="38"/>
      <c r="CO172" s="38"/>
      <c r="CP172" s="38">
        <v>4</v>
      </c>
      <c r="CQ172" s="39"/>
      <c r="CR172" s="39"/>
      <c r="CS172" s="39"/>
      <c r="CT172" s="39"/>
      <c r="CU172" s="39"/>
      <c r="CV172" s="39"/>
      <c r="CW172" s="39"/>
      <c r="CX172" s="39"/>
      <c r="CY172" s="74">
        <f>0.19*CY174*1000</f>
        <v>17054.131878544744</v>
      </c>
      <c r="CZ172" s="74">
        <f t="shared" ref="CZ172:DE172" si="31">0.19*CZ174*1000</f>
        <v>18499.012939361954</v>
      </c>
      <c r="DA172" s="74">
        <f t="shared" si="31"/>
        <v>19781.638165084994</v>
      </c>
      <c r="DB172" s="74">
        <f t="shared" si="31"/>
        <v>20893.712749004342</v>
      </c>
      <c r="DC172" s="74">
        <f t="shared" si="31"/>
        <v>21905.750194392094</v>
      </c>
      <c r="DD172" s="74">
        <f t="shared" si="31"/>
        <v>22908.927699087355</v>
      </c>
      <c r="DE172" s="74">
        <f t="shared" si="31"/>
        <v>23953.249696417319</v>
      </c>
      <c r="DF172" s="39"/>
      <c r="DG172" s="39"/>
      <c r="DH172" s="39"/>
      <c r="DI172" s="39"/>
      <c r="DJ172" s="21"/>
    </row>
    <row r="173" spans="1:114" x14ac:dyDescent="0.25">
      <c r="A173" s="4"/>
      <c r="B173" s="4"/>
      <c r="C173" s="4">
        <v>5</v>
      </c>
      <c r="D173" s="36"/>
      <c r="E173" s="36"/>
      <c r="F173" s="36"/>
      <c r="G173" s="36"/>
      <c r="H173" s="36"/>
      <c r="I173" s="36"/>
      <c r="J173" s="36"/>
      <c r="K173" s="36"/>
      <c r="L173" s="74">
        <f>0.37*L174*1000</f>
        <v>8201361.8119146815</v>
      </c>
      <c r="M173" s="74">
        <f t="shared" ref="M173" si="32">0.37*M174*1000</f>
        <v>8208657.5179116642</v>
      </c>
      <c r="N173" s="74">
        <f t="shared" ref="N173" si="33">0.37*N174*1000</f>
        <v>8150052.2197408518</v>
      </c>
      <c r="O173" s="74">
        <f t="shared" ref="O173" si="34">0.37*O174*1000</f>
        <v>8058557.6886056252</v>
      </c>
      <c r="P173" s="74">
        <f t="shared" ref="P173" si="35">0.37*P174*1000</f>
        <v>7969571.1924352609</v>
      </c>
      <c r="Q173" s="74">
        <f t="shared" ref="Q173" si="36">0.37*Q174*1000</f>
        <v>7864199.4949294031</v>
      </c>
      <c r="R173" s="74">
        <f t="shared" ref="R173" si="37">0.37*R174*1000</f>
        <v>7771384.4257624932</v>
      </c>
      <c r="S173" s="36"/>
      <c r="T173" s="36"/>
      <c r="U173" s="36"/>
      <c r="V173" s="36"/>
      <c r="W173" s="37"/>
      <c r="X173" s="16"/>
      <c r="Y173" s="16"/>
      <c r="Z173" s="16"/>
      <c r="AA173" s="16"/>
      <c r="AB173" s="16"/>
      <c r="AC173" s="16"/>
      <c r="AD173" s="16"/>
      <c r="AE173" s="16"/>
      <c r="AF173" s="38"/>
      <c r="AG173" s="38"/>
      <c r="AH173" s="38">
        <v>5</v>
      </c>
      <c r="AI173" s="39"/>
      <c r="AJ173" s="39"/>
      <c r="AK173" s="39"/>
      <c r="AL173" s="39"/>
      <c r="AM173" s="39"/>
      <c r="AN173" s="39"/>
      <c r="AO173" s="39"/>
      <c r="AP173" s="39"/>
      <c r="AQ173" s="74">
        <f>'Ratios - Assumptions'!$C$7*AQ174*1000</f>
        <v>8110280.013107555</v>
      </c>
      <c r="AR173" s="74">
        <f>'Ratios - Assumptions'!$C$7*AR174*1000</f>
        <v>8112688.8431683388</v>
      </c>
      <c r="AS173" s="74">
        <f>'Ratios - Assumptions'!$C$7*AS174*1000</f>
        <v>8050200.153268191</v>
      </c>
      <c r="AT173" s="74">
        <f>'Ratios - Assumptions'!$C$7*AT174*1000</f>
        <v>7955600.5423112344</v>
      </c>
      <c r="AU173" s="74">
        <f>'Ratios - Assumptions'!$C$7*AU174*1000</f>
        <v>7863815.0191197833</v>
      </c>
      <c r="AV173" s="74">
        <f>'Ratios - Assumptions'!$C$7*AV174*1000</f>
        <v>7756023.8162654983</v>
      </c>
      <c r="AW173" s="74">
        <f>'Ratios - Assumptions'!$C$7*AW174*1000</f>
        <v>7660757.6012026612</v>
      </c>
      <c r="AX173" s="39"/>
      <c r="AY173" s="39"/>
      <c r="AZ173" s="39"/>
      <c r="BA173" s="39"/>
      <c r="BB173" s="16"/>
      <c r="BC173" s="16"/>
      <c r="BD173" s="16"/>
      <c r="BE173" s="16"/>
      <c r="BF173" s="16"/>
      <c r="BG173" s="16"/>
      <c r="BH173" s="16"/>
      <c r="BI173" s="16"/>
      <c r="BJ173" s="38"/>
      <c r="BK173" s="38"/>
      <c r="BL173" s="38">
        <v>5</v>
      </c>
      <c r="BM173" s="39"/>
      <c r="BN173" s="39"/>
      <c r="BO173" s="39"/>
      <c r="BP173" s="39"/>
      <c r="BQ173" s="39"/>
      <c r="BR173" s="39"/>
      <c r="BS173" s="39"/>
      <c r="BT173" s="39"/>
      <c r="BU173" s="74">
        <f>0.36*BU174*1000</f>
        <v>56841513.639690459</v>
      </c>
      <c r="BV173" s="74">
        <f t="shared" ref="BV173:CA173" si="38">0.36*BV174*1000</f>
        <v>58900.141883726283</v>
      </c>
      <c r="BW173" s="74">
        <f t="shared" si="38"/>
        <v>60337.20033122009</v>
      </c>
      <c r="BX173" s="74">
        <f t="shared" si="38"/>
        <v>61374.328779063711</v>
      </c>
      <c r="BY173" s="74">
        <f t="shared" si="38"/>
        <v>62266.059671530602</v>
      </c>
      <c r="BZ173" s="74">
        <f t="shared" si="38"/>
        <v>62858.004171321016</v>
      </c>
      <c r="CA173" s="74">
        <f t="shared" si="38"/>
        <v>63475.248106127052</v>
      </c>
      <c r="CB173" s="39"/>
      <c r="CC173" s="39"/>
      <c r="CD173" s="39"/>
      <c r="CE173" s="39"/>
      <c r="CF173" s="39"/>
      <c r="CG173" s="16"/>
      <c r="CH173" s="16"/>
      <c r="CI173" s="16"/>
      <c r="CJ173" s="16"/>
      <c r="CK173" s="16"/>
      <c r="CL173" s="16"/>
      <c r="CM173" s="16"/>
      <c r="CN173" s="38"/>
      <c r="CO173" s="38"/>
      <c r="CP173" s="38">
        <v>5</v>
      </c>
      <c r="CQ173" s="39"/>
      <c r="CR173" s="39"/>
      <c r="CS173" s="39"/>
      <c r="CT173" s="39"/>
      <c r="CU173" s="39"/>
      <c r="CV173" s="39"/>
      <c r="CW173" s="39"/>
      <c r="CX173" s="39"/>
      <c r="CY173" s="74">
        <f>0.21*CY174*1000</f>
        <v>18849.303655233663</v>
      </c>
      <c r="CZ173" s="74">
        <f t="shared" ref="CZ173:DE173" si="39">0.21*CZ174*1000</f>
        <v>20446.27745929479</v>
      </c>
      <c r="DA173" s="74">
        <f t="shared" si="39"/>
        <v>21863.915866672887</v>
      </c>
      <c r="DB173" s="74">
        <f t="shared" si="39"/>
        <v>23093.050933110062</v>
      </c>
      <c r="DC173" s="74">
        <f t="shared" si="39"/>
        <v>24211.618635907053</v>
      </c>
      <c r="DD173" s="74">
        <f t="shared" si="39"/>
        <v>25320.393772675496</v>
      </c>
      <c r="DE173" s="74">
        <f t="shared" si="39"/>
        <v>26474.644401303351</v>
      </c>
      <c r="DF173" s="39"/>
      <c r="DG173" s="39"/>
      <c r="DH173" s="39"/>
      <c r="DI173" s="39"/>
      <c r="DJ173" s="21"/>
    </row>
    <row r="174" spans="1:114" s="47" customFormat="1" x14ac:dyDescent="0.25">
      <c r="A174" s="68"/>
      <c r="B174" s="68" t="s">
        <v>166</v>
      </c>
      <c r="C174" s="68"/>
      <c r="D174" s="69"/>
      <c r="E174" s="69"/>
      <c r="F174" s="69"/>
      <c r="G174" s="69"/>
      <c r="H174" s="69"/>
      <c r="I174" s="69"/>
      <c r="J174" s="69"/>
      <c r="K174" s="69"/>
      <c r="L174" s="69">
        <f t="shared" ref="L174:R174" si="40">0.58*L7</f>
        <v>22165.842734904545</v>
      </c>
      <c r="M174" s="69">
        <f t="shared" si="40"/>
        <v>22185.560859220717</v>
      </c>
      <c r="N174" s="69">
        <f t="shared" si="40"/>
        <v>22027.168161461763</v>
      </c>
      <c r="O174" s="69">
        <f t="shared" si="40"/>
        <v>21779.885644880069</v>
      </c>
      <c r="P174" s="69">
        <f t="shared" si="40"/>
        <v>21539.381601176381</v>
      </c>
      <c r="Q174" s="69">
        <f t="shared" si="40"/>
        <v>21254.593229538928</v>
      </c>
      <c r="R174" s="69">
        <f t="shared" si="40"/>
        <v>21003.741691249983</v>
      </c>
      <c r="S174" s="69"/>
      <c r="T174" s="69"/>
      <c r="U174" s="69"/>
      <c r="V174" s="69"/>
      <c r="W174" s="70"/>
      <c r="X174" s="71"/>
      <c r="Y174" s="71"/>
      <c r="Z174" s="71"/>
      <c r="AA174" s="71"/>
      <c r="AB174" s="71"/>
      <c r="AC174" s="71"/>
      <c r="AD174" s="71"/>
      <c r="AE174" s="71"/>
      <c r="AF174" s="72"/>
      <c r="AG174" s="72" t="s">
        <v>62</v>
      </c>
      <c r="AH174" s="72"/>
      <c r="AI174" s="71"/>
      <c r="AJ174" s="71"/>
      <c r="AK174" s="71"/>
      <c r="AL174" s="71"/>
      <c r="AM174" s="71"/>
      <c r="AN174" s="71"/>
      <c r="AO174" s="71"/>
      <c r="AP174" s="71"/>
      <c r="AQ174" s="69">
        <f>'Ratios - Assumptions'!$C$26*AQ7</f>
        <v>21919.675711101499</v>
      </c>
      <c r="AR174" s="69">
        <f>'Ratios - Assumptions'!$C$26*AR7</f>
        <v>21926.186062617133</v>
      </c>
      <c r="AS174" s="69">
        <f>'Ratios - Assumptions'!$C$26*AS7</f>
        <v>21757.297711535652</v>
      </c>
      <c r="AT174" s="69">
        <f>'Ratios - Assumptions'!$C$26*AT7</f>
        <v>21501.623087327662</v>
      </c>
      <c r="AU174" s="69">
        <f>'Ratios - Assumptions'!$C$26*AU7</f>
        <v>21253.554105729145</v>
      </c>
      <c r="AV174" s="69">
        <f>'Ratios - Assumptions'!$C$26*AV7</f>
        <v>20962.226530447293</v>
      </c>
      <c r="AW174" s="69">
        <f>'Ratios - Assumptions'!$C$26*AW7</f>
        <v>20704.750273520705</v>
      </c>
      <c r="AX174" s="71"/>
      <c r="AY174" s="71"/>
      <c r="AZ174" s="71"/>
      <c r="BA174" s="71"/>
      <c r="BB174" s="71"/>
      <c r="BC174" s="71"/>
      <c r="BD174" s="71"/>
      <c r="BE174" s="71"/>
      <c r="BF174" s="71"/>
      <c r="BG174" s="71"/>
      <c r="BH174" s="71"/>
      <c r="BI174" s="71"/>
      <c r="BJ174" s="72"/>
      <c r="BK174" s="72" t="s">
        <v>62</v>
      </c>
      <c r="BL174" s="72"/>
      <c r="BM174" s="71"/>
      <c r="BN174" s="71"/>
      <c r="BO174" s="71"/>
      <c r="BP174" s="71"/>
      <c r="BQ174" s="71"/>
      <c r="BR174" s="71"/>
      <c r="BS174" s="71"/>
      <c r="BT174" s="71"/>
      <c r="BU174" s="69">
        <f>0.56*BU7*1000</f>
        <v>157893.0934435846</v>
      </c>
      <c r="BV174" s="69">
        <f>0.56*BV7</f>
        <v>163.61150523257302</v>
      </c>
      <c r="BW174" s="69">
        <f t="shared" ref="BW174:CA174" si="41">0.56*BW7</f>
        <v>167.60333425338914</v>
      </c>
      <c r="BX174" s="69">
        <f t="shared" si="41"/>
        <v>170.48424660851032</v>
      </c>
      <c r="BY174" s="69">
        <f t="shared" si="41"/>
        <v>172.96127686536278</v>
      </c>
      <c r="BZ174" s="69">
        <f t="shared" si="41"/>
        <v>174.60556714255839</v>
      </c>
      <c r="CA174" s="69">
        <f t="shared" si="41"/>
        <v>176.32013362813072</v>
      </c>
      <c r="CB174" s="71"/>
      <c r="CC174" s="71"/>
      <c r="CD174" s="71"/>
      <c r="CE174" s="71"/>
      <c r="CF174" s="71"/>
      <c r="CG174" s="71"/>
      <c r="CH174" s="71"/>
      <c r="CI174" s="71"/>
      <c r="CJ174" s="71"/>
      <c r="CK174" s="71"/>
      <c r="CL174" s="71"/>
      <c r="CM174" s="71"/>
      <c r="CN174" s="72"/>
      <c r="CO174" s="72" t="s">
        <v>62</v>
      </c>
      <c r="CP174" s="72"/>
      <c r="CQ174" s="71"/>
      <c r="CR174" s="71"/>
      <c r="CS174" s="71"/>
      <c r="CT174" s="71"/>
      <c r="CU174" s="71"/>
      <c r="CV174" s="71"/>
      <c r="CW174" s="71"/>
      <c r="CX174" s="71"/>
      <c r="CY174" s="69">
        <f>0.63*CY7</f>
        <v>89.758588834446016</v>
      </c>
      <c r="CZ174" s="69">
        <f t="shared" ref="CZ174:DE174" si="42">0.63*CZ7</f>
        <v>97.363225996641859</v>
      </c>
      <c r="DA174" s="69">
        <f t="shared" si="42"/>
        <v>104.11388507939471</v>
      </c>
      <c r="DB174" s="69">
        <f t="shared" si="42"/>
        <v>109.96690920528602</v>
      </c>
      <c r="DC174" s="69">
        <f t="shared" si="42"/>
        <v>115.29342207574787</v>
      </c>
      <c r="DD174" s="69">
        <f t="shared" si="42"/>
        <v>120.57330367940712</v>
      </c>
      <c r="DE174" s="69">
        <f t="shared" si="42"/>
        <v>126.06973524430168</v>
      </c>
      <c r="DF174" s="71"/>
      <c r="DG174" s="71"/>
      <c r="DH174" s="71"/>
      <c r="DI174" s="71"/>
      <c r="DJ174" s="51"/>
    </row>
    <row r="175" spans="1:114" x14ac:dyDescent="0.25">
      <c r="A175" s="4"/>
      <c r="B175" s="4" t="s">
        <v>63</v>
      </c>
      <c r="C175" s="4">
        <v>1</v>
      </c>
      <c r="D175" s="36"/>
      <c r="E175" s="36"/>
      <c r="F175" s="36"/>
      <c r="G175" s="36"/>
      <c r="H175" s="36"/>
      <c r="I175" s="36"/>
      <c r="J175" s="36"/>
      <c r="K175" s="36"/>
      <c r="L175" s="74">
        <f>0.47*L180*1000</f>
        <v>4131254.4821434156</v>
      </c>
      <c r="M175" s="74">
        <f t="shared" ref="M175:R175" si="43">0.47*M180*1000</f>
        <v>4134929.5325547582</v>
      </c>
      <c r="N175" s="74">
        <f t="shared" si="43"/>
        <v>4105408.4107827875</v>
      </c>
      <c r="O175" s="74">
        <f t="shared" si="43"/>
        <v>4059320.0658819578</v>
      </c>
      <c r="P175" s="74">
        <f t="shared" si="43"/>
        <v>4014495.0880813217</v>
      </c>
      <c r="Q175" s="74">
        <f t="shared" si="43"/>
        <v>3961416.4277813071</v>
      </c>
      <c r="R175" s="74">
        <f t="shared" si="43"/>
        <v>3914662.891076074</v>
      </c>
      <c r="S175" s="36"/>
      <c r="T175" s="36"/>
      <c r="U175" s="36"/>
      <c r="V175" s="36"/>
      <c r="W175" s="37"/>
      <c r="X175" s="16"/>
      <c r="Y175" s="16"/>
      <c r="Z175" s="16"/>
      <c r="AA175" s="16"/>
      <c r="AB175" s="16"/>
      <c r="AC175" s="16"/>
      <c r="AD175" s="16"/>
      <c r="AE175" s="16"/>
      <c r="AF175" s="38"/>
      <c r="AG175" s="38" t="s">
        <v>63</v>
      </c>
      <c r="AH175" s="38">
        <v>1</v>
      </c>
      <c r="AI175" s="39"/>
      <c r="AJ175" s="39"/>
      <c r="AK175" s="39"/>
      <c r="AL175" s="39"/>
      <c r="AM175" s="39"/>
      <c r="AN175" s="39"/>
      <c r="AO175" s="39"/>
      <c r="AP175" s="39"/>
      <c r="AQ175" s="74">
        <f>0.47*AQ180*1000</f>
        <v>4085374.0420173653</v>
      </c>
      <c r="AR175" s="74">
        <f t="shared" ref="AR175:AW175" si="44">0.47*AR180*1000</f>
        <v>4086587.4368429519</v>
      </c>
      <c r="AS175" s="74">
        <f t="shared" si="44"/>
        <v>4055110.1424431102</v>
      </c>
      <c r="AT175" s="74">
        <f t="shared" si="44"/>
        <v>4007457.6823105523</v>
      </c>
      <c r="AU175" s="74">
        <f t="shared" si="44"/>
        <v>3961222.756602277</v>
      </c>
      <c r="AV175" s="74">
        <f t="shared" si="44"/>
        <v>3906925.3240368147</v>
      </c>
      <c r="AW175" s="74">
        <f t="shared" si="44"/>
        <v>3858937.0768406698</v>
      </c>
      <c r="AX175" s="39"/>
      <c r="AY175" s="39"/>
      <c r="AZ175" s="39"/>
      <c r="BA175" s="39"/>
      <c r="BB175" s="16"/>
      <c r="BC175" s="16"/>
      <c r="BD175" s="16"/>
      <c r="BE175" s="16"/>
      <c r="BF175" s="16"/>
      <c r="BG175" s="16"/>
      <c r="BH175" s="16"/>
      <c r="BI175" s="16"/>
      <c r="BJ175" s="38"/>
      <c r="BK175" s="38" t="s">
        <v>63</v>
      </c>
      <c r="BL175" s="38">
        <v>1</v>
      </c>
      <c r="BM175" s="39"/>
      <c r="BN175" s="39"/>
      <c r="BO175" s="39"/>
      <c r="BP175" s="39"/>
      <c r="BQ175" s="39"/>
      <c r="BR175" s="39"/>
      <c r="BS175" s="39"/>
      <c r="BT175" s="39"/>
      <c r="BU175" s="74">
        <f>0.45*BU180*1000</f>
        <v>30450810.87840559</v>
      </c>
      <c r="BV175" s="74">
        <f t="shared" ref="BV175:CA175" si="45">0.45*BV180*1000</f>
        <v>31553.647437710508</v>
      </c>
      <c r="BW175" s="74">
        <f t="shared" si="45"/>
        <v>32323.500177439328</v>
      </c>
      <c r="BX175" s="74">
        <f t="shared" si="45"/>
        <v>32879.104703069839</v>
      </c>
      <c r="BY175" s="74">
        <f t="shared" si="45"/>
        <v>33356.817681177105</v>
      </c>
      <c r="BZ175" s="74">
        <f t="shared" si="45"/>
        <v>33673.930806064825</v>
      </c>
      <c r="CA175" s="74">
        <f t="shared" si="45"/>
        <v>34004.597199710923</v>
      </c>
      <c r="CB175" s="39"/>
      <c r="CC175" s="39"/>
      <c r="CD175" s="39"/>
      <c r="CE175" s="39"/>
      <c r="CF175" s="39"/>
      <c r="CG175" s="16"/>
      <c r="CH175" s="16"/>
      <c r="CI175" s="16"/>
      <c r="CJ175" s="16"/>
      <c r="CK175" s="16"/>
      <c r="CL175" s="16"/>
      <c r="CM175" s="16"/>
      <c r="CN175" s="38"/>
      <c r="CO175" s="38" t="s">
        <v>63</v>
      </c>
      <c r="CP175" s="38">
        <v>1</v>
      </c>
      <c r="CQ175" s="39"/>
      <c r="CR175" s="39"/>
      <c r="CS175" s="39"/>
      <c r="CT175" s="39"/>
      <c r="CU175" s="39"/>
      <c r="CV175" s="39"/>
      <c r="CW175" s="39"/>
      <c r="CX175" s="39"/>
      <c r="CY175" s="74">
        <f>0.54*CY180*1000</f>
        <v>15387.186657333605</v>
      </c>
      <c r="CZ175" s="74">
        <f t="shared" ref="CZ175:DE175" si="46">0.54*CZ180*1000</f>
        <v>16690.838742281463</v>
      </c>
      <c r="DA175" s="74">
        <f t="shared" si="46"/>
        <v>17848.094585039093</v>
      </c>
      <c r="DB175" s="74">
        <f t="shared" si="46"/>
        <v>18851.470149477602</v>
      </c>
      <c r="DC175" s="74">
        <f t="shared" si="46"/>
        <v>19764.586641556783</v>
      </c>
      <c r="DD175" s="74">
        <f t="shared" si="46"/>
        <v>20669.70920218408</v>
      </c>
      <c r="DE175" s="74">
        <f t="shared" si="46"/>
        <v>21611.954613308859</v>
      </c>
      <c r="DF175" s="39"/>
      <c r="DG175" s="39"/>
      <c r="DH175" s="39"/>
      <c r="DI175" s="39"/>
      <c r="DJ175" s="21"/>
    </row>
    <row r="176" spans="1:114" x14ac:dyDescent="0.25">
      <c r="A176" s="4"/>
      <c r="B176" s="4"/>
      <c r="C176" s="4">
        <v>2</v>
      </c>
      <c r="D176" s="36"/>
      <c r="E176" s="36"/>
      <c r="F176" s="36"/>
      <c r="G176" s="36"/>
      <c r="H176" s="36"/>
      <c r="I176" s="36"/>
      <c r="J176" s="36"/>
      <c r="K176" s="36"/>
      <c r="L176" s="74">
        <f>0.22*L180*1000</f>
        <v>1933778.6937692587</v>
      </c>
      <c r="M176" s="74">
        <f t="shared" ref="M176:R176" si="47">0.22*M180*1000</f>
        <v>1935498.9301320147</v>
      </c>
      <c r="N176" s="74">
        <f t="shared" si="47"/>
        <v>1921680.5327068372</v>
      </c>
      <c r="O176" s="74">
        <f t="shared" si="47"/>
        <v>1900107.2648809166</v>
      </c>
      <c r="P176" s="74">
        <f t="shared" si="47"/>
        <v>1879125.3603784912</v>
      </c>
      <c r="Q176" s="74">
        <f t="shared" si="47"/>
        <v>1854280.0300252927</v>
      </c>
      <c r="R176" s="74">
        <f t="shared" si="47"/>
        <v>1832395.3958228433</v>
      </c>
      <c r="S176" s="36"/>
      <c r="T176" s="36"/>
      <c r="U176" s="36"/>
      <c r="V176" s="36"/>
      <c r="W176" s="37"/>
      <c r="X176" s="16"/>
      <c r="Y176" s="16"/>
      <c r="Z176" s="16"/>
      <c r="AA176" s="16"/>
      <c r="AB176" s="16"/>
      <c r="AC176" s="16"/>
      <c r="AD176" s="16"/>
      <c r="AE176" s="16"/>
      <c r="AF176" s="38"/>
      <c r="AG176" s="38"/>
      <c r="AH176" s="38">
        <v>2</v>
      </c>
      <c r="AI176" s="39"/>
      <c r="AJ176" s="39"/>
      <c r="AK176" s="39"/>
      <c r="AL176" s="39"/>
      <c r="AM176" s="39"/>
      <c r="AN176" s="39"/>
      <c r="AO176" s="39"/>
      <c r="AP176" s="39"/>
      <c r="AQ176" s="74">
        <f>0.22*AQ180*1000</f>
        <v>1912302.7430719584</v>
      </c>
      <c r="AR176" s="74">
        <f t="shared" ref="AR176:AW176" si="48">0.22*AR180*1000</f>
        <v>1912870.7151179775</v>
      </c>
      <c r="AS176" s="74">
        <f t="shared" si="48"/>
        <v>1898136.6624201795</v>
      </c>
      <c r="AT176" s="74">
        <f t="shared" si="48"/>
        <v>1875831.2555496204</v>
      </c>
      <c r="AU176" s="74">
        <f t="shared" si="48"/>
        <v>1854189.3754308533</v>
      </c>
      <c r="AV176" s="74">
        <f t="shared" si="48"/>
        <v>1828773.5559321262</v>
      </c>
      <c r="AW176" s="74">
        <f t="shared" si="48"/>
        <v>1806310.9721381862</v>
      </c>
      <c r="AX176" s="39"/>
      <c r="AY176" s="39"/>
      <c r="AZ176" s="39"/>
      <c r="BA176" s="39"/>
      <c r="BB176" s="16"/>
      <c r="BC176" s="16"/>
      <c r="BD176" s="16"/>
      <c r="BE176" s="16"/>
      <c r="BF176" s="16"/>
      <c r="BG176" s="16"/>
      <c r="BH176" s="16"/>
      <c r="BI176" s="16"/>
      <c r="BJ176" s="38"/>
      <c r="BK176" s="38"/>
      <c r="BL176" s="38">
        <v>2</v>
      </c>
      <c r="BM176" s="39"/>
      <c r="BN176" s="39"/>
      <c r="BO176" s="39"/>
      <c r="BP176" s="39"/>
      <c r="BQ176" s="39"/>
      <c r="BR176" s="39"/>
      <c r="BS176" s="39"/>
      <c r="BT176" s="39"/>
      <c r="BU176" s="74">
        <f>0.2*BU180*1000</f>
        <v>13533693.723735821</v>
      </c>
      <c r="BV176" s="74">
        <f t="shared" ref="BV176:CA176" si="49">0.2*BV180*1000</f>
        <v>14023.843305649116</v>
      </c>
      <c r="BW176" s="74">
        <f t="shared" si="49"/>
        <v>14366.000078861925</v>
      </c>
      <c r="BX176" s="74">
        <f t="shared" si="49"/>
        <v>14612.935423586599</v>
      </c>
      <c r="BY176" s="74">
        <f t="shared" si="49"/>
        <v>14825.252302745381</v>
      </c>
      <c r="BZ176" s="74">
        <f t="shared" si="49"/>
        <v>14966.191469362144</v>
      </c>
      <c r="CA176" s="74">
        <f t="shared" si="49"/>
        <v>15113.154310982631</v>
      </c>
      <c r="CB176" s="39"/>
      <c r="CC176" s="39"/>
      <c r="CD176" s="39"/>
      <c r="CE176" s="39"/>
      <c r="CF176" s="39"/>
      <c r="CG176" s="16"/>
      <c r="CH176" s="16"/>
      <c r="CI176" s="16"/>
      <c r="CJ176" s="16"/>
      <c r="CK176" s="16"/>
      <c r="CL176" s="16"/>
      <c r="CM176" s="16"/>
      <c r="CN176" s="38"/>
      <c r="CO176" s="38"/>
      <c r="CP176" s="38">
        <v>2</v>
      </c>
      <c r="CQ176" s="39"/>
      <c r="CR176" s="39"/>
      <c r="CS176" s="39"/>
      <c r="CT176" s="39"/>
      <c r="CU176" s="39"/>
      <c r="CV176" s="39"/>
      <c r="CW176" s="39"/>
      <c r="CX176" s="39"/>
      <c r="CY176" s="74">
        <f>0.16*CY180*1000</f>
        <v>4559.166416987734</v>
      </c>
      <c r="CZ176" s="74">
        <f t="shared" ref="CZ176:DE176" si="50">0.16*CZ180*1000</f>
        <v>4945.4337014167304</v>
      </c>
      <c r="DA176" s="74">
        <f t="shared" si="50"/>
        <v>5288.3243214930644</v>
      </c>
      <c r="DB176" s="74">
        <f t="shared" si="50"/>
        <v>5585.6207850304008</v>
      </c>
      <c r="DC176" s="74">
        <f t="shared" si="50"/>
        <v>5856.1738197205268</v>
      </c>
      <c r="DD176" s="74">
        <f t="shared" si="50"/>
        <v>6124.3582821286154</v>
      </c>
      <c r="DE176" s="74">
        <f t="shared" si="50"/>
        <v>6403.5421076470702</v>
      </c>
      <c r="DF176" s="39"/>
      <c r="DG176" s="39"/>
      <c r="DH176" s="39"/>
      <c r="DI176" s="39"/>
      <c r="DJ176" s="21"/>
    </row>
    <row r="177" spans="1:114" x14ac:dyDescent="0.25">
      <c r="A177" s="4"/>
      <c r="B177" s="4"/>
      <c r="C177" s="4">
        <v>3</v>
      </c>
      <c r="D177" s="36"/>
      <c r="E177" s="36"/>
      <c r="F177" s="36"/>
      <c r="G177" s="36"/>
      <c r="H177" s="36"/>
      <c r="I177" s="36"/>
      <c r="J177" s="36"/>
      <c r="K177" s="36"/>
      <c r="L177" s="74">
        <f>0.1*L180*1000</f>
        <v>878990.31534966314</v>
      </c>
      <c r="M177" s="74">
        <f t="shared" ref="M177:R177" si="51">0.1*M180*1000</f>
        <v>879772.24096909771</v>
      </c>
      <c r="N177" s="74">
        <f t="shared" si="51"/>
        <v>873491.15123038052</v>
      </c>
      <c r="O177" s="74">
        <f t="shared" si="51"/>
        <v>863685.12040041666</v>
      </c>
      <c r="P177" s="74">
        <f t="shared" si="51"/>
        <v>854147.89108113246</v>
      </c>
      <c r="Q177" s="74">
        <f t="shared" si="51"/>
        <v>842854.55910240579</v>
      </c>
      <c r="R177" s="74">
        <f t="shared" si="51"/>
        <v>832906.99810129253</v>
      </c>
      <c r="S177" s="36"/>
      <c r="T177" s="36"/>
      <c r="U177" s="36"/>
      <c r="V177" s="36"/>
      <c r="W177" s="37"/>
      <c r="X177" s="16"/>
      <c r="Y177" s="16"/>
      <c r="Z177" s="16"/>
      <c r="AA177" s="16"/>
      <c r="AB177" s="16"/>
      <c r="AC177" s="16"/>
      <c r="AD177" s="16"/>
      <c r="AE177" s="16"/>
      <c r="AF177" s="38"/>
      <c r="AG177" s="38"/>
      <c r="AH177" s="38">
        <v>3</v>
      </c>
      <c r="AI177" s="39"/>
      <c r="AJ177" s="39"/>
      <c r="AK177" s="39"/>
      <c r="AL177" s="39"/>
      <c r="AM177" s="39"/>
      <c r="AN177" s="39"/>
      <c r="AO177" s="39"/>
      <c r="AP177" s="39"/>
      <c r="AQ177" s="74">
        <f>0.1*AQ180*1000</f>
        <v>869228.51957816293</v>
      </c>
      <c r="AR177" s="74">
        <f t="shared" ref="AR177:AW177" si="52">0.1*AR180*1000</f>
        <v>869486.68868998985</v>
      </c>
      <c r="AS177" s="74">
        <f t="shared" si="52"/>
        <v>862789.39200917247</v>
      </c>
      <c r="AT177" s="74">
        <f t="shared" si="52"/>
        <v>852650.57070437295</v>
      </c>
      <c r="AU177" s="74">
        <f t="shared" si="52"/>
        <v>842813.35246856965</v>
      </c>
      <c r="AV177" s="74">
        <f t="shared" si="52"/>
        <v>831260.70724187559</v>
      </c>
      <c r="AW177" s="74">
        <f t="shared" si="52"/>
        <v>821050.44188099378</v>
      </c>
      <c r="AX177" s="39"/>
      <c r="AY177" s="39"/>
      <c r="AZ177" s="39"/>
      <c r="BA177" s="39"/>
      <c r="BB177" s="16"/>
      <c r="BC177" s="16"/>
      <c r="BD177" s="16"/>
      <c r="BE177" s="16"/>
      <c r="BF177" s="16"/>
      <c r="BG177" s="16"/>
      <c r="BH177" s="16"/>
      <c r="BI177" s="16"/>
      <c r="BJ177" s="38"/>
      <c r="BK177" s="38"/>
      <c r="BL177" s="38">
        <v>3</v>
      </c>
      <c r="BM177" s="39"/>
      <c r="BN177" s="39"/>
      <c r="BO177" s="39"/>
      <c r="BP177" s="39"/>
      <c r="BQ177" s="39"/>
      <c r="BR177" s="39"/>
      <c r="BS177" s="39"/>
      <c r="BT177" s="39"/>
      <c r="BU177" s="74">
        <f>0.1*BU180*1000</f>
        <v>6766846.8618679103</v>
      </c>
      <c r="BV177" s="74">
        <f t="shared" ref="BV177:CA177" si="53">0.1*BV180*1000</f>
        <v>7011.9216528245579</v>
      </c>
      <c r="BW177" s="74">
        <f t="shared" si="53"/>
        <v>7183.0000394309627</v>
      </c>
      <c r="BX177" s="74">
        <f t="shared" si="53"/>
        <v>7306.4677117932997</v>
      </c>
      <c r="BY177" s="74">
        <f t="shared" si="53"/>
        <v>7412.6261513726904</v>
      </c>
      <c r="BZ177" s="74">
        <f t="shared" si="53"/>
        <v>7483.0957346810719</v>
      </c>
      <c r="CA177" s="74">
        <f t="shared" si="53"/>
        <v>7556.5771554913154</v>
      </c>
      <c r="CB177" s="39"/>
      <c r="CC177" s="39"/>
      <c r="CD177" s="39"/>
      <c r="CE177" s="39"/>
      <c r="CF177" s="39"/>
      <c r="CG177" s="16"/>
      <c r="CH177" s="16"/>
      <c r="CI177" s="16"/>
      <c r="CJ177" s="16"/>
      <c r="CK177" s="16"/>
      <c r="CL177" s="16"/>
      <c r="CM177" s="16"/>
      <c r="CN177" s="38"/>
      <c r="CO177" s="38"/>
      <c r="CP177" s="38">
        <v>3</v>
      </c>
      <c r="CQ177" s="39"/>
      <c r="CR177" s="39"/>
      <c r="CS177" s="39"/>
      <c r="CT177" s="39"/>
      <c r="CU177" s="39"/>
      <c r="CV177" s="39"/>
      <c r="CW177" s="39"/>
      <c r="CX177" s="39"/>
      <c r="CY177" s="74">
        <f>0.07*CY180*1000</f>
        <v>1994.6353074321339</v>
      </c>
      <c r="CZ177" s="74">
        <f t="shared" ref="CZ177:DE177" si="54">0.07*CZ180*1000</f>
        <v>2163.6272443698194</v>
      </c>
      <c r="DA177" s="74">
        <f t="shared" si="54"/>
        <v>2313.6418906532158</v>
      </c>
      <c r="DB177" s="74">
        <f t="shared" si="54"/>
        <v>2443.7090934508005</v>
      </c>
      <c r="DC177" s="74">
        <f t="shared" si="54"/>
        <v>2562.0760461277309</v>
      </c>
      <c r="DD177" s="74">
        <f t="shared" si="54"/>
        <v>2679.4067484312695</v>
      </c>
      <c r="DE177" s="74">
        <f t="shared" si="54"/>
        <v>2801.5496720955935</v>
      </c>
      <c r="DF177" s="39"/>
      <c r="DG177" s="39"/>
      <c r="DH177" s="39"/>
      <c r="DI177" s="39"/>
      <c r="DJ177" s="21"/>
    </row>
    <row r="178" spans="1:114" x14ac:dyDescent="0.25">
      <c r="A178" s="4"/>
      <c r="B178" s="4"/>
      <c r="C178" s="4">
        <v>4</v>
      </c>
      <c r="D178" s="36"/>
      <c r="E178" s="36"/>
      <c r="F178" s="36"/>
      <c r="G178" s="36"/>
      <c r="H178" s="36"/>
      <c r="I178" s="36"/>
      <c r="J178" s="36"/>
      <c r="K178" s="36"/>
      <c r="L178" s="74">
        <f>0.09*L180*1000</f>
        <v>791091.28381469671</v>
      </c>
      <c r="M178" s="74">
        <f t="shared" ref="M178:R178" si="55">0.09*M180*1000</f>
        <v>791795.01687218784</v>
      </c>
      <c r="N178" s="74">
        <f t="shared" si="55"/>
        <v>786142.03610734234</v>
      </c>
      <c r="O178" s="74">
        <f t="shared" si="55"/>
        <v>777316.60836037481</v>
      </c>
      <c r="P178" s="74">
        <f t="shared" si="55"/>
        <v>768733.10197301907</v>
      </c>
      <c r="Q178" s="74">
        <f t="shared" si="55"/>
        <v>758569.10319216526</v>
      </c>
      <c r="R178" s="74">
        <f t="shared" si="55"/>
        <v>749616.29829116317</v>
      </c>
      <c r="S178" s="36"/>
      <c r="T178" s="36"/>
      <c r="U178" s="36"/>
      <c r="V178" s="36"/>
      <c r="W178" s="37"/>
      <c r="X178" s="16"/>
      <c r="Y178" s="16"/>
      <c r="Z178" s="16"/>
      <c r="AA178" s="16"/>
      <c r="AB178" s="16"/>
      <c r="AC178" s="16"/>
      <c r="AD178" s="16"/>
      <c r="AE178" s="16"/>
      <c r="AF178" s="38"/>
      <c r="AG178" s="38"/>
      <c r="AH178" s="38">
        <v>4</v>
      </c>
      <c r="AI178" s="39"/>
      <c r="AJ178" s="39"/>
      <c r="AK178" s="39"/>
      <c r="AL178" s="39"/>
      <c r="AM178" s="39"/>
      <c r="AN178" s="39"/>
      <c r="AO178" s="39"/>
      <c r="AP178" s="39"/>
      <c r="AQ178" s="74">
        <f>0.09*AQ180*1000</f>
        <v>782305.66762034665</v>
      </c>
      <c r="AR178" s="74">
        <f t="shared" ref="AR178:AW178" si="56">0.09*AR180*1000</f>
        <v>782538.01982099074</v>
      </c>
      <c r="AS178" s="74">
        <f t="shared" si="56"/>
        <v>776510.45280825521</v>
      </c>
      <c r="AT178" s="74">
        <f t="shared" si="56"/>
        <v>767385.5136339356</v>
      </c>
      <c r="AU178" s="74">
        <f t="shared" si="56"/>
        <v>758532.01722171262</v>
      </c>
      <c r="AV178" s="74">
        <f t="shared" si="56"/>
        <v>748134.63651768805</v>
      </c>
      <c r="AW178" s="74">
        <f t="shared" si="56"/>
        <v>738945.39769289433</v>
      </c>
      <c r="AX178" s="39"/>
      <c r="AY178" s="39"/>
      <c r="AZ178" s="39"/>
      <c r="BA178" s="39"/>
      <c r="BB178" s="16"/>
      <c r="BC178" s="16"/>
      <c r="BD178" s="16"/>
      <c r="BE178" s="16"/>
      <c r="BF178" s="16"/>
      <c r="BG178" s="16"/>
      <c r="BH178" s="16"/>
      <c r="BI178" s="16"/>
      <c r="BJ178" s="38"/>
      <c r="BK178" s="38"/>
      <c r="BL178" s="38">
        <v>4</v>
      </c>
      <c r="BM178" s="39"/>
      <c r="BN178" s="39"/>
      <c r="BO178" s="39"/>
      <c r="BP178" s="39"/>
      <c r="BQ178" s="39"/>
      <c r="BR178" s="39"/>
      <c r="BS178" s="39"/>
      <c r="BT178" s="39"/>
      <c r="BU178" s="74">
        <f>0.09*BU180*1000</f>
        <v>6090162.1756811179</v>
      </c>
      <c r="BV178" s="74">
        <f t="shared" ref="BV178:CA178" si="57">0.09*BV180*1000</f>
        <v>6310.7294875421012</v>
      </c>
      <c r="BW178" s="74">
        <f t="shared" si="57"/>
        <v>6464.7000354878655</v>
      </c>
      <c r="BX178" s="74">
        <f t="shared" si="57"/>
        <v>6575.8209406139686</v>
      </c>
      <c r="BY178" s="74">
        <f t="shared" si="57"/>
        <v>6671.3635362354207</v>
      </c>
      <c r="BZ178" s="74">
        <f t="shared" si="57"/>
        <v>6734.7861612129645</v>
      </c>
      <c r="CA178" s="74">
        <f t="shared" si="57"/>
        <v>6800.9194399421831</v>
      </c>
      <c r="CB178" s="39"/>
      <c r="CC178" s="39"/>
      <c r="CD178" s="39"/>
      <c r="CE178" s="39"/>
      <c r="CF178" s="39"/>
      <c r="CG178" s="16"/>
      <c r="CH178" s="16"/>
      <c r="CI178" s="16"/>
      <c r="CJ178" s="16"/>
      <c r="CK178" s="16"/>
      <c r="CL178" s="16"/>
      <c r="CM178" s="16"/>
      <c r="CN178" s="38"/>
      <c r="CO178" s="38"/>
      <c r="CP178" s="38">
        <v>4</v>
      </c>
      <c r="CQ178" s="39"/>
      <c r="CR178" s="39"/>
      <c r="CS178" s="39"/>
      <c r="CT178" s="39"/>
      <c r="CU178" s="39"/>
      <c r="CV178" s="39"/>
      <c r="CW178" s="39"/>
      <c r="CX178" s="39"/>
      <c r="CY178" s="74">
        <f>0.06*CY180*1000</f>
        <v>1709.6874063704004</v>
      </c>
      <c r="CZ178" s="74">
        <f t="shared" ref="CZ178:DE178" si="58">0.06*CZ180*1000</f>
        <v>1854.5376380312737</v>
      </c>
      <c r="DA178" s="74">
        <f t="shared" si="58"/>
        <v>1983.1216205598992</v>
      </c>
      <c r="DB178" s="74">
        <f t="shared" si="58"/>
        <v>2094.6077943864002</v>
      </c>
      <c r="DC178" s="74">
        <f t="shared" si="58"/>
        <v>2196.0651823951976</v>
      </c>
      <c r="DD178" s="74">
        <f t="shared" si="58"/>
        <v>2296.6343557982309</v>
      </c>
      <c r="DE178" s="74">
        <f t="shared" si="58"/>
        <v>2401.3282903676513</v>
      </c>
      <c r="DF178" s="39"/>
      <c r="DG178" s="39"/>
      <c r="DH178" s="39"/>
      <c r="DI178" s="39"/>
      <c r="DJ178" s="21"/>
    </row>
    <row r="179" spans="1:114" x14ac:dyDescent="0.25">
      <c r="A179" s="4"/>
      <c r="B179" s="4"/>
      <c r="C179" s="4">
        <v>5</v>
      </c>
      <c r="D179" s="36"/>
      <c r="E179" s="36"/>
      <c r="F179" s="36"/>
      <c r="G179" s="36"/>
      <c r="H179" s="36"/>
      <c r="I179" s="36"/>
      <c r="J179" s="36"/>
      <c r="K179" s="36"/>
      <c r="L179" s="74">
        <f>0.12*L180*1000</f>
        <v>1054788.3784195955</v>
      </c>
      <c r="M179" s="74">
        <f t="shared" ref="M179" si="59">0.12*M180*1000</f>
        <v>1055726.689162917</v>
      </c>
      <c r="N179" s="74">
        <f t="shared" ref="N179" si="60">0.12*N180*1000</f>
        <v>1048189.3814764564</v>
      </c>
      <c r="O179" s="74">
        <f t="shared" ref="O179" si="61">0.12*O180*1000</f>
        <v>1036422.1444804998</v>
      </c>
      <c r="P179" s="74">
        <f t="shared" ref="P179" si="62">0.12*P180*1000</f>
        <v>1024977.4692973588</v>
      </c>
      <c r="Q179" s="74">
        <f t="shared" ref="Q179" si="63">0.12*Q180*1000</f>
        <v>1011425.4709228869</v>
      </c>
      <c r="R179" s="74">
        <f t="shared" ref="R179" si="64">0.12*R180*1000</f>
        <v>999488.39772155089</v>
      </c>
      <c r="S179" s="36"/>
      <c r="T179" s="36"/>
      <c r="U179" s="36"/>
      <c r="V179" s="36"/>
      <c r="W179" s="37"/>
      <c r="X179" s="16"/>
      <c r="Y179" s="16"/>
      <c r="Z179" s="16"/>
      <c r="AA179" s="16"/>
      <c r="AB179" s="16"/>
      <c r="AC179" s="16"/>
      <c r="AD179" s="16"/>
      <c r="AE179" s="16"/>
      <c r="AF179" s="38"/>
      <c r="AG179" s="38"/>
      <c r="AH179" s="38">
        <v>5</v>
      </c>
      <c r="AI179" s="39"/>
      <c r="AJ179" s="39"/>
      <c r="AK179" s="39"/>
      <c r="AL179" s="39"/>
      <c r="AM179" s="39"/>
      <c r="AN179" s="39"/>
      <c r="AO179" s="39"/>
      <c r="AP179" s="39"/>
      <c r="AQ179" s="74">
        <f>0.12*AQ180*1000</f>
        <v>1043074.2234937955</v>
      </c>
      <c r="AR179" s="74">
        <f t="shared" ref="AR179:AW179" si="65">0.12*AR180*1000</f>
        <v>1043384.0264279877</v>
      </c>
      <c r="AS179" s="74">
        <f t="shared" si="65"/>
        <v>1035347.270411007</v>
      </c>
      <c r="AT179" s="74">
        <f t="shared" si="65"/>
        <v>1023180.6848452474</v>
      </c>
      <c r="AU179" s="74">
        <f t="shared" si="65"/>
        <v>1011376.0229622835</v>
      </c>
      <c r="AV179" s="74">
        <f t="shared" si="65"/>
        <v>997512.84869025066</v>
      </c>
      <c r="AW179" s="74">
        <f t="shared" si="65"/>
        <v>985260.53025719244</v>
      </c>
      <c r="AX179" s="39"/>
      <c r="AY179" s="39"/>
      <c r="AZ179" s="39"/>
      <c r="BA179" s="39"/>
      <c r="BB179" s="16"/>
      <c r="BC179" s="16"/>
      <c r="BD179" s="16"/>
      <c r="BE179" s="16"/>
      <c r="BF179" s="16"/>
      <c r="BG179" s="16"/>
      <c r="BH179" s="16"/>
      <c r="BI179" s="16"/>
      <c r="BJ179" s="38"/>
      <c r="BK179" s="38"/>
      <c r="BL179" s="38">
        <v>5</v>
      </c>
      <c r="BM179" s="39"/>
      <c r="BN179" s="39"/>
      <c r="BO179" s="39"/>
      <c r="BP179" s="39"/>
      <c r="BQ179" s="39"/>
      <c r="BR179" s="39"/>
      <c r="BS179" s="39"/>
      <c r="BT179" s="39"/>
      <c r="BU179" s="74">
        <f>0.16*BU180*1000</f>
        <v>10826954.978988655</v>
      </c>
      <c r="BV179" s="74">
        <f t="shared" ref="BV179:CA179" si="66">0.16*BV180*1000</f>
        <v>11219.074644519293</v>
      </c>
      <c r="BW179" s="74">
        <f t="shared" si="66"/>
        <v>11492.80006308954</v>
      </c>
      <c r="BX179" s="74">
        <f t="shared" si="66"/>
        <v>11690.348338869278</v>
      </c>
      <c r="BY179" s="74">
        <f t="shared" si="66"/>
        <v>11860.201842196304</v>
      </c>
      <c r="BZ179" s="74">
        <f t="shared" si="66"/>
        <v>11972.953175489716</v>
      </c>
      <c r="CA179" s="74">
        <f t="shared" si="66"/>
        <v>12090.523448786105</v>
      </c>
      <c r="CB179" s="39"/>
      <c r="CC179" s="39"/>
      <c r="CD179" s="39"/>
      <c r="CE179" s="39"/>
      <c r="CF179" s="39"/>
      <c r="CG179" s="16"/>
      <c r="CH179" s="16"/>
      <c r="CI179" s="16"/>
      <c r="CJ179" s="16"/>
      <c r="CK179" s="16"/>
      <c r="CL179" s="16"/>
      <c r="CM179" s="16"/>
      <c r="CN179" s="38"/>
      <c r="CO179" s="38"/>
      <c r="CP179" s="38">
        <v>5</v>
      </c>
      <c r="CQ179" s="39"/>
      <c r="CR179" s="39"/>
      <c r="CS179" s="39"/>
      <c r="CT179" s="39"/>
      <c r="CU179" s="39"/>
      <c r="CV179" s="39"/>
      <c r="CW179" s="39"/>
      <c r="CX179" s="39"/>
      <c r="CY179" s="74">
        <f>0.17*CY180*1000</f>
        <v>4844.1143180494682</v>
      </c>
      <c r="CZ179" s="74">
        <f t="shared" ref="CZ179:DE179" si="67">0.17*CZ180*1000</f>
        <v>5254.5233077552766</v>
      </c>
      <c r="DA179" s="74">
        <f t="shared" si="67"/>
        <v>5618.8445915863813</v>
      </c>
      <c r="DB179" s="74">
        <f t="shared" si="67"/>
        <v>5934.7220840948012</v>
      </c>
      <c r="DC179" s="74">
        <f t="shared" si="67"/>
        <v>6222.1846834530606</v>
      </c>
      <c r="DD179" s="74">
        <f t="shared" si="67"/>
        <v>6507.1306747616545</v>
      </c>
      <c r="DE179" s="74">
        <f t="shared" si="67"/>
        <v>6803.7634893750128</v>
      </c>
      <c r="DF179" s="39"/>
      <c r="DG179" s="39"/>
      <c r="DH179" s="39"/>
      <c r="DI179" s="39"/>
      <c r="DJ179" s="21"/>
    </row>
    <row r="180" spans="1:114" s="47" customFormat="1" x14ac:dyDescent="0.25">
      <c r="A180" s="68"/>
      <c r="B180" s="68" t="s">
        <v>167</v>
      </c>
      <c r="C180" s="68"/>
      <c r="D180" s="69"/>
      <c r="E180" s="69"/>
      <c r="F180" s="69"/>
      <c r="G180" s="69"/>
      <c r="H180" s="69"/>
      <c r="I180" s="69"/>
      <c r="J180" s="69"/>
      <c r="K180" s="69"/>
      <c r="L180" s="71">
        <f>0.23*L7</f>
        <v>8789.9031534966307</v>
      </c>
      <c r="M180" s="71">
        <f t="shared" ref="M180:Q180" si="68">0.23*M7</f>
        <v>8797.7224096909758</v>
      </c>
      <c r="N180" s="71">
        <f t="shared" si="68"/>
        <v>8734.9115123038046</v>
      </c>
      <c r="O180" s="71">
        <f t="shared" si="68"/>
        <v>8636.851204004166</v>
      </c>
      <c r="P180" s="71">
        <f t="shared" si="68"/>
        <v>8541.4789108113237</v>
      </c>
      <c r="Q180" s="71">
        <f t="shared" si="68"/>
        <v>8428.545591024058</v>
      </c>
      <c r="R180" s="71">
        <f>0.23*R7</f>
        <v>8329.0699810129245</v>
      </c>
      <c r="S180" s="69"/>
      <c r="T180" s="69"/>
      <c r="U180" s="69"/>
      <c r="V180" s="69"/>
      <c r="W180" s="70"/>
      <c r="X180" s="71"/>
      <c r="Y180" s="71"/>
      <c r="Z180" s="71"/>
      <c r="AA180" s="71"/>
      <c r="AB180" s="71"/>
      <c r="AC180" s="71"/>
      <c r="AD180" s="71"/>
      <c r="AE180" s="71"/>
      <c r="AF180" s="72"/>
      <c r="AG180" s="72" t="s">
        <v>64</v>
      </c>
      <c r="AH180" s="72"/>
      <c r="AI180" s="71"/>
      <c r="AJ180" s="71"/>
      <c r="AK180" s="71"/>
      <c r="AL180" s="71"/>
      <c r="AM180" s="71"/>
      <c r="AN180" s="71"/>
      <c r="AO180" s="71"/>
      <c r="AP180" s="71"/>
      <c r="AQ180" s="71">
        <f>'Ratios - Assumptions'!$C$27*AQ7</f>
        <v>8692.2851957816292</v>
      </c>
      <c r="AR180" s="71">
        <f>'Ratios - Assumptions'!$C$27*AR7</f>
        <v>8694.8668868998975</v>
      </c>
      <c r="AS180" s="71">
        <f>'Ratios - Assumptions'!$C$27*AS7</f>
        <v>8627.8939200917248</v>
      </c>
      <c r="AT180" s="71">
        <f>'Ratios - Assumptions'!$C$27*AT7</f>
        <v>8526.5057070437288</v>
      </c>
      <c r="AU180" s="71">
        <f>'Ratios - Assumptions'!$C$27*AU7</f>
        <v>8428.1335246856961</v>
      </c>
      <c r="AV180" s="71">
        <f>'Ratios - Assumptions'!$C$27*AV7</f>
        <v>8312.6070724187557</v>
      </c>
      <c r="AW180" s="71">
        <f>'Ratios - Assumptions'!$C$27*AW7</f>
        <v>8210.5044188099364</v>
      </c>
      <c r="AX180" s="71"/>
      <c r="AY180" s="71"/>
      <c r="AZ180" s="71"/>
      <c r="BA180" s="71"/>
      <c r="BB180" s="71"/>
      <c r="BC180" s="71"/>
      <c r="BD180" s="71"/>
      <c r="BE180" s="71"/>
      <c r="BF180" s="71"/>
      <c r="BG180" s="71"/>
      <c r="BH180" s="71"/>
      <c r="BI180" s="71"/>
      <c r="BJ180" s="72"/>
      <c r="BK180" s="72" t="s">
        <v>64</v>
      </c>
      <c r="BL180" s="72"/>
      <c r="BM180" s="71"/>
      <c r="BN180" s="71"/>
      <c r="BO180" s="71"/>
      <c r="BP180" s="71"/>
      <c r="BQ180" s="71"/>
      <c r="BR180" s="71"/>
      <c r="BS180" s="71"/>
      <c r="BT180" s="71"/>
      <c r="BU180" s="71">
        <f>0.24*BU7*1000</f>
        <v>67668.468618679093</v>
      </c>
      <c r="BV180" s="71">
        <f>0.24*BV7</f>
        <v>70.119216528245573</v>
      </c>
      <c r="BW180" s="71">
        <f t="shared" ref="BW180:CA180" si="69">0.24*BW7</f>
        <v>71.830000394309621</v>
      </c>
      <c r="BX180" s="71">
        <f t="shared" si="69"/>
        <v>73.064677117932987</v>
      </c>
      <c r="BY180" s="71">
        <f t="shared" si="69"/>
        <v>74.126261513726902</v>
      </c>
      <c r="BZ180" s="71">
        <f t="shared" si="69"/>
        <v>74.83095734681072</v>
      </c>
      <c r="CA180" s="71">
        <f t="shared" si="69"/>
        <v>75.565771554913155</v>
      </c>
      <c r="CB180" s="71"/>
      <c r="CC180" s="71"/>
      <c r="CD180" s="71"/>
      <c r="CE180" s="71"/>
      <c r="CF180" s="71"/>
      <c r="CG180" s="71"/>
      <c r="CH180" s="71"/>
      <c r="CI180" s="71"/>
      <c r="CJ180" s="71"/>
      <c r="CK180" s="71"/>
      <c r="CL180" s="71"/>
      <c r="CM180" s="71"/>
      <c r="CN180" s="72"/>
      <c r="CO180" s="72" t="s">
        <v>64</v>
      </c>
      <c r="CP180" s="72"/>
      <c r="CQ180" s="71"/>
      <c r="CR180" s="71"/>
      <c r="CS180" s="71"/>
      <c r="CT180" s="71"/>
      <c r="CU180" s="71"/>
      <c r="CV180" s="71"/>
      <c r="CW180" s="71"/>
      <c r="CX180" s="71"/>
      <c r="CY180" s="71">
        <f>0.2*CY7</f>
        <v>28.49479010617334</v>
      </c>
      <c r="CZ180" s="71">
        <f t="shared" ref="CZ180:DE180" si="70">0.2*CZ7</f>
        <v>30.908960633854562</v>
      </c>
      <c r="DA180" s="71">
        <f t="shared" si="70"/>
        <v>33.052027009331653</v>
      </c>
      <c r="DB180" s="71">
        <f t="shared" si="70"/>
        <v>34.910129906440005</v>
      </c>
      <c r="DC180" s="71">
        <f t="shared" si="70"/>
        <v>36.601086373253295</v>
      </c>
      <c r="DD180" s="71">
        <f t="shared" si="70"/>
        <v>38.277239263303848</v>
      </c>
      <c r="DE180" s="71">
        <f t="shared" si="70"/>
        <v>40.022138172794186</v>
      </c>
      <c r="DF180" s="71"/>
      <c r="DG180" s="71"/>
      <c r="DH180" s="71"/>
      <c r="DI180" s="71"/>
      <c r="DJ180" s="51"/>
    </row>
    <row r="181" spans="1:114" x14ac:dyDescent="0.25">
      <c r="A181" s="4"/>
      <c r="B181" s="4" t="s">
        <v>65</v>
      </c>
      <c r="C181" s="4">
        <v>1</v>
      </c>
      <c r="D181" s="36"/>
      <c r="E181" s="36"/>
      <c r="F181" s="36"/>
      <c r="G181" s="36"/>
      <c r="H181" s="36"/>
      <c r="I181" s="36"/>
      <c r="J181" s="36"/>
      <c r="K181" s="36"/>
      <c r="L181" s="74">
        <f>0.24*L186*1000</f>
        <v>1742693.8426062884</v>
      </c>
      <c r="M181" s="74">
        <f t="shared" ref="M181:R181" si="71">0.24*M186*1000</f>
        <v>1744244.0951387323</v>
      </c>
      <c r="N181" s="74">
        <f t="shared" si="71"/>
        <v>1731791.15200458</v>
      </c>
      <c r="O181" s="74">
        <f t="shared" si="71"/>
        <v>1712349.6300112605</v>
      </c>
      <c r="P181" s="74">
        <f t="shared" si="71"/>
        <v>1693441.0362304191</v>
      </c>
      <c r="Q181" s="74">
        <f t="shared" si="71"/>
        <v>1671050.7780465088</v>
      </c>
      <c r="R181" s="74">
        <f t="shared" si="71"/>
        <v>1651328.6571051711</v>
      </c>
      <c r="S181" s="36"/>
      <c r="T181" s="36"/>
      <c r="U181" s="36"/>
      <c r="V181" s="36"/>
      <c r="W181" s="37"/>
      <c r="X181" s="16"/>
      <c r="Y181" s="16"/>
      <c r="Z181" s="16"/>
      <c r="AA181" s="16"/>
      <c r="AB181" s="16"/>
      <c r="AC181" s="16"/>
      <c r="AD181" s="16"/>
      <c r="AE181" s="16"/>
      <c r="AF181" s="38"/>
      <c r="AG181" s="38" t="s">
        <v>65</v>
      </c>
      <c r="AH181" s="38">
        <v>1</v>
      </c>
      <c r="AI181" s="39"/>
      <c r="AJ181" s="39"/>
      <c r="AK181" s="39"/>
      <c r="AL181" s="39"/>
      <c r="AM181" s="39"/>
      <c r="AN181" s="39"/>
      <c r="AO181" s="39"/>
      <c r="AP181" s="39"/>
      <c r="AQ181" s="74">
        <f>0.24*AQ186*1000</f>
        <v>1723340.0214245319</v>
      </c>
      <c r="AR181" s="74">
        <f t="shared" ref="AR181:AW181" si="72">0.24*AR186*1000</f>
        <v>1723851.8697505884</v>
      </c>
      <c r="AS181" s="74">
        <f t="shared" si="72"/>
        <v>1710573.7511138378</v>
      </c>
      <c r="AT181" s="74">
        <f t="shared" si="72"/>
        <v>1690472.4358312781</v>
      </c>
      <c r="AU181" s="74">
        <f t="shared" si="72"/>
        <v>1670969.0814159466</v>
      </c>
      <c r="AV181" s="74">
        <f t="shared" si="72"/>
        <v>1648064.7065317181</v>
      </c>
      <c r="AW181" s="74">
        <f t="shared" si="72"/>
        <v>1627821.7456423177</v>
      </c>
      <c r="AX181" s="39"/>
      <c r="AY181" s="39"/>
      <c r="AZ181" s="39"/>
      <c r="BA181" s="39"/>
      <c r="BB181" s="16"/>
      <c r="BC181" s="16"/>
      <c r="BD181" s="16"/>
      <c r="BE181" s="16"/>
      <c r="BF181" s="16"/>
      <c r="BG181" s="16"/>
      <c r="BH181" s="16"/>
      <c r="BI181" s="16"/>
      <c r="BJ181" s="38"/>
      <c r="BK181" s="38" t="s">
        <v>65</v>
      </c>
      <c r="BL181" s="38">
        <v>1</v>
      </c>
      <c r="BM181" s="39"/>
      <c r="BN181" s="39"/>
      <c r="BO181" s="39"/>
      <c r="BP181" s="39"/>
      <c r="BQ181" s="39"/>
      <c r="BR181" s="39"/>
      <c r="BS181" s="39"/>
      <c r="BT181" s="39"/>
      <c r="BU181" s="74">
        <f>0.25*BU186*1000</f>
        <v>14097597.628891481</v>
      </c>
      <c r="BV181" s="74">
        <f t="shared" ref="BV181:BZ181" si="73">0.25*BV186*1000</f>
        <v>14608.170110051162</v>
      </c>
      <c r="BW181" s="74">
        <f t="shared" si="73"/>
        <v>14964.583415481173</v>
      </c>
      <c r="BX181" s="74">
        <f t="shared" si="73"/>
        <v>15221.807732902707</v>
      </c>
      <c r="BY181" s="74">
        <f t="shared" si="73"/>
        <v>15442.971148693105</v>
      </c>
      <c r="BZ181" s="74">
        <f t="shared" si="73"/>
        <v>15589.782780585569</v>
      </c>
      <c r="CA181" s="74">
        <f>0.25*CA186*1000</f>
        <v>15742.869073940241</v>
      </c>
      <c r="CB181" s="39"/>
      <c r="CC181" s="39"/>
      <c r="CD181" s="39"/>
      <c r="CE181" s="39"/>
      <c r="CF181" s="39"/>
      <c r="CG181" s="16"/>
      <c r="CH181" s="16"/>
      <c r="CI181" s="16"/>
      <c r="CJ181" s="16"/>
      <c r="CK181" s="16"/>
      <c r="CL181" s="16"/>
      <c r="CM181" s="16"/>
      <c r="CN181" s="38"/>
      <c r="CO181" s="38" t="s">
        <v>65</v>
      </c>
      <c r="CP181" s="38">
        <v>1</v>
      </c>
      <c r="CQ181" s="39"/>
      <c r="CR181" s="39"/>
      <c r="CS181" s="39"/>
      <c r="CT181" s="39"/>
      <c r="CU181" s="39"/>
      <c r="CV181" s="39"/>
      <c r="CW181" s="39"/>
      <c r="CX181" s="39"/>
      <c r="CY181" s="74">
        <f>0.41*CY186*1000</f>
        <v>9930.4343520014081</v>
      </c>
      <c r="CZ181" s="74">
        <f t="shared" ref="CZ181:DE181" si="74">0.41*CZ186*1000</f>
        <v>10771.772780898313</v>
      </c>
      <c r="DA181" s="74">
        <f t="shared" si="74"/>
        <v>11518.631412752082</v>
      </c>
      <c r="DB181" s="74">
        <f t="shared" si="74"/>
        <v>12166.180272394342</v>
      </c>
      <c r="DC181" s="74">
        <f t="shared" si="74"/>
        <v>12755.478601078772</v>
      </c>
      <c r="DD181" s="74">
        <f t="shared" si="74"/>
        <v>13339.617883261391</v>
      </c>
      <c r="DE181" s="74">
        <f t="shared" si="74"/>
        <v>13947.715153218775</v>
      </c>
      <c r="DF181" s="39"/>
      <c r="DG181" s="39"/>
      <c r="DH181" s="39"/>
      <c r="DI181" s="39"/>
      <c r="DJ181" s="21"/>
    </row>
    <row r="182" spans="1:114" x14ac:dyDescent="0.25">
      <c r="A182" s="4"/>
      <c r="B182" s="4"/>
      <c r="C182" s="4">
        <v>2</v>
      </c>
      <c r="D182" s="36"/>
      <c r="E182" s="36"/>
      <c r="F182" s="36"/>
      <c r="G182" s="36"/>
      <c r="H182" s="36"/>
      <c r="I182" s="36"/>
      <c r="J182" s="36"/>
      <c r="K182" s="36"/>
      <c r="L182" s="74">
        <f>0.19*L186*1000</f>
        <v>1379632.6253966452</v>
      </c>
      <c r="M182" s="74">
        <f t="shared" ref="M182:R182" si="75">0.19*M186*1000</f>
        <v>1380859.9086514965</v>
      </c>
      <c r="N182" s="74">
        <f t="shared" si="75"/>
        <v>1371001.3286702926</v>
      </c>
      <c r="O182" s="74">
        <f t="shared" si="75"/>
        <v>1355610.1237589149</v>
      </c>
      <c r="P182" s="74">
        <f t="shared" si="75"/>
        <v>1340640.8203490819</v>
      </c>
      <c r="Q182" s="74">
        <f t="shared" si="75"/>
        <v>1322915.1992868197</v>
      </c>
      <c r="R182" s="74">
        <f t="shared" si="75"/>
        <v>1307301.8535415938</v>
      </c>
      <c r="S182" s="36"/>
      <c r="T182" s="36"/>
      <c r="U182" s="36"/>
      <c r="V182" s="36"/>
      <c r="W182" s="37"/>
      <c r="X182" s="16"/>
      <c r="Y182" s="16"/>
      <c r="Z182" s="16"/>
      <c r="AA182" s="16"/>
      <c r="AB182" s="16"/>
      <c r="AC182" s="16"/>
      <c r="AD182" s="16"/>
      <c r="AE182" s="16"/>
      <c r="AF182" s="38"/>
      <c r="AG182" s="38"/>
      <c r="AH182" s="38">
        <v>2</v>
      </c>
      <c r="AI182" s="39"/>
      <c r="AJ182" s="39"/>
      <c r="AK182" s="39"/>
      <c r="AL182" s="39"/>
      <c r="AM182" s="39"/>
      <c r="AN182" s="39"/>
      <c r="AO182" s="39"/>
      <c r="AP182" s="39"/>
      <c r="AQ182" s="74">
        <f>0.19*AQ186*1000</f>
        <v>1364310.850294421</v>
      </c>
      <c r="AR182" s="74">
        <f t="shared" ref="AR182:AW182" si="76">0.19*AR186*1000</f>
        <v>1364716.0635525493</v>
      </c>
      <c r="AS182" s="74">
        <f t="shared" si="76"/>
        <v>1354204.2196317881</v>
      </c>
      <c r="AT182" s="74">
        <f t="shared" si="76"/>
        <v>1338290.6783664287</v>
      </c>
      <c r="AU182" s="74">
        <f t="shared" si="76"/>
        <v>1322850.5227876245</v>
      </c>
      <c r="AV182" s="74">
        <f t="shared" si="76"/>
        <v>1304717.8926709436</v>
      </c>
      <c r="AW182" s="74">
        <f t="shared" si="76"/>
        <v>1288692.2153001684</v>
      </c>
      <c r="AX182" s="39"/>
      <c r="AY182" s="39"/>
      <c r="AZ182" s="39"/>
      <c r="BA182" s="39"/>
      <c r="BB182" s="16"/>
      <c r="BC182" s="16"/>
      <c r="BD182" s="16"/>
      <c r="BE182" s="16"/>
      <c r="BF182" s="16"/>
      <c r="BG182" s="16"/>
      <c r="BH182" s="16"/>
      <c r="BI182" s="16"/>
      <c r="BJ182" s="38"/>
      <c r="BK182" s="38"/>
      <c r="BL182" s="38">
        <v>2</v>
      </c>
      <c r="BM182" s="39"/>
      <c r="BN182" s="39"/>
      <c r="BO182" s="39"/>
      <c r="BP182" s="39"/>
      <c r="BQ182" s="39"/>
      <c r="BR182" s="39"/>
      <c r="BS182" s="39"/>
      <c r="BT182" s="39"/>
      <c r="BU182" s="74">
        <f>0.19*BU186*1000</f>
        <v>10714174.197957525</v>
      </c>
      <c r="BV182" s="74">
        <f t="shared" ref="BV182:CA182" si="77">0.19*BV186*1000</f>
        <v>11102.209283638884</v>
      </c>
      <c r="BW182" s="74">
        <f t="shared" si="77"/>
        <v>11373.083395765692</v>
      </c>
      <c r="BX182" s="74">
        <f t="shared" si="77"/>
        <v>11568.573877006058</v>
      </c>
      <c r="BY182" s="74">
        <f t="shared" si="77"/>
        <v>11736.65807300676</v>
      </c>
      <c r="BZ182" s="74">
        <f t="shared" si="77"/>
        <v>11848.234913245033</v>
      </c>
      <c r="CA182" s="74">
        <f t="shared" si="77"/>
        <v>11964.580496194583</v>
      </c>
      <c r="CB182" s="39"/>
      <c r="CC182" s="39"/>
      <c r="CD182" s="39"/>
      <c r="CE182" s="39"/>
      <c r="CF182" s="39"/>
      <c r="CG182" s="16"/>
      <c r="CH182" s="16"/>
      <c r="CI182" s="16"/>
      <c r="CJ182" s="16"/>
      <c r="CK182" s="16"/>
      <c r="CL182" s="16"/>
      <c r="CM182" s="16"/>
      <c r="CN182" s="38"/>
      <c r="CO182" s="38"/>
      <c r="CP182" s="38">
        <v>2</v>
      </c>
      <c r="CQ182" s="39"/>
      <c r="CR182" s="39"/>
      <c r="CS182" s="39"/>
      <c r="CT182" s="39"/>
      <c r="CU182" s="39"/>
      <c r="CV182" s="39"/>
      <c r="CW182" s="39"/>
      <c r="CX182" s="39"/>
      <c r="CY182" s="74">
        <f>0.23*CY186*1000</f>
        <v>5570.7314657568886</v>
      </c>
      <c r="CZ182" s="74">
        <f t="shared" ref="CZ182:DE182" si="78">0.23*CZ186*1000</f>
        <v>6042.7018039185668</v>
      </c>
      <c r="DA182" s="74">
        <f t="shared" si="78"/>
        <v>6461.671280324339</v>
      </c>
      <c r="DB182" s="74">
        <f t="shared" si="78"/>
        <v>6824.9303967090218</v>
      </c>
      <c r="DC182" s="74">
        <f t="shared" si="78"/>
        <v>7155.5123859710193</v>
      </c>
      <c r="DD182" s="74">
        <f t="shared" si="78"/>
        <v>7483.2002759759034</v>
      </c>
      <c r="DE182" s="74">
        <f t="shared" si="78"/>
        <v>7824.3280127812641</v>
      </c>
      <c r="DF182" s="39"/>
      <c r="DG182" s="39"/>
      <c r="DH182" s="39"/>
      <c r="DI182" s="39"/>
      <c r="DJ182" s="21"/>
    </row>
    <row r="183" spans="1:114" x14ac:dyDescent="0.25">
      <c r="A183" s="4"/>
      <c r="B183" s="4"/>
      <c r="C183" s="4">
        <v>3</v>
      </c>
      <c r="D183" s="36"/>
      <c r="E183" s="36"/>
      <c r="F183" s="36"/>
      <c r="G183" s="36"/>
      <c r="H183" s="36"/>
      <c r="I183" s="36"/>
      <c r="J183" s="36"/>
      <c r="K183" s="36"/>
      <c r="L183" s="74">
        <f>0.14*L186*1000</f>
        <v>1016571.4081870017</v>
      </c>
      <c r="M183" s="74">
        <f t="shared" ref="M183:R183" si="79">0.14*M186*1000</f>
        <v>1017475.7221642607</v>
      </c>
      <c r="N183" s="74">
        <f t="shared" si="79"/>
        <v>1010211.5053360052</v>
      </c>
      <c r="O183" s="74">
        <f t="shared" si="79"/>
        <v>998870.61750656879</v>
      </c>
      <c r="P183" s="74">
        <f t="shared" si="79"/>
        <v>987840.60446774459</v>
      </c>
      <c r="Q183" s="74">
        <f t="shared" si="79"/>
        <v>974779.62052713032</v>
      </c>
      <c r="R183" s="74">
        <f t="shared" si="79"/>
        <v>963275.04997801653</v>
      </c>
      <c r="S183" s="36"/>
      <c r="T183" s="36"/>
      <c r="U183" s="36"/>
      <c r="V183" s="36"/>
      <c r="W183" s="37"/>
      <c r="X183" s="16"/>
      <c r="Y183" s="16"/>
      <c r="Z183" s="16"/>
      <c r="AA183" s="16"/>
      <c r="AB183" s="16"/>
      <c r="AC183" s="16"/>
      <c r="AD183" s="16"/>
      <c r="AE183" s="16"/>
      <c r="AF183" s="38"/>
      <c r="AG183" s="38"/>
      <c r="AH183" s="38">
        <v>3</v>
      </c>
      <c r="AI183" s="39"/>
      <c r="AJ183" s="39"/>
      <c r="AK183" s="39"/>
      <c r="AL183" s="39"/>
      <c r="AM183" s="39"/>
      <c r="AN183" s="39"/>
      <c r="AO183" s="39"/>
      <c r="AP183" s="39"/>
      <c r="AQ183" s="74">
        <f>0.14*AQ186*1000</f>
        <v>1005281.6791643103</v>
      </c>
      <c r="AR183" s="74">
        <f t="shared" ref="AR183:AW183" si="80">0.14*AR186*1000</f>
        <v>1005580.25735451</v>
      </c>
      <c r="AS183" s="74">
        <f t="shared" si="80"/>
        <v>997834.68814973882</v>
      </c>
      <c r="AT183" s="74">
        <f t="shared" si="80"/>
        <v>986108.92090157908</v>
      </c>
      <c r="AU183" s="74">
        <f t="shared" si="80"/>
        <v>974731.9641593023</v>
      </c>
      <c r="AV183" s="74">
        <f t="shared" si="80"/>
        <v>961371.07881016901</v>
      </c>
      <c r="AW183" s="74">
        <f t="shared" si="80"/>
        <v>949562.68495801871</v>
      </c>
      <c r="AX183" s="39"/>
      <c r="AY183" s="39"/>
      <c r="AZ183" s="39"/>
      <c r="BA183" s="39"/>
      <c r="BB183" s="16"/>
      <c r="BC183" s="16"/>
      <c r="BD183" s="16"/>
      <c r="BE183" s="16"/>
      <c r="BF183" s="16"/>
      <c r="BG183" s="16"/>
      <c r="BH183" s="16"/>
      <c r="BI183" s="16"/>
      <c r="BJ183" s="38"/>
      <c r="BK183" s="38"/>
      <c r="BL183" s="38">
        <v>3</v>
      </c>
      <c r="BM183" s="39"/>
      <c r="BN183" s="39"/>
      <c r="BO183" s="39"/>
      <c r="BP183" s="39"/>
      <c r="BQ183" s="39"/>
      <c r="BR183" s="39"/>
      <c r="BS183" s="39"/>
      <c r="BT183" s="39"/>
      <c r="BU183" s="74">
        <f>0.14*BU186*1000</f>
        <v>7894654.6721792305</v>
      </c>
      <c r="BV183" s="74">
        <f t="shared" ref="BV183:BZ183" si="81">0.14*BV186*1000</f>
        <v>8180.5752616286518</v>
      </c>
      <c r="BW183" s="74">
        <f t="shared" si="81"/>
        <v>8380.1667126694574</v>
      </c>
      <c r="BX183" s="74">
        <f t="shared" si="81"/>
        <v>8524.2123304255165</v>
      </c>
      <c r="BY183" s="74">
        <f t="shared" si="81"/>
        <v>8648.063843268139</v>
      </c>
      <c r="BZ183" s="74">
        <f t="shared" si="81"/>
        <v>8730.2783571279197</v>
      </c>
      <c r="CA183" s="74">
        <f>0.14*CA186*1000</f>
        <v>8816.0066814065358</v>
      </c>
      <c r="CB183" s="39"/>
      <c r="CC183" s="39"/>
      <c r="CD183" s="39"/>
      <c r="CE183" s="39"/>
      <c r="CF183" s="39"/>
      <c r="CG183" s="16"/>
      <c r="CH183" s="16"/>
      <c r="CI183" s="16"/>
      <c r="CJ183" s="16"/>
      <c r="CK183" s="16"/>
      <c r="CL183" s="16"/>
      <c r="CM183" s="16"/>
      <c r="CN183" s="38"/>
      <c r="CO183" s="38"/>
      <c r="CP183" s="38">
        <v>3</v>
      </c>
      <c r="CQ183" s="39"/>
      <c r="CR183" s="39"/>
      <c r="CS183" s="39"/>
      <c r="CT183" s="39"/>
      <c r="CU183" s="39"/>
      <c r="CV183" s="39"/>
      <c r="CW183" s="39"/>
      <c r="CX183" s="39"/>
      <c r="CY183" s="74">
        <f>0.13*CY186*1000</f>
        <v>3148.674306732154</v>
      </c>
      <c r="CZ183" s="74">
        <f t="shared" ref="CZ183:DE183" si="82">0.13*CZ186*1000</f>
        <v>3415.440150040929</v>
      </c>
      <c r="DA183" s="74">
        <f t="shared" si="82"/>
        <v>3652.2489845311484</v>
      </c>
      <c r="DB183" s="74">
        <f t="shared" si="82"/>
        <v>3857.5693546616208</v>
      </c>
      <c r="DC183" s="74">
        <f t="shared" si="82"/>
        <v>4044.4200442444894</v>
      </c>
      <c r="DD183" s="74">
        <f t="shared" si="82"/>
        <v>4229.6349385950753</v>
      </c>
      <c r="DE183" s="74">
        <f t="shared" si="82"/>
        <v>4422.4462680937577</v>
      </c>
      <c r="DF183" s="39"/>
      <c r="DG183" s="39"/>
      <c r="DH183" s="39"/>
      <c r="DI183" s="39"/>
      <c r="DJ183" s="21"/>
    </row>
    <row r="184" spans="1:114" x14ac:dyDescent="0.25">
      <c r="A184" s="4"/>
      <c r="B184" s="4"/>
      <c r="C184" s="4">
        <v>4</v>
      </c>
      <c r="D184" s="36"/>
      <c r="E184" s="36"/>
      <c r="F184" s="36"/>
      <c r="G184" s="36"/>
      <c r="H184" s="36"/>
      <c r="I184" s="36"/>
      <c r="J184" s="36"/>
      <c r="K184" s="36"/>
      <c r="L184" s="74">
        <f>0.19*L186*1000</f>
        <v>1379632.6253966452</v>
      </c>
      <c r="M184" s="74">
        <f t="shared" ref="M184:R184" si="83">0.19*M186*1000</f>
        <v>1380859.9086514965</v>
      </c>
      <c r="N184" s="74">
        <f t="shared" si="83"/>
        <v>1371001.3286702926</v>
      </c>
      <c r="O184" s="74">
        <f t="shared" si="83"/>
        <v>1355610.1237589149</v>
      </c>
      <c r="P184" s="74">
        <f t="shared" si="83"/>
        <v>1340640.8203490819</v>
      </c>
      <c r="Q184" s="74">
        <f t="shared" si="83"/>
        <v>1322915.1992868197</v>
      </c>
      <c r="R184" s="74">
        <f t="shared" si="83"/>
        <v>1307301.8535415938</v>
      </c>
      <c r="S184" s="36"/>
      <c r="T184" s="36"/>
      <c r="U184" s="36"/>
      <c r="V184" s="36"/>
      <c r="W184" s="37"/>
      <c r="X184" s="16"/>
      <c r="Y184" s="16"/>
      <c r="Z184" s="16"/>
      <c r="AA184" s="16"/>
      <c r="AB184" s="16"/>
      <c r="AC184" s="16"/>
      <c r="AD184" s="16"/>
      <c r="AE184" s="16"/>
      <c r="AF184" s="38"/>
      <c r="AG184" s="38"/>
      <c r="AH184" s="38">
        <v>4</v>
      </c>
      <c r="AI184" s="39"/>
      <c r="AJ184" s="39"/>
      <c r="AK184" s="39"/>
      <c r="AL184" s="39"/>
      <c r="AM184" s="39"/>
      <c r="AN184" s="39"/>
      <c r="AO184" s="39"/>
      <c r="AP184" s="39"/>
      <c r="AQ184" s="74">
        <f>0.19*AQ186*1000</f>
        <v>1364310.850294421</v>
      </c>
      <c r="AR184" s="74">
        <f t="shared" ref="AR184:AW184" si="84">0.19*AR186*1000</f>
        <v>1364716.0635525493</v>
      </c>
      <c r="AS184" s="74">
        <f t="shared" si="84"/>
        <v>1354204.2196317881</v>
      </c>
      <c r="AT184" s="74">
        <f t="shared" si="84"/>
        <v>1338290.6783664287</v>
      </c>
      <c r="AU184" s="74">
        <f t="shared" si="84"/>
        <v>1322850.5227876245</v>
      </c>
      <c r="AV184" s="74">
        <f t="shared" si="84"/>
        <v>1304717.8926709436</v>
      </c>
      <c r="AW184" s="74">
        <f t="shared" si="84"/>
        <v>1288692.2153001684</v>
      </c>
      <c r="AX184" s="39"/>
      <c r="AY184" s="39"/>
      <c r="AZ184" s="39"/>
      <c r="BA184" s="39"/>
      <c r="BB184" s="16"/>
      <c r="BC184" s="16"/>
      <c r="BD184" s="16"/>
      <c r="BE184" s="16"/>
      <c r="BF184" s="16"/>
      <c r="BG184" s="16"/>
      <c r="BH184" s="16"/>
      <c r="BI184" s="16"/>
      <c r="BJ184" s="38"/>
      <c r="BK184" s="38"/>
      <c r="BL184" s="38">
        <v>4</v>
      </c>
      <c r="BM184" s="39"/>
      <c r="BN184" s="39"/>
      <c r="BO184" s="39"/>
      <c r="BP184" s="39"/>
      <c r="BQ184" s="39"/>
      <c r="BR184" s="39"/>
      <c r="BS184" s="39"/>
      <c r="BT184" s="39"/>
      <c r="BU184" s="74">
        <f>0.17*BU186*1000</f>
        <v>9586366.3876462076</v>
      </c>
      <c r="BV184" s="74">
        <f t="shared" ref="BV184:CA184" si="85">0.17*BV186*1000</f>
        <v>9933.5556748347917</v>
      </c>
      <c r="BW184" s="74">
        <f t="shared" si="85"/>
        <v>10175.916722527198</v>
      </c>
      <c r="BX184" s="74">
        <f t="shared" si="85"/>
        <v>10350.829258373842</v>
      </c>
      <c r="BY184" s="74">
        <f t="shared" si="85"/>
        <v>10501.220381111312</v>
      </c>
      <c r="BZ184" s="74">
        <f t="shared" si="85"/>
        <v>10601.052290798189</v>
      </c>
      <c r="CA184" s="74">
        <f t="shared" si="85"/>
        <v>10705.150970279365</v>
      </c>
      <c r="CB184" s="39"/>
      <c r="CC184" s="39"/>
      <c r="CD184" s="39"/>
      <c r="CE184" s="39"/>
      <c r="CF184" s="39"/>
      <c r="CG184" s="16"/>
      <c r="CH184" s="16"/>
      <c r="CI184" s="16"/>
      <c r="CJ184" s="16"/>
      <c r="CK184" s="16"/>
      <c r="CL184" s="16"/>
      <c r="CM184" s="16"/>
      <c r="CN184" s="38"/>
      <c r="CO184" s="38"/>
      <c r="CP184" s="38">
        <v>4</v>
      </c>
      <c r="CQ184" s="39"/>
      <c r="CR184" s="39"/>
      <c r="CS184" s="39"/>
      <c r="CT184" s="39"/>
      <c r="CU184" s="39"/>
      <c r="CV184" s="39"/>
      <c r="CW184" s="39"/>
      <c r="CX184" s="39"/>
      <c r="CY184" s="74">
        <f>0.11*CY186*1000</f>
        <v>2664.2628749272076</v>
      </c>
      <c r="CZ184" s="74">
        <f t="shared" ref="CZ184:DE184" si="86">0.11*CZ186*1000</f>
        <v>2889.9878192654014</v>
      </c>
      <c r="DA184" s="74">
        <f t="shared" si="86"/>
        <v>3090.3645253725099</v>
      </c>
      <c r="DB184" s="74">
        <f t="shared" si="86"/>
        <v>3264.0971462521406</v>
      </c>
      <c r="DC184" s="74">
        <f t="shared" si="86"/>
        <v>3422.2015758991834</v>
      </c>
      <c r="DD184" s="74">
        <f t="shared" si="86"/>
        <v>3578.9218711189101</v>
      </c>
      <c r="DE184" s="74">
        <f t="shared" si="86"/>
        <v>3742.0699191562567</v>
      </c>
      <c r="DF184" s="39"/>
      <c r="DG184" s="39"/>
      <c r="DH184" s="39"/>
      <c r="DI184" s="39"/>
      <c r="DJ184" s="21"/>
    </row>
    <row r="185" spans="1:114" x14ac:dyDescent="0.25">
      <c r="A185" s="4"/>
      <c r="B185" s="4"/>
      <c r="C185" s="4">
        <v>5</v>
      </c>
      <c r="D185" s="36"/>
      <c r="E185" s="36"/>
      <c r="F185" s="36"/>
      <c r="G185" s="36"/>
      <c r="H185" s="36"/>
      <c r="I185" s="36"/>
      <c r="J185" s="36"/>
      <c r="K185" s="36"/>
      <c r="L185" s="74">
        <f>0.24*L186*1000</f>
        <v>1742693.8426062884</v>
      </c>
      <c r="M185" s="74">
        <f t="shared" ref="M185" si="87">0.24*M186*1000</f>
        <v>1744244.0951387323</v>
      </c>
      <c r="N185" s="74">
        <f t="shared" ref="N185" si="88">0.24*N186*1000</f>
        <v>1731791.15200458</v>
      </c>
      <c r="O185" s="74">
        <f t="shared" ref="O185" si="89">0.24*O186*1000</f>
        <v>1712349.6300112605</v>
      </c>
      <c r="P185" s="74">
        <f t="shared" ref="P185" si="90">0.24*P186*1000</f>
        <v>1693441.0362304191</v>
      </c>
      <c r="Q185" s="74">
        <f t="shared" ref="Q185" si="91">0.24*Q186*1000</f>
        <v>1671050.7780465088</v>
      </c>
      <c r="R185" s="74">
        <f t="shared" ref="R185" si="92">0.24*R186*1000</f>
        <v>1651328.6571051711</v>
      </c>
      <c r="S185" s="36"/>
      <c r="T185" s="36"/>
      <c r="U185" s="36"/>
      <c r="V185" s="36"/>
      <c r="W185" s="37"/>
      <c r="X185" s="16"/>
      <c r="Y185" s="16"/>
      <c r="Z185" s="16"/>
      <c r="AA185" s="16"/>
      <c r="AB185" s="16"/>
      <c r="AC185" s="16"/>
      <c r="AD185" s="16"/>
      <c r="AE185" s="16"/>
      <c r="AF185" s="38"/>
      <c r="AG185" s="38"/>
      <c r="AH185" s="38">
        <v>5</v>
      </c>
      <c r="AI185" s="39"/>
      <c r="AJ185" s="39"/>
      <c r="AK185" s="39"/>
      <c r="AL185" s="39"/>
      <c r="AM185" s="39"/>
      <c r="AN185" s="39"/>
      <c r="AO185" s="39"/>
      <c r="AP185" s="39"/>
      <c r="AQ185" s="74">
        <f>0.24*AQ186*1000</f>
        <v>1723340.0214245319</v>
      </c>
      <c r="AR185" s="74">
        <f t="shared" ref="AR185:AW185" si="93">0.24*AR186*1000</f>
        <v>1723851.8697505884</v>
      </c>
      <c r="AS185" s="74">
        <f t="shared" si="93"/>
        <v>1710573.7511138378</v>
      </c>
      <c r="AT185" s="74">
        <f t="shared" si="93"/>
        <v>1690472.4358312781</v>
      </c>
      <c r="AU185" s="74">
        <f t="shared" si="93"/>
        <v>1670969.0814159466</v>
      </c>
      <c r="AV185" s="74">
        <f t="shared" si="93"/>
        <v>1648064.7065317181</v>
      </c>
      <c r="AW185" s="74">
        <f t="shared" si="93"/>
        <v>1627821.7456423177</v>
      </c>
      <c r="AX185" s="39"/>
      <c r="AY185" s="39"/>
      <c r="AZ185" s="39"/>
      <c r="BA185" s="39"/>
      <c r="BB185" s="16"/>
      <c r="BC185" s="16"/>
      <c r="BD185" s="16"/>
      <c r="BE185" s="16"/>
      <c r="BF185" s="16"/>
      <c r="BG185" s="16"/>
      <c r="BH185" s="16"/>
      <c r="BI185" s="16"/>
      <c r="BJ185" s="38"/>
      <c r="BK185" s="38"/>
      <c r="BL185" s="38">
        <v>5</v>
      </c>
      <c r="BM185" s="39"/>
      <c r="BN185" s="39"/>
      <c r="BO185" s="39"/>
      <c r="BP185" s="39"/>
      <c r="BQ185" s="39"/>
      <c r="BR185" s="39"/>
      <c r="BS185" s="39"/>
      <c r="BT185" s="39"/>
      <c r="BU185" s="74">
        <f>0.25*BU186*1000</f>
        <v>14097597.628891481</v>
      </c>
      <c r="BV185" s="74">
        <f t="shared" ref="BV185:CA185" si="94">0.25*BV186*1000</f>
        <v>14608.170110051162</v>
      </c>
      <c r="BW185" s="74">
        <f t="shared" si="94"/>
        <v>14964.583415481173</v>
      </c>
      <c r="BX185" s="74">
        <f t="shared" si="94"/>
        <v>15221.807732902707</v>
      </c>
      <c r="BY185" s="74">
        <f t="shared" si="94"/>
        <v>15442.971148693105</v>
      </c>
      <c r="BZ185" s="74">
        <f t="shared" si="94"/>
        <v>15589.782780585569</v>
      </c>
      <c r="CA185" s="74">
        <f t="shared" si="94"/>
        <v>15742.869073940241</v>
      </c>
      <c r="CB185" s="39"/>
      <c r="CC185" s="39"/>
      <c r="CD185" s="39"/>
      <c r="CE185" s="39"/>
      <c r="CF185" s="39"/>
      <c r="CG185" s="16"/>
      <c r="CH185" s="16"/>
      <c r="CI185" s="16"/>
      <c r="CJ185" s="16"/>
      <c r="CK185" s="16"/>
      <c r="CL185" s="16"/>
      <c r="CM185" s="16"/>
      <c r="CN185" s="38"/>
      <c r="CO185" s="38"/>
      <c r="CP185" s="38">
        <v>5</v>
      </c>
      <c r="CQ185" s="39"/>
      <c r="CR185" s="39"/>
      <c r="CS185" s="39"/>
      <c r="CT185" s="39"/>
      <c r="CU185" s="39"/>
      <c r="CV185" s="39"/>
      <c r="CW185" s="39"/>
      <c r="CX185" s="39"/>
      <c r="CY185" s="74">
        <f>0.12*CY186*1000</f>
        <v>2906.4685908296806</v>
      </c>
      <c r="CZ185" s="74">
        <f t="shared" ref="CZ185:DE185" si="95">0.12*CZ186*1000</f>
        <v>3152.713984653165</v>
      </c>
      <c r="DA185" s="74">
        <f t="shared" si="95"/>
        <v>3371.3067549518287</v>
      </c>
      <c r="DB185" s="74">
        <f t="shared" si="95"/>
        <v>3560.8332504568807</v>
      </c>
      <c r="DC185" s="74">
        <f t="shared" si="95"/>
        <v>3733.3108100718364</v>
      </c>
      <c r="DD185" s="74">
        <f t="shared" si="95"/>
        <v>3904.2784048569924</v>
      </c>
      <c r="DE185" s="74">
        <f t="shared" si="95"/>
        <v>4082.2580936250079</v>
      </c>
      <c r="DF185" s="39"/>
      <c r="DG185" s="39"/>
      <c r="DH185" s="39"/>
      <c r="DI185" s="39"/>
      <c r="DJ185" s="21"/>
    </row>
    <row r="186" spans="1:114" s="47" customFormat="1" x14ac:dyDescent="0.25">
      <c r="A186" s="68"/>
      <c r="B186" s="68" t="s">
        <v>168</v>
      </c>
      <c r="C186" s="68"/>
      <c r="D186" s="69"/>
      <c r="E186" s="69"/>
      <c r="F186" s="69"/>
      <c r="G186" s="69"/>
      <c r="H186" s="69"/>
      <c r="I186" s="69"/>
      <c r="J186" s="69"/>
      <c r="K186" s="69"/>
      <c r="L186" s="71">
        <f>0.19*L7</f>
        <v>7261.2243441928686</v>
      </c>
      <c r="M186" s="71">
        <f t="shared" ref="M186:R186" si="96">0.19*M7</f>
        <v>7267.6837297447182</v>
      </c>
      <c r="N186" s="71">
        <f t="shared" si="96"/>
        <v>7215.7964666857506</v>
      </c>
      <c r="O186" s="71">
        <f t="shared" si="96"/>
        <v>7134.7901250469195</v>
      </c>
      <c r="P186" s="71">
        <f t="shared" si="96"/>
        <v>7056.0043176267463</v>
      </c>
      <c r="Q186" s="71">
        <f t="shared" si="96"/>
        <v>6962.7115751937872</v>
      </c>
      <c r="R186" s="71">
        <f t="shared" si="96"/>
        <v>6880.5360712715465</v>
      </c>
      <c r="S186" s="69"/>
      <c r="T186" s="69"/>
      <c r="U186" s="69"/>
      <c r="V186" s="69"/>
      <c r="W186" s="70"/>
      <c r="X186" s="71"/>
      <c r="Y186" s="71"/>
      <c r="Z186" s="71"/>
      <c r="AA186" s="71"/>
      <c r="AB186" s="71"/>
      <c r="AC186" s="71"/>
      <c r="AD186" s="71"/>
      <c r="AE186" s="71"/>
      <c r="AF186" s="72"/>
      <c r="AG186" s="72" t="s">
        <v>66</v>
      </c>
      <c r="AH186" s="72"/>
      <c r="AI186" s="71"/>
      <c r="AJ186" s="71"/>
      <c r="AK186" s="71"/>
      <c r="AL186" s="71"/>
      <c r="AM186" s="71"/>
      <c r="AN186" s="71"/>
      <c r="AO186" s="71"/>
      <c r="AP186" s="71"/>
      <c r="AQ186" s="71">
        <f>'Ratios - Assumptions'!$C$28*AQ7</f>
        <v>7180.5834226022162</v>
      </c>
      <c r="AR186" s="71">
        <f>'Ratios - Assumptions'!$C$28*AR7</f>
        <v>7182.7161239607849</v>
      </c>
      <c r="AS186" s="71">
        <f>'Ratios - Assumptions'!$C$28*AS7</f>
        <v>7127.3906296409905</v>
      </c>
      <c r="AT186" s="71">
        <f>'Ratios - Assumptions'!$C$28*AT7</f>
        <v>7043.6351492969925</v>
      </c>
      <c r="AU186" s="71">
        <f>'Ratios - Assumptions'!$C$28*AU7</f>
        <v>6962.3711725664443</v>
      </c>
      <c r="AV186" s="71">
        <f>'Ratios - Assumptions'!$C$28*AV7</f>
        <v>6866.9362772154927</v>
      </c>
      <c r="AW186" s="71">
        <f>'Ratios - Assumptions'!$C$28*AW7</f>
        <v>6782.5906068429904</v>
      </c>
      <c r="AX186" s="71"/>
      <c r="AY186" s="71"/>
      <c r="AZ186" s="71"/>
      <c r="BA186" s="71"/>
      <c r="BB186" s="71"/>
      <c r="BC186" s="71"/>
      <c r="BD186" s="71"/>
      <c r="BE186" s="71"/>
      <c r="BF186" s="71"/>
      <c r="BG186" s="71"/>
      <c r="BH186" s="71"/>
      <c r="BI186" s="71"/>
      <c r="BJ186" s="72"/>
      <c r="BK186" s="72" t="s">
        <v>66</v>
      </c>
      <c r="BL186" s="72"/>
      <c r="BM186" s="71"/>
      <c r="BN186" s="71"/>
      <c r="BO186" s="71"/>
      <c r="BP186" s="71"/>
      <c r="BQ186" s="71"/>
      <c r="BR186" s="71"/>
      <c r="BS186" s="71"/>
      <c r="BT186" s="71"/>
      <c r="BU186" s="71">
        <f>0.2*BU7*1000</f>
        <v>56390.390515565923</v>
      </c>
      <c r="BV186" s="71">
        <f>0.2*BV7</f>
        <v>58.432680440204649</v>
      </c>
      <c r="BW186" s="71">
        <f t="shared" ref="BW186:CA186" si="97">0.2*BW7</f>
        <v>59.858333661924689</v>
      </c>
      <c r="BX186" s="71">
        <f t="shared" si="97"/>
        <v>60.88723093161083</v>
      </c>
      <c r="BY186" s="71">
        <f t="shared" si="97"/>
        <v>61.771884594772416</v>
      </c>
      <c r="BZ186" s="71">
        <f t="shared" si="97"/>
        <v>62.359131122342276</v>
      </c>
      <c r="CA186" s="71">
        <f t="shared" si="97"/>
        <v>62.971476295760965</v>
      </c>
      <c r="CB186" s="71"/>
      <c r="CC186" s="71"/>
      <c r="CD186" s="71"/>
      <c r="CE186" s="71"/>
      <c r="CF186" s="71"/>
      <c r="CG186" s="71"/>
      <c r="CH186" s="71"/>
      <c r="CI186" s="71"/>
      <c r="CJ186" s="71"/>
      <c r="CK186" s="71"/>
      <c r="CL186" s="71"/>
      <c r="CM186" s="71"/>
      <c r="CN186" s="72"/>
      <c r="CO186" s="72" t="s">
        <v>66</v>
      </c>
      <c r="CP186" s="72"/>
      <c r="CQ186" s="71"/>
      <c r="CR186" s="71"/>
      <c r="CS186" s="71"/>
      <c r="CT186" s="71"/>
      <c r="CU186" s="71"/>
      <c r="CV186" s="71"/>
      <c r="CW186" s="71"/>
      <c r="CX186" s="71"/>
      <c r="CY186" s="71">
        <f>0.17*CY7</f>
        <v>24.220571590247339</v>
      </c>
      <c r="CZ186" s="71">
        <f t="shared" ref="CZ186:DE186" si="98">0.17*CZ7</f>
        <v>26.272616538776376</v>
      </c>
      <c r="DA186" s="71">
        <f t="shared" si="98"/>
        <v>28.094222957931908</v>
      </c>
      <c r="DB186" s="71">
        <f t="shared" si="98"/>
        <v>29.673610420474006</v>
      </c>
      <c r="DC186" s="71">
        <f t="shared" si="98"/>
        <v>31.110923417265301</v>
      </c>
      <c r="DD186" s="71">
        <f t="shared" si="98"/>
        <v>32.535653373808273</v>
      </c>
      <c r="DE186" s="71">
        <f t="shared" si="98"/>
        <v>34.018817446875062</v>
      </c>
      <c r="DF186" s="71"/>
      <c r="DG186" s="71"/>
      <c r="DH186" s="71"/>
      <c r="DI186" s="71"/>
      <c r="DJ186" s="51"/>
    </row>
    <row r="187" spans="1:114" x14ac:dyDescent="0.25">
      <c r="A187" s="4" t="s">
        <v>67</v>
      </c>
      <c r="B187" s="4"/>
      <c r="C187" s="4"/>
      <c r="D187" s="36"/>
      <c r="E187" s="36"/>
      <c r="F187" s="36"/>
      <c r="G187" s="36"/>
      <c r="H187" s="36"/>
      <c r="I187" s="36"/>
      <c r="J187" s="36"/>
      <c r="K187" s="36"/>
      <c r="L187" s="36">
        <f>L7*1000</f>
        <v>38216970.232594043</v>
      </c>
      <c r="M187" s="36">
        <f t="shared" ref="M187:R187" si="99">M7*1000</f>
        <v>38250966.998656414</v>
      </c>
      <c r="N187" s="36">
        <f t="shared" si="99"/>
        <v>37977876.14045132</v>
      </c>
      <c r="O187" s="36">
        <f t="shared" si="99"/>
        <v>37551526.973931156</v>
      </c>
      <c r="P187" s="36">
        <f t="shared" si="99"/>
        <v>37136864.829614453</v>
      </c>
      <c r="Q187" s="36">
        <f t="shared" si="99"/>
        <v>36645850.395756774</v>
      </c>
      <c r="R187" s="36">
        <f t="shared" si="99"/>
        <v>36213347.743534453</v>
      </c>
      <c r="S187" s="36"/>
      <c r="T187" s="36"/>
      <c r="U187" s="36"/>
      <c r="V187" s="36"/>
      <c r="W187" s="37"/>
      <c r="X187" s="16"/>
      <c r="Y187" s="16"/>
      <c r="Z187" s="16"/>
      <c r="AA187" s="16"/>
      <c r="AB187" s="16"/>
      <c r="AC187" s="16"/>
      <c r="AD187" s="16"/>
      <c r="AE187" s="16"/>
      <c r="AF187" s="38" t="s">
        <v>67</v>
      </c>
      <c r="AG187" s="38"/>
      <c r="AH187" s="38"/>
      <c r="AI187" s="39">
        <v>40377.865210000004</v>
      </c>
      <c r="AJ187" s="39">
        <v>39034.010050000004</v>
      </c>
      <c r="AK187" s="39">
        <v>40739.950469999996</v>
      </c>
      <c r="AL187" s="39">
        <v>39130.97178</v>
      </c>
      <c r="AM187" s="39">
        <v>40666.662969999998</v>
      </c>
      <c r="AN187" s="39">
        <v>38260.971998107241</v>
      </c>
      <c r="AO187" s="39">
        <v>36080.575799708451</v>
      </c>
      <c r="AP187" s="39">
        <v>40250.938750478446</v>
      </c>
      <c r="AQ187" s="39">
        <v>37702.620484769926</v>
      </c>
      <c r="AR187" s="39">
        <v>37636.204146078948</v>
      </c>
      <c r="AS187" s="39">
        <v>37267.507612392132</v>
      </c>
      <c r="AT187" s="39">
        <v>36772.85825559841</v>
      </c>
      <c r="AU187" s="39">
        <v>36308.777973308068</v>
      </c>
      <c r="AV187" s="39">
        <v>35764.777611949045</v>
      </c>
      <c r="AW187" s="39">
        <v>35263.485215119901</v>
      </c>
      <c r="AX187" s="39">
        <v>34878.347822475436</v>
      </c>
      <c r="AY187" s="39">
        <v>34587.492125882214</v>
      </c>
      <c r="AZ187" s="39">
        <v>34317.871493250699</v>
      </c>
      <c r="BA187" s="39">
        <v>34062.88934501278</v>
      </c>
      <c r="BB187" s="16"/>
      <c r="BC187" s="16"/>
      <c r="BD187" s="16"/>
      <c r="BE187" s="16"/>
      <c r="BF187" s="16"/>
      <c r="BG187" s="16"/>
      <c r="BH187" s="16"/>
      <c r="BI187" s="16"/>
      <c r="BJ187" s="38" t="s">
        <v>67</v>
      </c>
      <c r="BK187" s="38"/>
      <c r="BL187" s="38"/>
      <c r="BM187" s="39"/>
      <c r="BN187" s="39"/>
      <c r="BO187" s="39"/>
      <c r="BP187" s="39"/>
      <c r="BQ187" s="39"/>
      <c r="BR187" s="39"/>
      <c r="BS187" s="39"/>
      <c r="BT187" s="39"/>
      <c r="BU187" s="39">
        <f>BU7</f>
        <v>281.95195257782962</v>
      </c>
      <c r="BV187" s="39">
        <f t="shared" ref="BV187:CA187" si="100">BV7</f>
        <v>292.16340220102325</v>
      </c>
      <c r="BW187" s="39">
        <f t="shared" si="100"/>
        <v>299.29166830962345</v>
      </c>
      <c r="BX187" s="39">
        <f t="shared" si="100"/>
        <v>304.43615465805414</v>
      </c>
      <c r="BY187" s="39">
        <f t="shared" si="100"/>
        <v>308.85942297386208</v>
      </c>
      <c r="BZ187" s="39">
        <f t="shared" si="100"/>
        <v>311.79565561171137</v>
      </c>
      <c r="CA187" s="39">
        <f t="shared" si="100"/>
        <v>314.85738147880483</v>
      </c>
      <c r="CB187" s="39"/>
      <c r="CC187" s="39"/>
      <c r="CD187" s="39"/>
      <c r="CE187" s="39"/>
      <c r="CF187" s="39"/>
      <c r="CG187" s="16"/>
      <c r="CH187" s="16"/>
      <c r="CI187" s="16"/>
      <c r="CJ187" s="16"/>
      <c r="CK187" s="16"/>
      <c r="CL187" s="16"/>
      <c r="CM187" s="16"/>
      <c r="CN187" s="38" t="s">
        <v>67</v>
      </c>
      <c r="CO187" s="38"/>
      <c r="CP187" s="38"/>
      <c r="CQ187" s="39"/>
      <c r="CR187" s="39"/>
      <c r="CS187" s="39"/>
      <c r="CT187" s="39"/>
      <c r="CU187" s="39"/>
      <c r="CV187" s="39"/>
      <c r="CW187" s="39"/>
      <c r="CX187" s="39"/>
      <c r="CY187" s="39">
        <f>CY7*1000</f>
        <v>142473.95053086668</v>
      </c>
      <c r="CZ187" s="39">
        <f t="shared" ref="CZ187:DE187" si="101">CZ7*1000</f>
        <v>154544.80316927281</v>
      </c>
      <c r="DA187" s="39">
        <f t="shared" si="101"/>
        <v>165260.13504665825</v>
      </c>
      <c r="DB187" s="39">
        <f t="shared" si="101"/>
        <v>174550.64953220001</v>
      </c>
      <c r="DC187" s="39">
        <f t="shared" si="101"/>
        <v>183005.43186626647</v>
      </c>
      <c r="DD187" s="39">
        <f t="shared" si="101"/>
        <v>191386.19631651923</v>
      </c>
      <c r="DE187" s="39">
        <f t="shared" si="101"/>
        <v>200110.69086397093</v>
      </c>
      <c r="DF187" s="39"/>
      <c r="DG187" s="39"/>
      <c r="DH187" s="39"/>
      <c r="DI187" s="39"/>
      <c r="DJ187" s="21"/>
    </row>
    <row r="188" spans="1:114" x14ac:dyDescent="0.25">
      <c r="A188" s="4"/>
      <c r="B188" s="4"/>
      <c r="C188" s="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7"/>
      <c r="X188" s="16"/>
      <c r="Y188" s="16"/>
      <c r="Z188" s="16"/>
      <c r="AA188" s="16"/>
      <c r="AB188" s="16"/>
      <c r="AC188" s="16"/>
      <c r="AD188" s="16"/>
      <c r="AE188" s="16"/>
      <c r="AF188" s="38"/>
      <c r="AG188" s="38"/>
      <c r="AH188" s="38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16"/>
      <c r="BC188" s="16"/>
      <c r="BD188" s="16"/>
      <c r="BE188" s="16"/>
      <c r="BF188" s="16"/>
      <c r="BG188" s="16"/>
      <c r="BH188" s="16"/>
      <c r="BI188" s="16"/>
      <c r="BJ188" s="38"/>
      <c r="BK188" s="38"/>
      <c r="BL188" s="38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39"/>
      <c r="CF188" s="39"/>
      <c r="CG188" s="16"/>
      <c r="CH188" s="16"/>
      <c r="CI188" s="16"/>
      <c r="CJ188" s="16"/>
      <c r="CK188" s="16"/>
      <c r="CL188" s="16"/>
      <c r="CM188" s="16"/>
      <c r="CN188" s="38"/>
      <c r="CO188" s="38"/>
      <c r="CP188" s="38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39"/>
      <c r="DF188" s="39"/>
      <c r="DG188" s="39"/>
      <c r="DH188" s="39"/>
      <c r="DI188" s="39"/>
      <c r="DJ188" s="21"/>
    </row>
    <row r="189" spans="1:114" x14ac:dyDescent="0.25">
      <c r="A189" s="4"/>
      <c r="B189" s="4"/>
      <c r="C189" s="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7"/>
      <c r="X189" s="16"/>
      <c r="Y189" s="16"/>
      <c r="Z189" s="16"/>
      <c r="AA189" s="16"/>
      <c r="AB189" s="16"/>
      <c r="AC189" s="16"/>
      <c r="AD189" s="16"/>
      <c r="AE189" s="16"/>
      <c r="AF189" s="38"/>
      <c r="AG189" s="38"/>
      <c r="AH189" s="38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16"/>
      <c r="BC189" s="16"/>
      <c r="BD189" s="16"/>
      <c r="BE189" s="16"/>
      <c r="BF189" s="16"/>
      <c r="BG189" s="16"/>
      <c r="BH189" s="16"/>
      <c r="BI189" s="16"/>
      <c r="BJ189" s="38"/>
      <c r="BK189" s="38"/>
      <c r="BL189" s="38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39"/>
      <c r="CF189" s="39"/>
      <c r="CG189" s="16"/>
      <c r="CH189" s="16"/>
      <c r="CI189" s="16"/>
      <c r="CJ189" s="16"/>
      <c r="CK189" s="16"/>
      <c r="CL189" s="16"/>
      <c r="CM189" s="16"/>
      <c r="CN189" s="38"/>
      <c r="CO189" s="38"/>
      <c r="CP189" s="38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  <c r="DF189" s="39"/>
      <c r="DG189" s="39"/>
      <c r="DH189" s="39"/>
      <c r="DI189" s="39"/>
      <c r="DJ189" s="21"/>
    </row>
    <row r="190" spans="1:114" x14ac:dyDescent="0.25">
      <c r="A190" s="4" t="s">
        <v>68</v>
      </c>
      <c r="B190" s="4" t="s">
        <v>61</v>
      </c>
      <c r="C190" s="4">
        <v>1</v>
      </c>
      <c r="D190" s="36">
        <v>321.56405000000001</v>
      </c>
      <c r="E190" s="36">
        <v>314.03778999999997</v>
      </c>
      <c r="F190" s="36">
        <v>316.14922999999993</v>
      </c>
      <c r="G190" s="36">
        <v>306.18698000000006</v>
      </c>
      <c r="H190" s="36">
        <v>306.78226999999998</v>
      </c>
      <c r="I190" s="36">
        <v>299.92278020212467</v>
      </c>
      <c r="J190" s="36">
        <v>297.38986063974852</v>
      </c>
      <c r="K190" s="36">
        <v>304.18963960264705</v>
      </c>
      <c r="L190" s="36">
        <v>275.67077597724244</v>
      </c>
      <c r="M190" s="36">
        <v>274.72940171762093</v>
      </c>
      <c r="N190" s="36">
        <v>269.47197355704435</v>
      </c>
      <c r="O190" s="36">
        <v>261.87260389742647</v>
      </c>
      <c r="P190" s="36">
        <v>254.24604454999488</v>
      </c>
      <c r="Q190" s="36">
        <v>245.67351715520041</v>
      </c>
      <c r="R190" s="36">
        <v>238.63276983496243</v>
      </c>
      <c r="S190" s="36">
        <v>233.07578227444262</v>
      </c>
      <c r="T190" s="36">
        <v>228.98370008719058</v>
      </c>
      <c r="U190" s="36">
        <v>225.62036746798861</v>
      </c>
      <c r="V190" s="36">
        <v>222.38846836994676</v>
      </c>
      <c r="W190" s="37"/>
      <c r="X190" s="16"/>
      <c r="Y190" s="16"/>
      <c r="Z190" s="16"/>
      <c r="AA190" s="16"/>
      <c r="AB190" s="16"/>
      <c r="AC190" s="16"/>
      <c r="AD190" s="16"/>
      <c r="AE190" s="16"/>
      <c r="AF190" s="38" t="s">
        <v>68</v>
      </c>
      <c r="AG190" s="38" t="s">
        <v>61</v>
      </c>
      <c r="AH190" s="38">
        <v>1</v>
      </c>
      <c r="AI190" s="39">
        <v>320.94355999999999</v>
      </c>
      <c r="AJ190" s="39">
        <v>313.31450999999998</v>
      </c>
      <c r="AK190" s="39">
        <v>314.34047999999996</v>
      </c>
      <c r="AL190" s="39">
        <v>303.55429000000004</v>
      </c>
      <c r="AM190" s="39">
        <v>303.90469999999999</v>
      </c>
      <c r="AN190" s="39">
        <v>297.03083574433879</v>
      </c>
      <c r="AO190" s="39">
        <v>294.47157060079985</v>
      </c>
      <c r="AP190" s="39">
        <v>300.72192861067919</v>
      </c>
      <c r="AQ190" s="39">
        <v>272.07435634693161</v>
      </c>
      <c r="AR190" s="39">
        <v>270.87454259194914</v>
      </c>
      <c r="AS190" s="39">
        <v>265.49349656264206</v>
      </c>
      <c r="AT190" s="39">
        <v>257.80930834898464</v>
      </c>
      <c r="AU190" s="39">
        <v>250.06949782158554</v>
      </c>
      <c r="AV190" s="39">
        <v>241.45173248135814</v>
      </c>
      <c r="AW190" s="39">
        <v>234.38139500914957</v>
      </c>
      <c r="AX190" s="39">
        <v>228.79647066170944</v>
      </c>
      <c r="AY190" s="39">
        <v>224.65684551610337</v>
      </c>
      <c r="AZ190" s="39">
        <v>221.22787999733811</v>
      </c>
      <c r="BA190" s="39">
        <v>217.92986811615631</v>
      </c>
      <c r="BB190" s="16"/>
      <c r="BC190" s="16"/>
      <c r="BD190" s="16"/>
      <c r="BE190" s="16"/>
      <c r="BF190" s="16"/>
      <c r="BG190" s="16"/>
      <c r="BH190" s="16"/>
      <c r="BI190" s="16"/>
      <c r="BJ190" s="38" t="s">
        <v>68</v>
      </c>
      <c r="BK190" s="38" t="s">
        <v>61</v>
      </c>
      <c r="BL190" s="38">
        <v>1</v>
      </c>
      <c r="BM190" s="39">
        <v>0.62048999999999999</v>
      </c>
      <c r="BN190" s="39">
        <v>0.71977999999999998</v>
      </c>
      <c r="BO190" s="39">
        <v>0.77122999999999997</v>
      </c>
      <c r="BP190" s="39">
        <v>0.82211000000000001</v>
      </c>
      <c r="BQ190" s="39">
        <v>0.86258000000000001</v>
      </c>
      <c r="BR190" s="39">
        <v>0.87298957845426417</v>
      </c>
      <c r="BS190" s="39">
        <v>0.90790298164414596</v>
      </c>
      <c r="BT190" s="39">
        <v>1.1600565665204829</v>
      </c>
      <c r="BU190" s="39">
        <v>0.90305225446393611</v>
      </c>
      <c r="BV190" s="39">
        <v>0.94543218415420505</v>
      </c>
      <c r="BW190" s="39">
        <v>0.96580636189004687</v>
      </c>
      <c r="BX190" s="39">
        <v>0.98017985571549648</v>
      </c>
      <c r="BY190" s="39">
        <v>0.99797639121282722</v>
      </c>
      <c r="BZ190" s="39">
        <v>1.0023908049824057</v>
      </c>
      <c r="CA190" s="39">
        <v>1.0178999658748826</v>
      </c>
      <c r="CB190" s="39">
        <v>1.0382336177737985</v>
      </c>
      <c r="CC190" s="39">
        <v>1.0695604916776325</v>
      </c>
      <c r="CD190" s="39">
        <v>1.1055669331736031</v>
      </c>
      <c r="CE190" s="39">
        <v>1.1434041720468049</v>
      </c>
      <c r="CF190" s="39"/>
      <c r="CG190" s="16"/>
      <c r="CH190" s="16"/>
      <c r="CI190" s="16"/>
      <c r="CJ190" s="16"/>
      <c r="CK190" s="16"/>
      <c r="CL190" s="16"/>
      <c r="CM190" s="16"/>
      <c r="CN190" s="38" t="s">
        <v>68</v>
      </c>
      <c r="CO190" s="38" t="s">
        <v>61</v>
      </c>
      <c r="CP190" s="38">
        <v>1</v>
      </c>
      <c r="CQ190" s="39">
        <v>0</v>
      </c>
      <c r="CR190" s="39">
        <v>3.5000000000000001E-3</v>
      </c>
      <c r="CS190" s="39">
        <v>1.03752</v>
      </c>
      <c r="CT190" s="39">
        <v>1.8105799999999999</v>
      </c>
      <c r="CU190" s="39">
        <v>2.0149899999999996</v>
      </c>
      <c r="CV190" s="39">
        <v>2.0189548793315839</v>
      </c>
      <c r="CW190" s="39">
        <v>2.010387057304508</v>
      </c>
      <c r="CX190" s="39">
        <v>2.3076544254473936</v>
      </c>
      <c r="CY190" s="39">
        <v>2.6933673758468815</v>
      </c>
      <c r="CZ190" s="39">
        <v>2.9094269415176028</v>
      </c>
      <c r="DA190" s="39">
        <v>3.012670632512279</v>
      </c>
      <c r="DB190" s="39">
        <v>3.0831156927263463</v>
      </c>
      <c r="DC190" s="39">
        <v>3.1785703371964993</v>
      </c>
      <c r="DD190" s="39">
        <v>3.2193938688598807</v>
      </c>
      <c r="DE190" s="39">
        <v>3.2334748599379837</v>
      </c>
      <c r="DF190" s="39">
        <v>3.2410779949593587</v>
      </c>
      <c r="DG190" s="39">
        <v>3.2572940794095659</v>
      </c>
      <c r="DH190" s="39">
        <v>3.2869205374769153</v>
      </c>
      <c r="DI190" s="39">
        <v>3.3151960817436255</v>
      </c>
      <c r="DJ190" s="21"/>
    </row>
    <row r="191" spans="1:114" x14ac:dyDescent="0.25">
      <c r="A191" s="4"/>
      <c r="B191" s="4"/>
      <c r="C191" s="4">
        <v>2</v>
      </c>
      <c r="D191" s="36">
        <v>512.58836999999994</v>
      </c>
      <c r="E191" s="36">
        <v>490.57148999999998</v>
      </c>
      <c r="F191" s="36">
        <v>509.75225000000006</v>
      </c>
      <c r="G191" s="36">
        <v>483.75733000000002</v>
      </c>
      <c r="H191" s="36">
        <v>487.99251000000004</v>
      </c>
      <c r="I191" s="36">
        <v>468.4606505852035</v>
      </c>
      <c r="J191" s="36">
        <v>463.03528730591881</v>
      </c>
      <c r="K191" s="36">
        <v>484.52906443239124</v>
      </c>
      <c r="L191" s="36">
        <v>436.29197601650458</v>
      </c>
      <c r="M191" s="36">
        <v>434.85466648652135</v>
      </c>
      <c r="N191" s="36">
        <v>426.61052789632612</v>
      </c>
      <c r="O191" s="36">
        <v>414.68446641931411</v>
      </c>
      <c r="P191" s="36">
        <v>402.65614794893401</v>
      </c>
      <c r="Q191" s="36">
        <v>389.12192804725873</v>
      </c>
      <c r="R191" s="36">
        <v>378.01222175313495</v>
      </c>
      <c r="S191" s="36">
        <v>369.25043933059538</v>
      </c>
      <c r="T191" s="36">
        <v>362.80299714449365</v>
      </c>
      <c r="U191" s="36">
        <v>357.50226118461472</v>
      </c>
      <c r="V191" s="36">
        <v>352.41234736634635</v>
      </c>
      <c r="W191" s="37"/>
      <c r="X191" s="16"/>
      <c r="Y191" s="16"/>
      <c r="Z191" s="16"/>
      <c r="AA191" s="16"/>
      <c r="AB191" s="16"/>
      <c r="AC191" s="16"/>
      <c r="AD191" s="16"/>
      <c r="AE191" s="16"/>
      <c r="AF191" s="38"/>
      <c r="AG191" s="38"/>
      <c r="AH191" s="38">
        <v>2</v>
      </c>
      <c r="AI191" s="39">
        <v>511.56675999999993</v>
      </c>
      <c r="AJ191" s="39">
        <v>489.41313000000002</v>
      </c>
      <c r="AK191" s="39">
        <v>506.20435000000003</v>
      </c>
      <c r="AL191" s="39">
        <v>478.78190999999998</v>
      </c>
      <c r="AM191" s="39">
        <v>482.69616000000002</v>
      </c>
      <c r="AN191" s="39">
        <v>463.16910449618899</v>
      </c>
      <c r="AO191" s="39">
        <v>457.59050487087598</v>
      </c>
      <c r="AP191" s="39">
        <v>478.13164331484597</v>
      </c>
      <c r="AQ191" s="39">
        <v>429.58313238652858</v>
      </c>
      <c r="AR191" s="39">
        <v>427.68872470303273</v>
      </c>
      <c r="AS191" s="39">
        <v>419.1924935998037</v>
      </c>
      <c r="AT191" s="39">
        <v>407.05978955892243</v>
      </c>
      <c r="AU191" s="39">
        <v>394.83926243876027</v>
      </c>
      <c r="AV191" s="39">
        <v>381.23251655232934</v>
      </c>
      <c r="AW191" s="39">
        <v>370.06903257272108</v>
      </c>
      <c r="AX191" s="39">
        <v>361.25089429784509</v>
      </c>
      <c r="AY191" s="39">
        <v>354.71476512774461</v>
      </c>
      <c r="AZ191" s="39">
        <v>349.30070932265329</v>
      </c>
      <c r="BA191" s="39">
        <v>344.09341858938228</v>
      </c>
      <c r="BB191" s="16"/>
      <c r="BC191" s="16"/>
      <c r="BD191" s="16"/>
      <c r="BE191" s="16"/>
      <c r="BF191" s="16"/>
      <c r="BG191" s="16"/>
      <c r="BH191" s="16"/>
      <c r="BI191" s="16"/>
      <c r="BJ191" s="38"/>
      <c r="BK191" s="38"/>
      <c r="BL191" s="38">
        <v>2</v>
      </c>
      <c r="BM191" s="39">
        <v>1.0216099999999999</v>
      </c>
      <c r="BN191" s="39">
        <v>1.1478599999999999</v>
      </c>
      <c r="BO191" s="39">
        <v>1.28674</v>
      </c>
      <c r="BP191" s="39">
        <v>1.4005000000000001</v>
      </c>
      <c r="BQ191" s="39">
        <v>1.5140899999999999</v>
      </c>
      <c r="BR191" s="39">
        <v>1.5665912964852517</v>
      </c>
      <c r="BS191" s="39">
        <v>1.4863423620985692</v>
      </c>
      <c r="BT191" s="39">
        <v>1.90838317665353</v>
      </c>
      <c r="BU191" s="39">
        <v>1.5388261133200354</v>
      </c>
      <c r="BV191" s="39">
        <v>1.6110426901190886</v>
      </c>
      <c r="BW191" s="39">
        <v>1.6457608546354356</v>
      </c>
      <c r="BX191" s="39">
        <v>1.670253687169668</v>
      </c>
      <c r="BY191" s="39">
        <v>1.7005794777477292</v>
      </c>
      <c r="BZ191" s="39">
        <v>1.7081017613697989</v>
      </c>
      <c r="CA191" s="39">
        <v>1.7345298021161144</v>
      </c>
      <c r="CB191" s="39">
        <v>1.7691789094812089</v>
      </c>
      <c r="CC191" s="39">
        <v>1.8225607723508384</v>
      </c>
      <c r="CD191" s="39">
        <v>1.8839167483177224</v>
      </c>
      <c r="CE191" s="39">
        <v>1.9483924538443909</v>
      </c>
      <c r="CF191" s="39"/>
      <c r="CG191" s="16"/>
      <c r="CH191" s="16"/>
      <c r="CI191" s="16"/>
      <c r="CJ191" s="16"/>
      <c r="CK191" s="16"/>
      <c r="CL191" s="16"/>
      <c r="CM191" s="16"/>
      <c r="CN191" s="38"/>
      <c r="CO191" s="38"/>
      <c r="CP191" s="38">
        <v>2</v>
      </c>
      <c r="CQ191" s="39">
        <v>0</v>
      </c>
      <c r="CR191" s="39">
        <v>1.0500000000000001E-2</v>
      </c>
      <c r="CS191" s="39">
        <v>2.2611599999999998</v>
      </c>
      <c r="CT191" s="39">
        <v>3.5749200000000001</v>
      </c>
      <c r="CU191" s="39">
        <v>3.78226</v>
      </c>
      <c r="CV191" s="39">
        <v>3.7249547925292883</v>
      </c>
      <c r="CW191" s="39">
        <v>3.9584400729442399</v>
      </c>
      <c r="CX191" s="39">
        <v>4.48903794089171</v>
      </c>
      <c r="CY191" s="39">
        <v>5.1700175166559239</v>
      </c>
      <c r="CZ191" s="39">
        <v>5.5548990933695803</v>
      </c>
      <c r="DA191" s="39">
        <v>5.7722734418869663</v>
      </c>
      <c r="DB191" s="39">
        <v>5.954423173221989</v>
      </c>
      <c r="DC191" s="39">
        <v>6.1163060324259755</v>
      </c>
      <c r="DD191" s="39">
        <v>6.1813097335595888</v>
      </c>
      <c r="DE191" s="39">
        <v>6.2086593782977388</v>
      </c>
      <c r="DF191" s="39">
        <v>6.2303661232690928</v>
      </c>
      <c r="DG191" s="39">
        <v>6.2656712443982316</v>
      </c>
      <c r="DH191" s="39">
        <v>6.3176351136436644</v>
      </c>
      <c r="DI191" s="39">
        <v>6.370536323119663</v>
      </c>
      <c r="DJ191" s="21"/>
    </row>
    <row r="192" spans="1:114" x14ac:dyDescent="0.25">
      <c r="A192" s="4"/>
      <c r="B192" s="4"/>
      <c r="C192" s="4">
        <v>3</v>
      </c>
      <c r="D192" s="36">
        <v>199.91971000000001</v>
      </c>
      <c r="E192" s="36">
        <v>191.31142000000003</v>
      </c>
      <c r="F192" s="36">
        <v>201.27756000000002</v>
      </c>
      <c r="G192" s="36">
        <v>188.74613000000002</v>
      </c>
      <c r="H192" s="36">
        <v>190.42626999999999</v>
      </c>
      <c r="I192" s="36">
        <v>182.14309687686691</v>
      </c>
      <c r="J192" s="36">
        <v>179.22336946624759</v>
      </c>
      <c r="K192" s="36">
        <v>187.53164224924487</v>
      </c>
      <c r="L192" s="36">
        <v>170.18483038890494</v>
      </c>
      <c r="M192" s="36">
        <v>169.65495210167239</v>
      </c>
      <c r="N192" s="36">
        <v>166.48473144749434</v>
      </c>
      <c r="O192" s="36">
        <v>161.84606475274705</v>
      </c>
      <c r="P192" s="36">
        <v>157.15478713016637</v>
      </c>
      <c r="Q192" s="36">
        <v>151.8904902521754</v>
      </c>
      <c r="R192" s="36">
        <v>147.56861587637641</v>
      </c>
      <c r="S192" s="36">
        <v>144.15944064850692</v>
      </c>
      <c r="T192" s="36">
        <v>141.64640073456948</v>
      </c>
      <c r="U192" s="36">
        <v>139.58140044722609</v>
      </c>
      <c r="V192" s="36">
        <v>137.60148066854839</v>
      </c>
      <c r="W192" s="37"/>
      <c r="X192" s="16"/>
      <c r="Y192" s="16"/>
      <c r="Z192" s="16"/>
      <c r="AA192" s="16"/>
      <c r="AB192" s="16"/>
      <c r="AC192" s="16"/>
      <c r="AD192" s="16"/>
      <c r="AE192" s="16"/>
      <c r="AF192" s="38"/>
      <c r="AG192" s="38"/>
      <c r="AH192" s="38">
        <v>3</v>
      </c>
      <c r="AI192" s="39">
        <v>199.55507</v>
      </c>
      <c r="AJ192" s="39">
        <v>190.91602000000003</v>
      </c>
      <c r="AK192" s="39">
        <v>199.71884</v>
      </c>
      <c r="AL192" s="39">
        <v>186.66301000000001</v>
      </c>
      <c r="AM192" s="39">
        <v>188.26226</v>
      </c>
      <c r="AN192" s="39">
        <v>179.80050889129572</v>
      </c>
      <c r="AO192" s="39">
        <v>176.81825928159961</v>
      </c>
      <c r="AP192" s="39">
        <v>184.91717846290459</v>
      </c>
      <c r="AQ192" s="39">
        <v>167.30576519603417</v>
      </c>
      <c r="AR192" s="39">
        <v>166.56796777526546</v>
      </c>
      <c r="AS192" s="39">
        <v>163.25901931141127</v>
      </c>
      <c r="AT192" s="39">
        <v>158.53380740148407</v>
      </c>
      <c r="AU192" s="39">
        <v>153.77439184999548</v>
      </c>
      <c r="AV192" s="39">
        <v>148.47509851016997</v>
      </c>
      <c r="AW192" s="39">
        <v>144.12735976380435</v>
      </c>
      <c r="AX192" s="39">
        <v>140.69304109424564</v>
      </c>
      <c r="AY192" s="39">
        <v>138.14747538232228</v>
      </c>
      <c r="AZ192" s="39">
        <v>136.03891319494613</v>
      </c>
      <c r="BA192" s="39">
        <v>134.01087788571937</v>
      </c>
      <c r="BB192" s="16"/>
      <c r="BC192" s="16"/>
      <c r="BD192" s="16"/>
      <c r="BE192" s="16"/>
      <c r="BF192" s="16"/>
      <c r="BG192" s="16"/>
      <c r="BH192" s="16"/>
      <c r="BI192" s="16"/>
      <c r="BJ192" s="38"/>
      <c r="BK192" s="38"/>
      <c r="BL192" s="38">
        <v>3</v>
      </c>
      <c r="BM192" s="39">
        <v>0.36464000000000002</v>
      </c>
      <c r="BN192" s="39">
        <v>0.38839999999999997</v>
      </c>
      <c r="BO192" s="39">
        <v>0.45615</v>
      </c>
      <c r="BP192" s="39">
        <v>0.50035999999999992</v>
      </c>
      <c r="BQ192" s="39">
        <v>0.54278000000000004</v>
      </c>
      <c r="BR192" s="39">
        <v>0.62277974323726704</v>
      </c>
      <c r="BS192" s="39">
        <v>0.54301757824858699</v>
      </c>
      <c r="BT192" s="39">
        <v>0.58830593720477897</v>
      </c>
      <c r="BU192" s="39">
        <v>0.54830398760825827</v>
      </c>
      <c r="BV192" s="39">
        <v>0.57403570393903247</v>
      </c>
      <c r="BW192" s="39">
        <v>0.58640624267760499</v>
      </c>
      <c r="BX192" s="39">
        <v>0.59513336111554638</v>
      </c>
      <c r="BY192" s="39">
        <v>0.60593883923772962</v>
      </c>
      <c r="BZ192" s="39">
        <v>0.60861912784876859</v>
      </c>
      <c r="CA192" s="39">
        <v>0.61803578643055901</v>
      </c>
      <c r="CB192" s="39">
        <v>0.63038171919768571</v>
      </c>
      <c r="CC192" s="39">
        <v>0.64940237918260479</v>
      </c>
      <c r="CD192" s="39">
        <v>0.67126432056443941</v>
      </c>
      <c r="CE192" s="39">
        <v>0.69423786262882192</v>
      </c>
      <c r="CF192" s="39"/>
      <c r="CG192" s="16"/>
      <c r="CH192" s="16"/>
      <c r="CI192" s="16"/>
      <c r="CJ192" s="16"/>
      <c r="CK192" s="16"/>
      <c r="CL192" s="16"/>
      <c r="CM192" s="16"/>
      <c r="CN192" s="38"/>
      <c r="CO192" s="38"/>
      <c r="CP192" s="38">
        <v>3</v>
      </c>
      <c r="CQ192" s="39">
        <v>0</v>
      </c>
      <c r="CR192" s="39">
        <v>7.0000000000000001E-3</v>
      </c>
      <c r="CS192" s="39">
        <v>1.1025700000000003</v>
      </c>
      <c r="CT192" s="39">
        <v>1.5827599999999999</v>
      </c>
      <c r="CU192" s="39">
        <v>1.6212299999999999</v>
      </c>
      <c r="CV192" s="39">
        <v>1.7198082423339169</v>
      </c>
      <c r="CW192" s="39">
        <v>1.8620926063993979</v>
      </c>
      <c r="CX192" s="39">
        <v>2.0261578491355112</v>
      </c>
      <c r="CY192" s="39">
        <v>2.3307612052625117</v>
      </c>
      <c r="CZ192" s="39">
        <v>2.5129486224678947</v>
      </c>
      <c r="DA192" s="39">
        <v>2.6393058934054605</v>
      </c>
      <c r="DB192" s="39">
        <v>2.7171239901474213</v>
      </c>
      <c r="DC192" s="39">
        <v>2.7744564409331645</v>
      </c>
      <c r="DD192" s="39">
        <v>2.8067726141566771</v>
      </c>
      <c r="DE192" s="39">
        <v>2.823220326141505</v>
      </c>
      <c r="DF192" s="39">
        <v>2.8360178350635752</v>
      </c>
      <c r="DG192" s="39">
        <v>2.8495229730645728</v>
      </c>
      <c r="DH192" s="39">
        <v>2.8712229317155202</v>
      </c>
      <c r="DI192" s="39">
        <v>2.8963649202002002</v>
      </c>
      <c r="DJ192" s="21"/>
    </row>
    <row r="193" spans="1:114" x14ac:dyDescent="0.25">
      <c r="A193" s="4"/>
      <c r="B193" s="4"/>
      <c r="C193" s="4">
        <v>4</v>
      </c>
      <c r="D193" s="36">
        <v>689.26812999999993</v>
      </c>
      <c r="E193" s="36">
        <v>643.72107000000005</v>
      </c>
      <c r="F193" s="36">
        <v>692.09935999999993</v>
      </c>
      <c r="G193" s="36">
        <v>648.14885000000004</v>
      </c>
      <c r="H193" s="36">
        <v>652.70357999999999</v>
      </c>
      <c r="I193" s="36">
        <v>622.52067493926563</v>
      </c>
      <c r="J193" s="36">
        <v>610.73064672868395</v>
      </c>
      <c r="K193" s="36">
        <v>629.8533683460405</v>
      </c>
      <c r="L193" s="36">
        <v>581.00830067314178</v>
      </c>
      <c r="M193" s="36">
        <v>579.30680542870152</v>
      </c>
      <c r="N193" s="36">
        <v>568.47086227903981</v>
      </c>
      <c r="O193" s="36">
        <v>552.71298078662551</v>
      </c>
      <c r="P193" s="36">
        <v>536.66985159839271</v>
      </c>
      <c r="Q193" s="36">
        <v>518.79948667722078</v>
      </c>
      <c r="R193" s="36">
        <v>504.06123670853299</v>
      </c>
      <c r="S193" s="36">
        <v>492.42248543701186</v>
      </c>
      <c r="T193" s="36">
        <v>483.84994911402043</v>
      </c>
      <c r="U193" s="36">
        <v>476.80151032702673</v>
      </c>
      <c r="V193" s="36">
        <v>470.05741478861103</v>
      </c>
      <c r="W193" s="37"/>
      <c r="X193" s="16"/>
      <c r="Y193" s="16"/>
      <c r="Z193" s="16"/>
      <c r="AA193" s="16"/>
      <c r="AB193" s="16"/>
      <c r="AC193" s="16"/>
      <c r="AD193" s="16"/>
      <c r="AE193" s="16"/>
      <c r="AF193" s="38"/>
      <c r="AG193" s="38"/>
      <c r="AH193" s="38">
        <v>4</v>
      </c>
      <c r="AI193" s="39">
        <v>688.40280999999993</v>
      </c>
      <c r="AJ193" s="39">
        <v>642.62130000000002</v>
      </c>
      <c r="AK193" s="39">
        <v>685.23189999999988</v>
      </c>
      <c r="AL193" s="39">
        <v>640.52926000000002</v>
      </c>
      <c r="AM193" s="39">
        <v>644.33080999999993</v>
      </c>
      <c r="AN193" s="39">
        <v>614.38527401981605</v>
      </c>
      <c r="AO193" s="39">
        <v>601.750172139916</v>
      </c>
      <c r="AP193" s="39">
        <v>620.77030322721009</v>
      </c>
      <c r="AQ193" s="39">
        <v>570.42424532733435</v>
      </c>
      <c r="AR193" s="39">
        <v>567.90874601711437</v>
      </c>
      <c r="AS193" s="39">
        <v>556.62698039409804</v>
      </c>
      <c r="AT193" s="39">
        <v>540.51650485505274</v>
      </c>
      <c r="AU193" s="39">
        <v>524.28941297345511</v>
      </c>
      <c r="AV193" s="39">
        <v>506.22162313611011</v>
      </c>
      <c r="AW193" s="39">
        <v>491.39813160627477</v>
      </c>
      <c r="AX193" s="39">
        <v>479.68891983463504</v>
      </c>
      <c r="AY193" s="39">
        <v>471.00988598034058</v>
      </c>
      <c r="AZ193" s="39">
        <v>463.82080320694968</v>
      </c>
      <c r="BA193" s="39">
        <v>456.90627453301312</v>
      </c>
      <c r="BB193" s="16"/>
      <c r="BC193" s="16"/>
      <c r="BD193" s="16"/>
      <c r="BE193" s="16"/>
      <c r="BF193" s="16"/>
      <c r="BG193" s="16"/>
      <c r="BH193" s="16"/>
      <c r="BI193" s="16"/>
      <c r="BJ193" s="38"/>
      <c r="BK193" s="38"/>
      <c r="BL193" s="38">
        <v>4</v>
      </c>
      <c r="BM193" s="39">
        <v>0.86532000000000009</v>
      </c>
      <c r="BN193" s="39">
        <v>1.05077</v>
      </c>
      <c r="BO193" s="39">
        <v>1.2115300000000002</v>
      </c>
      <c r="BP193" s="39">
        <v>1.58365</v>
      </c>
      <c r="BQ193" s="39">
        <v>1.7898400000000001</v>
      </c>
      <c r="BR193" s="39">
        <v>1.5646103829652551</v>
      </c>
      <c r="BS193" s="39">
        <v>1.5267557218220942</v>
      </c>
      <c r="BT193" s="39">
        <v>1.5085480649618239</v>
      </c>
      <c r="BU193" s="39">
        <v>1.5269138214408533</v>
      </c>
      <c r="BV193" s="39">
        <v>1.5985713585057226</v>
      </c>
      <c r="BW193" s="39">
        <v>1.633020764319804</v>
      </c>
      <c r="BX193" s="39">
        <v>1.657323994034348</v>
      </c>
      <c r="BY193" s="39">
        <v>1.6874150279588109</v>
      </c>
      <c r="BZ193" s="39">
        <v>1.6948790804153651</v>
      </c>
      <c r="CA193" s="39">
        <v>1.7211025375947395</v>
      </c>
      <c r="CB193" s="39">
        <v>1.7554834208396992</v>
      </c>
      <c r="CC193" s="39">
        <v>1.8084520464201681</v>
      </c>
      <c r="CD193" s="39">
        <v>1.8693330562502526</v>
      </c>
      <c r="CE193" s="39">
        <v>1.9333096453291942</v>
      </c>
      <c r="CF193" s="39"/>
      <c r="CG193" s="16"/>
      <c r="CH193" s="16"/>
      <c r="CI193" s="16"/>
      <c r="CJ193" s="16"/>
      <c r="CK193" s="16"/>
      <c r="CL193" s="16"/>
      <c r="CM193" s="16"/>
      <c r="CN193" s="38"/>
      <c r="CO193" s="38"/>
      <c r="CP193" s="38">
        <v>4</v>
      </c>
      <c r="CQ193" s="39">
        <v>0</v>
      </c>
      <c r="CR193" s="39">
        <v>4.9000000000000002E-2</v>
      </c>
      <c r="CS193" s="39">
        <v>5.6559300000000006</v>
      </c>
      <c r="CT193" s="39">
        <v>6.0359400000000001</v>
      </c>
      <c r="CU193" s="39">
        <v>6.5829300000000002</v>
      </c>
      <c r="CV193" s="39">
        <v>6.57079053648427</v>
      </c>
      <c r="CW193" s="39">
        <v>7.4537188669459002</v>
      </c>
      <c r="CX193" s="39">
        <v>7.57451705386854</v>
      </c>
      <c r="CY193" s="39">
        <v>9.0571415243665925</v>
      </c>
      <c r="CZ193" s="39">
        <v>9.7994880530813919</v>
      </c>
      <c r="DA193" s="39">
        <v>10.210861120621932</v>
      </c>
      <c r="DB193" s="39">
        <v>10.539151937538458</v>
      </c>
      <c r="DC193" s="39">
        <v>10.693023596978863</v>
      </c>
      <c r="DD193" s="39">
        <v>10.882984460695306</v>
      </c>
      <c r="DE193" s="39">
        <v>10.942002564663488</v>
      </c>
      <c r="DF193" s="39">
        <v>10.978082181537127</v>
      </c>
      <c r="DG193" s="39">
        <v>11.031611087259684</v>
      </c>
      <c r="DH193" s="39">
        <v>11.111374063826805</v>
      </c>
      <c r="DI193" s="39">
        <v>11.217830610268749</v>
      </c>
      <c r="DJ193" s="21"/>
    </row>
    <row r="194" spans="1:114" x14ac:dyDescent="0.25">
      <c r="A194" s="4"/>
      <c r="B194" s="4"/>
      <c r="C194" s="4">
        <v>5</v>
      </c>
      <c r="D194" s="36">
        <v>888.07513999999992</v>
      </c>
      <c r="E194" s="36">
        <v>782.66376000000002</v>
      </c>
      <c r="F194" s="36">
        <v>893.93068000000005</v>
      </c>
      <c r="G194" s="36">
        <v>820.62229000000002</v>
      </c>
      <c r="H194" s="36">
        <v>789.00258999999994</v>
      </c>
      <c r="I194" s="36">
        <v>714.57502861882108</v>
      </c>
      <c r="J194" s="36">
        <v>708.78345446541107</v>
      </c>
      <c r="K194" s="36">
        <v>775.8533804895925</v>
      </c>
      <c r="L194" s="36">
        <v>714.01649391349201</v>
      </c>
      <c r="M194" s="36">
        <v>711.81332870528047</v>
      </c>
      <c r="N194" s="36">
        <v>698.75587009568562</v>
      </c>
      <c r="O194" s="36">
        <v>679.80702105821831</v>
      </c>
      <c r="P194" s="36">
        <v>660.31307391164137</v>
      </c>
      <c r="Q194" s="36">
        <v>638.40588925056625</v>
      </c>
      <c r="R194" s="36">
        <v>620.34176803719322</v>
      </c>
      <c r="S194" s="36">
        <v>606.1388119648675</v>
      </c>
      <c r="T194" s="36">
        <v>595.68180328790891</v>
      </c>
      <c r="U194" s="36">
        <v>587.05968398130892</v>
      </c>
      <c r="V194" s="36">
        <v>578.80184007439618</v>
      </c>
      <c r="W194" s="37"/>
      <c r="X194" s="16"/>
      <c r="Y194" s="16"/>
      <c r="Z194" s="16"/>
      <c r="AA194" s="16"/>
      <c r="AB194" s="16"/>
      <c r="AC194" s="16"/>
      <c r="AD194" s="16"/>
      <c r="AE194" s="16"/>
      <c r="AF194" s="38"/>
      <c r="AG194" s="38"/>
      <c r="AH194" s="38">
        <v>5</v>
      </c>
      <c r="AI194" s="39">
        <v>888.00454999999988</v>
      </c>
      <c r="AJ194" s="39">
        <v>782.60464000000002</v>
      </c>
      <c r="AK194" s="39">
        <v>881.89094</v>
      </c>
      <c r="AL194" s="39">
        <v>808.13909999999998</v>
      </c>
      <c r="AM194" s="39">
        <v>777.30223999999998</v>
      </c>
      <c r="AN194" s="39">
        <v>703.41989091305311</v>
      </c>
      <c r="AO194" s="39">
        <v>695.57508613626999</v>
      </c>
      <c r="AP194" s="39">
        <v>761.59226268481302</v>
      </c>
      <c r="AQ194" s="39">
        <v>697.80475205708399</v>
      </c>
      <c r="AR194" s="39">
        <v>694.72752070367176</v>
      </c>
      <c r="AS194" s="39">
        <v>680.92644242233473</v>
      </c>
      <c r="AT194" s="39">
        <v>661.21836289883197</v>
      </c>
      <c r="AU194" s="39">
        <v>641.36762562775414</v>
      </c>
      <c r="AV194" s="39">
        <v>619.2651471462633</v>
      </c>
      <c r="AW194" s="39">
        <v>601.13144592944138</v>
      </c>
      <c r="AX194" s="39">
        <v>586.80746919804517</v>
      </c>
      <c r="AY194" s="39">
        <v>576.19033446648132</v>
      </c>
      <c r="AZ194" s="39">
        <v>567.39586935862951</v>
      </c>
      <c r="BA194" s="39">
        <v>558.93726857783861</v>
      </c>
      <c r="BB194" s="16"/>
      <c r="BC194" s="16"/>
      <c r="BD194" s="16"/>
      <c r="BE194" s="16"/>
      <c r="BF194" s="16"/>
      <c r="BG194" s="16"/>
      <c r="BH194" s="16"/>
      <c r="BI194" s="16"/>
      <c r="BJ194" s="38"/>
      <c r="BK194" s="38"/>
      <c r="BL194" s="38">
        <v>5</v>
      </c>
      <c r="BM194" s="39">
        <v>7.059E-2</v>
      </c>
      <c r="BN194" s="39">
        <v>3.4639999999999997E-2</v>
      </c>
      <c r="BO194" s="39">
        <v>6.545999999999999E-2</v>
      </c>
      <c r="BP194" s="39">
        <v>1.0543099999999999</v>
      </c>
      <c r="BQ194" s="39">
        <v>1.1841900000000001</v>
      </c>
      <c r="BR194" s="39">
        <v>1.092611830508474</v>
      </c>
      <c r="BS194" s="39">
        <v>1.2070844939185619</v>
      </c>
      <c r="BT194" s="39">
        <v>1.2839214624272879</v>
      </c>
      <c r="BU194" s="39">
        <v>1.1361503129385047</v>
      </c>
      <c r="BV194" s="39">
        <v>1.1894694538208819</v>
      </c>
      <c r="BW194" s="39">
        <v>1.2151026641871883</v>
      </c>
      <c r="BX194" s="39">
        <v>1.2331862794232724</v>
      </c>
      <c r="BY194" s="39">
        <v>1.2555765002267365</v>
      </c>
      <c r="BZ194" s="39">
        <v>1.261130373284419</v>
      </c>
      <c r="CA194" s="39">
        <v>1.280642796750834</v>
      </c>
      <c r="CB194" s="39">
        <v>1.3062250206519856</v>
      </c>
      <c r="CC194" s="39">
        <v>1.3456380639319161</v>
      </c>
      <c r="CD194" s="39">
        <v>1.3909385762458273</v>
      </c>
      <c r="CE194" s="39">
        <v>1.4385424558375304</v>
      </c>
      <c r="CF194" s="39"/>
      <c r="CG194" s="16"/>
      <c r="CH194" s="16"/>
      <c r="CI194" s="16"/>
      <c r="CJ194" s="16"/>
      <c r="CK194" s="16"/>
      <c r="CL194" s="16"/>
      <c r="CM194" s="16"/>
      <c r="CN194" s="38"/>
      <c r="CO194" s="38"/>
      <c r="CP194" s="38">
        <v>5</v>
      </c>
      <c r="CQ194" s="39">
        <v>0</v>
      </c>
      <c r="CR194" s="39">
        <v>2.4480000000000002E-2</v>
      </c>
      <c r="CS194" s="39">
        <v>11.974279999999998</v>
      </c>
      <c r="CT194" s="39">
        <v>11.428880000000001</v>
      </c>
      <c r="CU194" s="39">
        <v>10.516159999999999</v>
      </c>
      <c r="CV194" s="39">
        <v>10.062525875259521</v>
      </c>
      <c r="CW194" s="39">
        <v>12.00128383522242</v>
      </c>
      <c r="CX194" s="39">
        <v>12.977196342352171</v>
      </c>
      <c r="CY194" s="39">
        <v>15.075591543469489</v>
      </c>
      <c r="CZ194" s="39">
        <v>15.8963385477879</v>
      </c>
      <c r="DA194" s="39">
        <v>16.614325009163679</v>
      </c>
      <c r="DB194" s="39">
        <v>17.355471879963083</v>
      </c>
      <c r="DC194" s="39">
        <v>17.689871783660468</v>
      </c>
      <c r="DD194" s="39">
        <v>17.879611731018478</v>
      </c>
      <c r="DE194" s="39">
        <v>17.929679311000964</v>
      </c>
      <c r="DF194" s="39">
        <v>18.025117746170423</v>
      </c>
      <c r="DG194" s="39">
        <v>18.145830757495663</v>
      </c>
      <c r="DH194" s="39">
        <v>18.272876046433545</v>
      </c>
      <c r="DI194" s="39">
        <v>18.426029040720085</v>
      </c>
      <c r="DJ194" s="21"/>
    </row>
    <row r="195" spans="1:114" x14ac:dyDescent="0.25">
      <c r="A195" s="4"/>
      <c r="B195" s="4" t="s">
        <v>62</v>
      </c>
      <c r="C195" s="4"/>
      <c r="D195" s="36">
        <v>2611.4153999999994</v>
      </c>
      <c r="E195" s="36">
        <v>2422.3055300000001</v>
      </c>
      <c r="F195" s="36">
        <v>2613.2090800000001</v>
      </c>
      <c r="G195" s="36">
        <v>2447.4615799999992</v>
      </c>
      <c r="H195" s="36">
        <v>2426.9072200000001</v>
      </c>
      <c r="I195" s="36">
        <v>2287.6222312222817</v>
      </c>
      <c r="J195" s="36">
        <v>2259.1626186060098</v>
      </c>
      <c r="K195" s="36">
        <v>2381.9570951199162</v>
      </c>
      <c r="L195" s="36">
        <v>2177.1723769692853</v>
      </c>
      <c r="M195" s="36">
        <v>2170.3591544397968</v>
      </c>
      <c r="N195" s="36">
        <v>2129.7939652755899</v>
      </c>
      <c r="O195" s="36">
        <v>2070.9231369143313</v>
      </c>
      <c r="P195" s="36">
        <v>2011.0399051391291</v>
      </c>
      <c r="Q195" s="36">
        <v>1943.8913113824215</v>
      </c>
      <c r="R195" s="36">
        <v>1888.6166122101997</v>
      </c>
      <c r="S195" s="36">
        <v>1845.0469596554242</v>
      </c>
      <c r="T195" s="36">
        <v>1812.9648503681829</v>
      </c>
      <c r="U195" s="36">
        <v>1786.5652234081649</v>
      </c>
      <c r="V195" s="36">
        <v>1761.2615512678487</v>
      </c>
      <c r="W195" s="37"/>
      <c r="X195" s="16"/>
      <c r="Y195" s="16"/>
      <c r="Z195" s="16"/>
      <c r="AA195" s="16"/>
      <c r="AB195" s="16"/>
      <c r="AC195" s="16"/>
      <c r="AD195" s="16"/>
      <c r="AE195" s="16"/>
      <c r="AF195" s="38"/>
      <c r="AG195" s="38" t="s">
        <v>62</v>
      </c>
      <c r="AH195" s="38"/>
      <c r="AI195" s="39">
        <v>2608.4727499999995</v>
      </c>
      <c r="AJ195" s="39">
        <v>2418.8696</v>
      </c>
      <c r="AK195" s="39">
        <v>2587.3865099999998</v>
      </c>
      <c r="AL195" s="39">
        <v>2417.6675699999996</v>
      </c>
      <c r="AM195" s="39">
        <v>2396.4961699999999</v>
      </c>
      <c r="AN195" s="39">
        <v>2257.8056140646927</v>
      </c>
      <c r="AO195" s="39">
        <v>2226.2055930294614</v>
      </c>
      <c r="AP195" s="39">
        <v>2346.1333163004529</v>
      </c>
      <c r="AQ195" s="39">
        <v>2137.1922513139125</v>
      </c>
      <c r="AR195" s="39">
        <v>2127.7675017910333</v>
      </c>
      <c r="AS195" s="39">
        <v>2085.4984322902897</v>
      </c>
      <c r="AT195" s="39">
        <v>2025.1377730632757</v>
      </c>
      <c r="AU195" s="39">
        <v>1964.3401907115503</v>
      </c>
      <c r="AV195" s="39">
        <v>1896.6461178262307</v>
      </c>
      <c r="AW195" s="39">
        <v>1841.107364881391</v>
      </c>
      <c r="AX195" s="39">
        <v>1797.2367950864802</v>
      </c>
      <c r="AY195" s="39">
        <v>1764.719306472992</v>
      </c>
      <c r="AZ195" s="39">
        <v>1737.7841750805167</v>
      </c>
      <c r="BA195" s="39">
        <v>1711.8777077021095</v>
      </c>
      <c r="BB195" s="16"/>
      <c r="BC195" s="16"/>
      <c r="BD195" s="16"/>
      <c r="BE195" s="16"/>
      <c r="BF195" s="16"/>
      <c r="BG195" s="16"/>
      <c r="BH195" s="16"/>
      <c r="BI195" s="16"/>
      <c r="BJ195" s="38"/>
      <c r="BK195" s="38" t="s">
        <v>62</v>
      </c>
      <c r="BL195" s="38"/>
      <c r="BM195" s="39">
        <v>2.94265</v>
      </c>
      <c r="BN195" s="39">
        <v>3.34145</v>
      </c>
      <c r="BO195" s="39">
        <v>3.7911100000000006</v>
      </c>
      <c r="BP195" s="39">
        <v>5.3609300000000006</v>
      </c>
      <c r="BQ195" s="39">
        <v>5.8934800000000012</v>
      </c>
      <c r="BR195" s="39">
        <v>5.7195828316505111</v>
      </c>
      <c r="BS195" s="39">
        <v>5.6711031377319578</v>
      </c>
      <c r="BT195" s="39">
        <v>6.4492152077679039</v>
      </c>
      <c r="BU195" s="39">
        <v>5.6532464897715871</v>
      </c>
      <c r="BV195" s="39">
        <v>5.91855139053893</v>
      </c>
      <c r="BW195" s="39">
        <v>6.0460968877100791</v>
      </c>
      <c r="BX195" s="39">
        <v>6.1360771774583309</v>
      </c>
      <c r="BY195" s="39">
        <v>6.2474862363838328</v>
      </c>
      <c r="BZ195" s="39">
        <v>6.2751211479007569</v>
      </c>
      <c r="CA195" s="39">
        <v>6.3722108887671292</v>
      </c>
      <c r="CB195" s="39">
        <v>6.4995026879443776</v>
      </c>
      <c r="CC195" s="39">
        <v>6.6956137535631592</v>
      </c>
      <c r="CD195" s="39">
        <v>6.9210196345518442</v>
      </c>
      <c r="CE195" s="39">
        <v>7.1578865896867416</v>
      </c>
      <c r="CF195" s="39"/>
      <c r="CG195" s="16"/>
      <c r="CH195" s="16"/>
      <c r="CI195" s="16"/>
      <c r="CJ195" s="16"/>
      <c r="CK195" s="16"/>
      <c r="CL195" s="16"/>
      <c r="CM195" s="16"/>
      <c r="CN195" s="38"/>
      <c r="CO195" s="38" t="s">
        <v>62</v>
      </c>
      <c r="CP195" s="38"/>
      <c r="CQ195" s="39">
        <v>0</v>
      </c>
      <c r="CR195" s="39">
        <v>9.4480000000000008E-2</v>
      </c>
      <c r="CS195" s="39">
        <v>22.031459999999999</v>
      </c>
      <c r="CT195" s="39">
        <v>24.43308</v>
      </c>
      <c r="CU195" s="39">
        <v>24.517569999999999</v>
      </c>
      <c r="CV195" s="39">
        <v>24.097034325938576</v>
      </c>
      <c r="CW195" s="39">
        <v>27.285922438816467</v>
      </c>
      <c r="CX195" s="39">
        <v>29.374563611695326</v>
      </c>
      <c r="CY195" s="39">
        <v>34.326879165601397</v>
      </c>
      <c r="CZ195" s="39">
        <v>36.673101258224371</v>
      </c>
      <c r="DA195" s="39">
        <v>38.249436097590312</v>
      </c>
      <c r="DB195" s="39">
        <v>39.649286673597302</v>
      </c>
      <c r="DC195" s="39">
        <v>40.452228191194969</v>
      </c>
      <c r="DD195" s="39">
        <v>40.97007240828993</v>
      </c>
      <c r="DE195" s="39">
        <v>41.137036440041676</v>
      </c>
      <c r="DF195" s="39">
        <v>41.310661880999575</v>
      </c>
      <c r="DG195" s="39">
        <v>41.549930141627719</v>
      </c>
      <c r="DH195" s="39">
        <v>41.860028693096446</v>
      </c>
      <c r="DI195" s="39">
        <v>42.225956976052323</v>
      </c>
      <c r="DJ195" s="21"/>
    </row>
    <row r="196" spans="1:114" x14ac:dyDescent="0.25">
      <c r="A196" s="4"/>
      <c r="B196" s="4" t="s">
        <v>63</v>
      </c>
      <c r="C196" s="4">
        <v>1</v>
      </c>
      <c r="D196" s="36">
        <v>349.65249999999997</v>
      </c>
      <c r="E196" s="36">
        <v>339.79338000000001</v>
      </c>
      <c r="F196" s="36">
        <v>332.96578999999997</v>
      </c>
      <c r="G196" s="36">
        <v>339.16102999999998</v>
      </c>
      <c r="H196" s="36">
        <v>334.79504000000009</v>
      </c>
      <c r="I196" s="36">
        <v>330.27900787512522</v>
      </c>
      <c r="J196" s="36">
        <v>324.25086489694991</v>
      </c>
      <c r="K196" s="36">
        <v>335.16079166497275</v>
      </c>
      <c r="L196" s="36">
        <v>303.45275050258283</v>
      </c>
      <c r="M196" s="36">
        <v>303.89838169823054</v>
      </c>
      <c r="N196" s="36">
        <v>299.89640384220706</v>
      </c>
      <c r="O196" s="36">
        <v>293.42022283861604</v>
      </c>
      <c r="P196" s="36">
        <v>286.69566398561147</v>
      </c>
      <c r="Q196" s="36">
        <v>278.94829710769153</v>
      </c>
      <c r="R196" s="36">
        <v>272.80837270691546</v>
      </c>
      <c r="S196" s="36">
        <v>268.15618778746705</v>
      </c>
      <c r="T196" s="36">
        <v>265.02163941117095</v>
      </c>
      <c r="U196" s="36">
        <v>262.6491097064482</v>
      </c>
      <c r="V196" s="36">
        <v>260.3903115837395</v>
      </c>
      <c r="W196" s="37"/>
      <c r="X196" s="16"/>
      <c r="Y196" s="16"/>
      <c r="Z196" s="16"/>
      <c r="AA196" s="16"/>
      <c r="AB196" s="16"/>
      <c r="AC196" s="16"/>
      <c r="AD196" s="16"/>
      <c r="AE196" s="16"/>
      <c r="AF196" s="38"/>
      <c r="AG196" s="38" t="s">
        <v>63</v>
      </c>
      <c r="AH196" s="38">
        <v>1</v>
      </c>
      <c r="AI196" s="39">
        <v>348.97808999999995</v>
      </c>
      <c r="AJ196" s="39">
        <v>338.81835999999998</v>
      </c>
      <c r="AK196" s="39">
        <v>330.96411999999998</v>
      </c>
      <c r="AL196" s="39">
        <v>336.04831000000001</v>
      </c>
      <c r="AM196" s="39">
        <v>331.37895000000003</v>
      </c>
      <c r="AN196" s="39">
        <v>326.81808117178127</v>
      </c>
      <c r="AO196" s="39">
        <v>320.71002537976267</v>
      </c>
      <c r="AP196" s="39">
        <v>330.95525186564282</v>
      </c>
      <c r="AQ196" s="39">
        <v>299.99859814290136</v>
      </c>
      <c r="AR196" s="39">
        <v>300.16032414799849</v>
      </c>
      <c r="AS196" s="39">
        <v>296.01709233839625</v>
      </c>
      <c r="AT196" s="39">
        <v>289.39622662480059</v>
      </c>
      <c r="AU196" s="39">
        <v>282.59789260894661</v>
      </c>
      <c r="AV196" s="39">
        <v>274.80447231677294</v>
      </c>
      <c r="AW196" s="39">
        <v>268.61227262050613</v>
      </c>
      <c r="AX196" s="39">
        <v>263.91227177908053</v>
      </c>
      <c r="AY196" s="39">
        <v>260.70988362296811</v>
      </c>
      <c r="AZ196" s="39">
        <v>258.26110840475383</v>
      </c>
      <c r="BA196" s="39">
        <v>255.91601835726104</v>
      </c>
      <c r="BB196" s="16"/>
      <c r="BC196" s="16"/>
      <c r="BD196" s="16"/>
      <c r="BE196" s="16"/>
      <c r="BF196" s="16"/>
      <c r="BG196" s="16"/>
      <c r="BH196" s="16"/>
      <c r="BI196" s="16"/>
      <c r="BJ196" s="38"/>
      <c r="BK196" s="38" t="s">
        <v>63</v>
      </c>
      <c r="BL196" s="38">
        <v>1</v>
      </c>
      <c r="BM196" s="39">
        <v>0.67440999999999995</v>
      </c>
      <c r="BN196" s="39">
        <v>0.76132</v>
      </c>
      <c r="BO196" s="39">
        <v>0.81310999999999989</v>
      </c>
      <c r="BP196" s="39">
        <v>0.93688000000000005</v>
      </c>
      <c r="BQ196" s="39">
        <v>0.91125999999999996</v>
      </c>
      <c r="BR196" s="39">
        <v>0.97470347740878605</v>
      </c>
      <c r="BS196" s="39">
        <v>1.0059084916043659</v>
      </c>
      <c r="BT196" s="39">
        <v>1.3466606452675309</v>
      </c>
      <c r="BU196" s="39">
        <v>1.0214697128924262</v>
      </c>
      <c r="BV196" s="39">
        <v>1.0796489288209081</v>
      </c>
      <c r="BW196" s="39">
        <v>1.1134784099571038</v>
      </c>
      <c r="BX196" s="39">
        <v>1.1408724018615068</v>
      </c>
      <c r="BY196" s="39">
        <v>1.1727113597552556</v>
      </c>
      <c r="BZ196" s="39">
        <v>1.1891797405072939</v>
      </c>
      <c r="CA196" s="39">
        <v>1.2191442376082995</v>
      </c>
      <c r="CB196" s="39">
        <v>1.255407273524451</v>
      </c>
      <c r="CC196" s="39">
        <v>1.3056731355744564</v>
      </c>
      <c r="CD196" s="39">
        <v>1.3625539904837078</v>
      </c>
      <c r="CE196" s="39">
        <v>1.4226825828037211</v>
      </c>
      <c r="CF196" s="39"/>
      <c r="CG196" s="16"/>
      <c r="CH196" s="16"/>
      <c r="CI196" s="16"/>
      <c r="CJ196" s="16"/>
      <c r="CK196" s="16"/>
      <c r="CL196" s="16"/>
      <c r="CM196" s="16"/>
      <c r="CN196" s="38"/>
      <c r="CO196" s="38" t="s">
        <v>63</v>
      </c>
      <c r="CP196" s="38">
        <v>1</v>
      </c>
      <c r="CQ196" s="39">
        <v>0</v>
      </c>
      <c r="CR196" s="39">
        <v>0.2137</v>
      </c>
      <c r="CS196" s="39">
        <v>1.1885599999999998</v>
      </c>
      <c r="CT196" s="39">
        <v>2.17584</v>
      </c>
      <c r="CU196" s="39">
        <v>2.5048300000000001</v>
      </c>
      <c r="CV196" s="39">
        <v>2.4862232259351482</v>
      </c>
      <c r="CW196" s="39">
        <v>2.5349310255828623</v>
      </c>
      <c r="CX196" s="39">
        <v>2.8588791540623721</v>
      </c>
      <c r="CY196" s="39">
        <v>2.4326826467890332</v>
      </c>
      <c r="CZ196" s="39">
        <v>2.6584086214111138</v>
      </c>
      <c r="DA196" s="39">
        <v>2.7658330938536748</v>
      </c>
      <c r="DB196" s="39">
        <v>2.8831238119539551</v>
      </c>
      <c r="DC196" s="39">
        <v>2.9250600169095673</v>
      </c>
      <c r="DD196" s="39">
        <v>2.9546450504112585</v>
      </c>
      <c r="DE196" s="39">
        <v>2.9769558488010111</v>
      </c>
      <c r="DF196" s="39">
        <v>2.9885087348620898</v>
      </c>
      <c r="DG196" s="39">
        <v>3.0060826526283808</v>
      </c>
      <c r="DH196" s="39">
        <v>3.0254473112106806</v>
      </c>
      <c r="DI196" s="39">
        <v>3.0516106436747408</v>
      </c>
      <c r="DJ196" s="21"/>
    </row>
    <row r="197" spans="1:114" x14ac:dyDescent="0.25">
      <c r="A197" s="4"/>
      <c r="B197" s="4"/>
      <c r="C197" s="4">
        <v>2</v>
      </c>
      <c r="D197" s="36">
        <v>497.13648999999998</v>
      </c>
      <c r="E197" s="36">
        <v>480.90167000000002</v>
      </c>
      <c r="F197" s="36">
        <v>477.4899200000001</v>
      </c>
      <c r="G197" s="36">
        <v>488.98444999999992</v>
      </c>
      <c r="H197" s="36">
        <v>477.56212999999997</v>
      </c>
      <c r="I197" s="36">
        <v>467.38920264733935</v>
      </c>
      <c r="J197" s="36">
        <v>462.2170481293241</v>
      </c>
      <c r="K197" s="36">
        <v>481.80179403855203</v>
      </c>
      <c r="L197" s="36">
        <v>433.42590108436895</v>
      </c>
      <c r="M197" s="36">
        <v>434.09813859935963</v>
      </c>
      <c r="N197" s="36">
        <v>428.41714895539928</v>
      </c>
      <c r="O197" s="36">
        <v>419.24634309603584</v>
      </c>
      <c r="P197" s="36">
        <v>409.70523162343852</v>
      </c>
      <c r="Q197" s="36">
        <v>398.69691487248224</v>
      </c>
      <c r="R197" s="36">
        <v>389.94650750462506</v>
      </c>
      <c r="S197" s="36">
        <v>383.32312800823581</v>
      </c>
      <c r="T197" s="36">
        <v>378.87041012777973</v>
      </c>
      <c r="U197" s="36">
        <v>375.50443227754101</v>
      </c>
      <c r="V197" s="36">
        <v>372.30052819269093</v>
      </c>
      <c r="W197" s="37"/>
      <c r="X197" s="16"/>
      <c r="Y197" s="16"/>
      <c r="Z197" s="16"/>
      <c r="AA197" s="16"/>
      <c r="AB197" s="16"/>
      <c r="AC197" s="16"/>
      <c r="AD197" s="16"/>
      <c r="AE197" s="16"/>
      <c r="AF197" s="38"/>
      <c r="AG197" s="38"/>
      <c r="AH197" s="38">
        <v>2</v>
      </c>
      <c r="AI197" s="39">
        <v>496.18525</v>
      </c>
      <c r="AJ197" s="39">
        <v>479.19522000000001</v>
      </c>
      <c r="AK197" s="39">
        <v>473.64143000000007</v>
      </c>
      <c r="AL197" s="39">
        <v>483.11773999999997</v>
      </c>
      <c r="AM197" s="39">
        <v>471.36746999999997</v>
      </c>
      <c r="AN197" s="39">
        <v>461.32232656544431</v>
      </c>
      <c r="AO197" s="39">
        <v>456.07657521820732</v>
      </c>
      <c r="AP197" s="39">
        <v>474.65985407403133</v>
      </c>
      <c r="AQ197" s="39">
        <v>427.31362300687755</v>
      </c>
      <c r="AR197" s="39">
        <v>427.54398316722592</v>
      </c>
      <c r="AS197" s="39">
        <v>421.64242427169029</v>
      </c>
      <c r="AT197" s="39">
        <v>412.21175981848194</v>
      </c>
      <c r="AU197" s="39">
        <v>402.52831210669734</v>
      </c>
      <c r="AV197" s="39">
        <v>391.4274780318737</v>
      </c>
      <c r="AW197" s="39">
        <v>382.6073991949271</v>
      </c>
      <c r="AX197" s="39">
        <v>375.91278661967669</v>
      </c>
      <c r="AY197" s="39">
        <v>371.35135168720126</v>
      </c>
      <c r="AZ197" s="39">
        <v>367.86335202019558</v>
      </c>
      <c r="BA197" s="39">
        <v>364.52303999649013</v>
      </c>
      <c r="BB197" s="16"/>
      <c r="BC197" s="16"/>
      <c r="BD197" s="16"/>
      <c r="BE197" s="16"/>
      <c r="BF197" s="16"/>
      <c r="BG197" s="16"/>
      <c r="BH197" s="16"/>
      <c r="BI197" s="16"/>
      <c r="BJ197" s="38"/>
      <c r="BK197" s="38"/>
      <c r="BL197" s="38">
        <v>2</v>
      </c>
      <c r="BM197" s="39">
        <v>0.95123999999999997</v>
      </c>
      <c r="BN197" s="39">
        <v>1.11693</v>
      </c>
      <c r="BO197" s="39">
        <v>1.17011</v>
      </c>
      <c r="BP197" s="39">
        <v>1.3853899999999999</v>
      </c>
      <c r="BQ197" s="39">
        <v>1.36225</v>
      </c>
      <c r="BR197" s="39">
        <v>1.4365793639232149</v>
      </c>
      <c r="BS197" s="39">
        <v>1.4870990125202179</v>
      </c>
      <c r="BT197" s="39">
        <v>1.8549297548485211</v>
      </c>
      <c r="BU197" s="39">
        <v>1.4833577544384355</v>
      </c>
      <c r="BV197" s="39">
        <v>1.5678444406371781</v>
      </c>
      <c r="BW197" s="39">
        <v>1.6169709321411794</v>
      </c>
      <c r="BX197" s="39">
        <v>1.6567519357319334</v>
      </c>
      <c r="BY197" s="39">
        <v>1.7029878294533412</v>
      </c>
      <c r="BZ197" s="39">
        <v>1.7269028804658748</v>
      </c>
      <c r="CA197" s="39">
        <v>1.7704167199577616</v>
      </c>
      <c r="CB197" s="39">
        <v>1.8230771707247124</v>
      </c>
      <c r="CC197" s="39">
        <v>1.8960722437203428</v>
      </c>
      <c r="CD197" s="39">
        <v>1.9786734761835234</v>
      </c>
      <c r="CE197" s="39">
        <v>2.0659910075362635</v>
      </c>
      <c r="CF197" s="39"/>
      <c r="CG197" s="16"/>
      <c r="CH197" s="16"/>
      <c r="CI197" s="16"/>
      <c r="CJ197" s="16"/>
      <c r="CK197" s="16"/>
      <c r="CL197" s="16"/>
      <c r="CM197" s="16"/>
      <c r="CN197" s="38"/>
      <c r="CO197" s="38"/>
      <c r="CP197" s="38">
        <v>2</v>
      </c>
      <c r="CQ197" s="39">
        <v>0</v>
      </c>
      <c r="CR197" s="39">
        <v>0.58951999999999993</v>
      </c>
      <c r="CS197" s="39">
        <v>2.6783800000000002</v>
      </c>
      <c r="CT197" s="39">
        <v>4.4813199999999993</v>
      </c>
      <c r="CU197" s="39">
        <v>4.8324099999999994</v>
      </c>
      <c r="CV197" s="39">
        <v>4.63029671797179</v>
      </c>
      <c r="CW197" s="39">
        <v>4.6533738985965609</v>
      </c>
      <c r="CX197" s="39">
        <v>5.2870102096721929</v>
      </c>
      <c r="CY197" s="39">
        <v>4.6289203230529488</v>
      </c>
      <c r="CZ197" s="39">
        <v>4.9863109914964827</v>
      </c>
      <c r="DA197" s="39">
        <v>5.1577537515678253</v>
      </c>
      <c r="DB197" s="39">
        <v>5.3778313418219188</v>
      </c>
      <c r="DC197" s="39">
        <v>5.4739316872878803</v>
      </c>
      <c r="DD197" s="39">
        <v>5.5425339601426398</v>
      </c>
      <c r="DE197" s="39">
        <v>5.5686915897401787</v>
      </c>
      <c r="DF197" s="39">
        <v>5.5872642178344023</v>
      </c>
      <c r="DG197" s="39">
        <v>5.6229861968580863</v>
      </c>
      <c r="DH197" s="39">
        <v>5.6624067811619012</v>
      </c>
      <c r="DI197" s="39">
        <v>5.7114971886645813</v>
      </c>
      <c r="DJ197" s="21"/>
    </row>
    <row r="198" spans="1:114" x14ac:dyDescent="0.25">
      <c r="A198" s="4"/>
      <c r="B198" s="4"/>
      <c r="C198" s="4">
        <v>3</v>
      </c>
      <c r="D198" s="36">
        <v>190.34896000000003</v>
      </c>
      <c r="E198" s="36">
        <v>181.96702000000002</v>
      </c>
      <c r="F198" s="36">
        <v>179.84431000000001</v>
      </c>
      <c r="G198" s="36">
        <v>184.84816000000004</v>
      </c>
      <c r="H198" s="36">
        <v>181.65372999999997</v>
      </c>
      <c r="I198" s="36">
        <v>177.40509523596552</v>
      </c>
      <c r="J198" s="36">
        <v>173.9335213333818</v>
      </c>
      <c r="K198" s="36">
        <v>177.81303294503439</v>
      </c>
      <c r="L198" s="36">
        <v>163.64739014405433</v>
      </c>
      <c r="M198" s="36">
        <v>163.90515656383437</v>
      </c>
      <c r="N198" s="36">
        <v>161.76109244482242</v>
      </c>
      <c r="O198" s="36">
        <v>158.29250653357289</v>
      </c>
      <c r="P198" s="36">
        <v>154.68643285432645</v>
      </c>
      <c r="Q198" s="36">
        <v>150.53919608780652</v>
      </c>
      <c r="R198" s="36">
        <v>147.23063940318724</v>
      </c>
      <c r="S198" s="36">
        <v>144.7236803288047</v>
      </c>
      <c r="T198" s="36">
        <v>143.03445470477652</v>
      </c>
      <c r="U198" s="36">
        <v>141.7564831466085</v>
      </c>
      <c r="V198" s="36">
        <v>140.54016142199924</v>
      </c>
      <c r="W198" s="37"/>
      <c r="X198" s="16"/>
      <c r="Y198" s="16"/>
      <c r="Z198" s="16"/>
      <c r="AA198" s="16"/>
      <c r="AB198" s="16"/>
      <c r="AC198" s="16"/>
      <c r="AD198" s="16"/>
      <c r="AE198" s="16"/>
      <c r="AF198" s="38"/>
      <c r="AG198" s="38"/>
      <c r="AH198" s="38">
        <v>3</v>
      </c>
      <c r="AI198" s="39">
        <v>190.05516000000003</v>
      </c>
      <c r="AJ198" s="39">
        <v>181.34303</v>
      </c>
      <c r="AK198" s="39">
        <v>178.30837</v>
      </c>
      <c r="AL198" s="39">
        <v>182.50892000000002</v>
      </c>
      <c r="AM198" s="39">
        <v>179.23676999999998</v>
      </c>
      <c r="AN198" s="39">
        <v>174.9907613741523</v>
      </c>
      <c r="AO198" s="39">
        <v>171.58578317337512</v>
      </c>
      <c r="AP198" s="39">
        <v>175.29594983627894</v>
      </c>
      <c r="AQ198" s="39">
        <v>161.32316357922079</v>
      </c>
      <c r="AR198" s="39">
        <v>161.41013115485882</v>
      </c>
      <c r="AS198" s="39">
        <v>159.18212320047263</v>
      </c>
      <c r="AT198" s="39">
        <v>155.62177655498041</v>
      </c>
      <c r="AU198" s="39">
        <v>151.96599697035921</v>
      </c>
      <c r="AV198" s="39">
        <v>147.77511333150613</v>
      </c>
      <c r="AW198" s="39">
        <v>144.44528028995234</v>
      </c>
      <c r="AX198" s="39">
        <v>141.91787179785462</v>
      </c>
      <c r="AY198" s="39">
        <v>140.19579912301299</v>
      </c>
      <c r="AZ198" s="39">
        <v>138.87897908604552</v>
      </c>
      <c r="BA198" s="39">
        <v>137.6179153754762</v>
      </c>
      <c r="BB198" s="16"/>
      <c r="BC198" s="16"/>
      <c r="BD198" s="16"/>
      <c r="BE198" s="16"/>
      <c r="BF198" s="16"/>
      <c r="BG198" s="16"/>
      <c r="BH198" s="16"/>
      <c r="BI198" s="16"/>
      <c r="BJ198" s="38"/>
      <c r="BK198" s="38"/>
      <c r="BL198" s="38">
        <v>3</v>
      </c>
      <c r="BM198" s="39">
        <v>0.29380000000000001</v>
      </c>
      <c r="BN198" s="39">
        <v>0.29828999999999994</v>
      </c>
      <c r="BO198" s="39">
        <v>0.33715999999999996</v>
      </c>
      <c r="BP198" s="39">
        <v>0.46736</v>
      </c>
      <c r="BQ198" s="39">
        <v>0.39995000000000003</v>
      </c>
      <c r="BR198" s="39">
        <v>0.43767645976645209</v>
      </c>
      <c r="BS198" s="39">
        <v>0.40732032130419121</v>
      </c>
      <c r="BT198" s="39">
        <v>0.36866812998362369</v>
      </c>
      <c r="BU198" s="39">
        <v>0.39397505704332864</v>
      </c>
      <c r="BV198" s="39">
        <v>0.41641444964093743</v>
      </c>
      <c r="BW198" s="39">
        <v>0.42946228805666387</v>
      </c>
      <c r="BX198" s="39">
        <v>0.44002799488767813</v>
      </c>
      <c r="BY198" s="39">
        <v>0.45230809981303172</v>
      </c>
      <c r="BZ198" s="39">
        <v>0.45865986057921593</v>
      </c>
      <c r="CA198" s="39">
        <v>0.47021699664075917</v>
      </c>
      <c r="CB198" s="39">
        <v>0.48420344329043558</v>
      </c>
      <c r="CC198" s="39">
        <v>0.50359070031679098</v>
      </c>
      <c r="CD198" s="39">
        <v>0.52552932245575756</v>
      </c>
      <c r="CE198" s="39">
        <v>0.5487205784374285</v>
      </c>
      <c r="CF198" s="39"/>
      <c r="CG198" s="16"/>
      <c r="CH198" s="16"/>
      <c r="CI198" s="16"/>
      <c r="CJ198" s="16"/>
      <c r="CK198" s="16"/>
      <c r="CL198" s="16"/>
      <c r="CM198" s="16"/>
      <c r="CN198" s="38"/>
      <c r="CO198" s="38"/>
      <c r="CP198" s="38">
        <v>3</v>
      </c>
      <c r="CQ198" s="39">
        <v>0</v>
      </c>
      <c r="CR198" s="39">
        <v>0.32570000000000005</v>
      </c>
      <c r="CS198" s="39">
        <v>1.19878</v>
      </c>
      <c r="CT198" s="39">
        <v>1.8718800000000002</v>
      </c>
      <c r="CU198" s="39">
        <v>2.01701</v>
      </c>
      <c r="CV198" s="39">
        <v>1.9766574020467649</v>
      </c>
      <c r="CW198" s="39">
        <v>1.9404178387024957</v>
      </c>
      <c r="CX198" s="39">
        <v>2.1484149787718354</v>
      </c>
      <c r="CY198" s="39">
        <v>1.9302515077902151</v>
      </c>
      <c r="CZ198" s="39">
        <v>2.0786109593346014</v>
      </c>
      <c r="DA198" s="39">
        <v>2.1495069562931115</v>
      </c>
      <c r="DB198" s="39">
        <v>2.2307019837047992</v>
      </c>
      <c r="DC198" s="39">
        <v>2.2681277841542258</v>
      </c>
      <c r="DD198" s="39">
        <v>2.305422895721156</v>
      </c>
      <c r="DE198" s="39">
        <v>2.3151421165941297</v>
      </c>
      <c r="DF198" s="39">
        <v>2.3216050876596594</v>
      </c>
      <c r="DG198" s="39">
        <v>2.3350648814467587</v>
      </c>
      <c r="DH198" s="39">
        <v>2.3519747381072422</v>
      </c>
      <c r="DI198" s="39">
        <v>2.3735254680855893</v>
      </c>
      <c r="DJ198" s="21"/>
    </row>
    <row r="199" spans="1:114" x14ac:dyDescent="0.25">
      <c r="A199" s="4"/>
      <c r="B199" s="4"/>
      <c r="C199" s="4">
        <v>4</v>
      </c>
      <c r="D199" s="36">
        <v>585.33320000000003</v>
      </c>
      <c r="E199" s="36">
        <v>550.09613000000002</v>
      </c>
      <c r="F199" s="36">
        <v>545.69667000000004</v>
      </c>
      <c r="G199" s="36">
        <v>577.23951999999997</v>
      </c>
      <c r="H199" s="36">
        <v>559.58721000000003</v>
      </c>
      <c r="I199" s="36">
        <v>551.1464307980209</v>
      </c>
      <c r="J199" s="36">
        <v>528.53090144352359</v>
      </c>
      <c r="K199" s="36">
        <v>531.18277257932516</v>
      </c>
      <c r="L199" s="36">
        <v>500.60552319959123</v>
      </c>
      <c r="M199" s="36">
        <v>501.30993557085998</v>
      </c>
      <c r="N199" s="36">
        <v>494.78472062901244</v>
      </c>
      <c r="O199" s="36">
        <v>484.23188241746811</v>
      </c>
      <c r="P199" s="36">
        <v>473.24822283120022</v>
      </c>
      <c r="Q199" s="36">
        <v>460.5471939482764</v>
      </c>
      <c r="R199" s="36">
        <v>450.41308770108719</v>
      </c>
      <c r="S199" s="36">
        <v>442.74982705515163</v>
      </c>
      <c r="T199" s="36">
        <v>437.58209096246219</v>
      </c>
      <c r="U199" s="36">
        <v>433.66507690512543</v>
      </c>
      <c r="V199" s="36">
        <v>429.9296532547051</v>
      </c>
      <c r="W199" s="37"/>
      <c r="X199" s="16"/>
      <c r="Y199" s="16"/>
      <c r="Z199" s="16"/>
      <c r="AA199" s="16"/>
      <c r="AB199" s="16"/>
      <c r="AC199" s="16"/>
      <c r="AD199" s="16"/>
      <c r="AE199" s="16"/>
      <c r="AF199" s="38"/>
      <c r="AG199" s="38"/>
      <c r="AH199" s="38">
        <v>4</v>
      </c>
      <c r="AI199" s="39">
        <v>584.88777000000005</v>
      </c>
      <c r="AJ199" s="39">
        <v>548.48510999999996</v>
      </c>
      <c r="AK199" s="39">
        <v>540.25105000000008</v>
      </c>
      <c r="AL199" s="39">
        <v>569.20174999999995</v>
      </c>
      <c r="AM199" s="39">
        <v>551.88607000000002</v>
      </c>
      <c r="AN199" s="39">
        <v>543.68995854262607</v>
      </c>
      <c r="AO199" s="39">
        <v>521.24113946323689</v>
      </c>
      <c r="AP199" s="39">
        <v>522.93367064055928</v>
      </c>
      <c r="AQ199" s="39">
        <v>493.12235285406626</v>
      </c>
      <c r="AR199" s="39">
        <v>493.38818979012154</v>
      </c>
      <c r="AS199" s="39">
        <v>486.57775723804127</v>
      </c>
      <c r="AT199" s="39">
        <v>475.6947167877525</v>
      </c>
      <c r="AU199" s="39">
        <v>464.51996301844036</v>
      </c>
      <c r="AV199" s="39">
        <v>451.70953731962868</v>
      </c>
      <c r="AW199" s="39">
        <v>441.53111614543769</v>
      </c>
      <c r="AX199" s="39">
        <v>433.80549513358255</v>
      </c>
      <c r="AY199" s="39">
        <v>428.54157326171457</v>
      </c>
      <c r="AZ199" s="39">
        <v>424.51640179527539</v>
      </c>
      <c r="BA199" s="39">
        <v>420.66166270971661</v>
      </c>
      <c r="BB199" s="16"/>
      <c r="BC199" s="16"/>
      <c r="BD199" s="16"/>
      <c r="BE199" s="16"/>
      <c r="BF199" s="16"/>
      <c r="BG199" s="16"/>
      <c r="BH199" s="16"/>
      <c r="BI199" s="16"/>
      <c r="BJ199" s="38"/>
      <c r="BK199" s="38"/>
      <c r="BL199" s="38">
        <v>4</v>
      </c>
      <c r="BM199" s="39">
        <v>0.44542999999999999</v>
      </c>
      <c r="BN199" s="39">
        <v>0.48211999999999999</v>
      </c>
      <c r="BO199" s="39">
        <v>0.56213999999999997</v>
      </c>
      <c r="BP199" s="39">
        <v>1.0810800000000003</v>
      </c>
      <c r="BQ199" s="39">
        <v>1.00505</v>
      </c>
      <c r="BR199" s="39">
        <v>0.94810757226244691</v>
      </c>
      <c r="BS199" s="39">
        <v>0.88197461175758995</v>
      </c>
      <c r="BT199" s="39">
        <v>0.79776502221873402</v>
      </c>
      <c r="BU199" s="39">
        <v>0.88936167589543003</v>
      </c>
      <c r="BV199" s="39">
        <v>0.94001649642253271</v>
      </c>
      <c r="BW199" s="39">
        <v>0.96947076575447932</v>
      </c>
      <c r="BX199" s="39">
        <v>0.99332185623916758</v>
      </c>
      <c r="BY199" s="39">
        <v>1.0210430393479324</v>
      </c>
      <c r="BZ199" s="39">
        <v>1.035381542506723</v>
      </c>
      <c r="CA199" s="39">
        <v>1.0614706913309724</v>
      </c>
      <c r="CB199" s="39">
        <v>1.0930437805654267</v>
      </c>
      <c r="CC199" s="39">
        <v>1.1368086917995881</v>
      </c>
      <c r="CD199" s="39">
        <v>1.1863330700654997</v>
      </c>
      <c r="CE199" s="39">
        <v>1.2386851515418416</v>
      </c>
      <c r="CF199" s="39"/>
      <c r="CG199" s="16"/>
      <c r="CH199" s="16"/>
      <c r="CI199" s="16"/>
      <c r="CJ199" s="16"/>
      <c r="CK199" s="16"/>
      <c r="CL199" s="16"/>
      <c r="CM199" s="16"/>
      <c r="CN199" s="38"/>
      <c r="CO199" s="38"/>
      <c r="CP199" s="38">
        <v>4</v>
      </c>
      <c r="CQ199" s="39">
        <v>0</v>
      </c>
      <c r="CR199" s="39">
        <v>1.1289</v>
      </c>
      <c r="CS199" s="39">
        <v>4.8834800000000005</v>
      </c>
      <c r="CT199" s="39">
        <v>6.9566900000000009</v>
      </c>
      <c r="CU199" s="39">
        <v>6.6960899999999999</v>
      </c>
      <c r="CV199" s="39">
        <v>6.5083646831324113</v>
      </c>
      <c r="CW199" s="39">
        <v>6.4077873685290143</v>
      </c>
      <c r="CX199" s="39">
        <v>7.4513369165470804</v>
      </c>
      <c r="CY199" s="39">
        <v>6.5938086696295342</v>
      </c>
      <c r="CZ199" s="39">
        <v>6.9817292843159375</v>
      </c>
      <c r="DA199" s="39">
        <v>7.2374926252166798</v>
      </c>
      <c r="DB199" s="39">
        <v>7.5438437734764285</v>
      </c>
      <c r="DC199" s="39">
        <v>7.7072167734119095</v>
      </c>
      <c r="DD199" s="39">
        <v>7.8022750861409609</v>
      </c>
      <c r="DE199" s="39">
        <v>7.8205008643185563</v>
      </c>
      <c r="DF199" s="39">
        <v>7.8512881410036517</v>
      </c>
      <c r="DG199" s="39">
        <v>7.9037090089480015</v>
      </c>
      <c r="DH199" s="39">
        <v>7.9623420397845859</v>
      </c>
      <c r="DI199" s="39">
        <v>8.0293053934466148</v>
      </c>
      <c r="DJ199" s="21"/>
    </row>
    <row r="200" spans="1:114" x14ac:dyDescent="0.25">
      <c r="A200" s="4"/>
      <c r="B200" s="4"/>
      <c r="C200" s="4">
        <v>5</v>
      </c>
      <c r="D200" s="36">
        <v>548.65023999999994</v>
      </c>
      <c r="E200" s="36">
        <v>464.62394</v>
      </c>
      <c r="F200" s="36">
        <v>465.92411000000004</v>
      </c>
      <c r="G200" s="36">
        <v>516.41092000000003</v>
      </c>
      <c r="H200" s="36">
        <v>473.22297000000003</v>
      </c>
      <c r="I200" s="36">
        <v>472.42445787539214</v>
      </c>
      <c r="J200" s="36">
        <v>429.73548836097109</v>
      </c>
      <c r="K200" s="36">
        <v>432.82375243023091</v>
      </c>
      <c r="L200" s="36">
        <v>429.54993308406944</v>
      </c>
      <c r="M200" s="36">
        <v>430.17916215563571</v>
      </c>
      <c r="N200" s="36">
        <v>424.75303415572881</v>
      </c>
      <c r="O200" s="36">
        <v>415.60021165543219</v>
      </c>
      <c r="P200" s="36">
        <v>406.20516211944312</v>
      </c>
      <c r="Q200" s="36">
        <v>395.32700308438081</v>
      </c>
      <c r="R200" s="36">
        <v>386.64249237043413</v>
      </c>
      <c r="S200" s="36">
        <v>380.07714949539803</v>
      </c>
      <c r="T200" s="36">
        <v>375.61903539941915</v>
      </c>
      <c r="U200" s="36">
        <v>372.25604689000136</v>
      </c>
      <c r="V200" s="36">
        <v>369.04680313320421</v>
      </c>
      <c r="W200" s="37"/>
      <c r="X200" s="16"/>
      <c r="Y200" s="16"/>
      <c r="Z200" s="16"/>
      <c r="AA200" s="16"/>
      <c r="AB200" s="16"/>
      <c r="AC200" s="16"/>
      <c r="AD200" s="16"/>
      <c r="AE200" s="16"/>
      <c r="AF200" s="38"/>
      <c r="AG200" s="38"/>
      <c r="AH200" s="38">
        <v>5</v>
      </c>
      <c r="AI200" s="39">
        <v>548.65003999999999</v>
      </c>
      <c r="AJ200" s="39">
        <v>463.96765000000005</v>
      </c>
      <c r="AK200" s="39">
        <v>461.69849000000005</v>
      </c>
      <c r="AL200" s="39">
        <v>509.37596000000002</v>
      </c>
      <c r="AM200" s="39">
        <v>467.09468000000004</v>
      </c>
      <c r="AN200" s="39">
        <v>464.98499421416409</v>
      </c>
      <c r="AO200" s="39">
        <v>423.08984741024295</v>
      </c>
      <c r="AP200" s="39">
        <v>425.15618260130447</v>
      </c>
      <c r="AQ200" s="39">
        <v>422.77041421279017</v>
      </c>
      <c r="AR200" s="39">
        <v>422.99832517833187</v>
      </c>
      <c r="AS200" s="39">
        <v>417.15951179997478</v>
      </c>
      <c r="AT200" s="39">
        <v>407.82911439974833</v>
      </c>
      <c r="AU200" s="39">
        <v>398.248621338676</v>
      </c>
      <c r="AV200" s="39">
        <v>387.26581160072129</v>
      </c>
      <c r="AW200" s="39">
        <v>378.53950805568928</v>
      </c>
      <c r="AX200" s="39">
        <v>371.91607276355677</v>
      </c>
      <c r="AY200" s="39">
        <v>367.40313511781193</v>
      </c>
      <c r="AZ200" s="39">
        <v>363.95221994778393</v>
      </c>
      <c r="BA200" s="39">
        <v>360.64742220245398</v>
      </c>
      <c r="BB200" s="16"/>
      <c r="BC200" s="16"/>
      <c r="BD200" s="16"/>
      <c r="BE200" s="16"/>
      <c r="BF200" s="16"/>
      <c r="BG200" s="16"/>
      <c r="BH200" s="16"/>
      <c r="BI200" s="16"/>
      <c r="BJ200" s="38"/>
      <c r="BK200" s="38"/>
      <c r="BL200" s="38">
        <v>5</v>
      </c>
      <c r="BM200" s="39">
        <v>2.0000000000000001E-4</v>
      </c>
      <c r="BN200" s="39">
        <v>9.9399999999999992E-3</v>
      </c>
      <c r="BO200" s="39">
        <v>0.12532000000000001</v>
      </c>
      <c r="BP200" s="39">
        <v>0.41875999999999997</v>
      </c>
      <c r="BQ200" s="39">
        <v>0.42157</v>
      </c>
      <c r="BR200" s="39">
        <v>0.49488277303930472</v>
      </c>
      <c r="BS200" s="39">
        <v>0.57021379557637242</v>
      </c>
      <c r="BT200" s="39">
        <v>0.54906737394005045</v>
      </c>
      <c r="BU200" s="39">
        <v>0.49321216854591188</v>
      </c>
      <c r="BV200" s="39">
        <v>0.52130374766002452</v>
      </c>
      <c r="BW200" s="39">
        <v>0.53763816417906152</v>
      </c>
      <c r="BX200" s="39">
        <v>0.55086523296217937</v>
      </c>
      <c r="BY200" s="39">
        <v>0.56623853406824121</v>
      </c>
      <c r="BZ200" s="39">
        <v>0.57419021944925264</v>
      </c>
      <c r="CA200" s="39">
        <v>0.5886584453868835</v>
      </c>
      <c r="CB200" s="39">
        <v>0.6061678931527098</v>
      </c>
      <c r="CC200" s="39">
        <v>0.63043854407128841</v>
      </c>
      <c r="CD200" s="39">
        <v>0.65790321526461992</v>
      </c>
      <c r="CE200" s="39">
        <v>0.68693604221530002</v>
      </c>
      <c r="CF200" s="39"/>
      <c r="CG200" s="16"/>
      <c r="CH200" s="16"/>
      <c r="CI200" s="16"/>
      <c r="CJ200" s="16"/>
      <c r="CK200" s="16"/>
      <c r="CL200" s="16"/>
      <c r="CM200" s="16"/>
      <c r="CN200" s="38"/>
      <c r="CO200" s="38"/>
      <c r="CP200" s="38">
        <v>5</v>
      </c>
      <c r="CQ200" s="39">
        <v>0</v>
      </c>
      <c r="CR200" s="39">
        <v>0.64634999999999987</v>
      </c>
      <c r="CS200" s="39">
        <v>4.1002999999999989</v>
      </c>
      <c r="CT200" s="39">
        <v>6.6162000000000001</v>
      </c>
      <c r="CU200" s="39">
        <v>5.7067199999999989</v>
      </c>
      <c r="CV200" s="39">
        <v>6.9445808881887405</v>
      </c>
      <c r="CW200" s="39">
        <v>6.0754271551517478</v>
      </c>
      <c r="CX200" s="39">
        <v>7.1185024549864044</v>
      </c>
      <c r="CY200" s="39">
        <v>6.2863067027333539</v>
      </c>
      <c r="CZ200" s="39">
        <v>6.6595332296438174</v>
      </c>
      <c r="DA200" s="39">
        <v>7.055884191575009</v>
      </c>
      <c r="DB200" s="39">
        <v>7.2202320227217021</v>
      </c>
      <c r="DC200" s="39">
        <v>7.3903022466988624</v>
      </c>
      <c r="DD200" s="39">
        <v>7.4870012642102779</v>
      </c>
      <c r="DE200" s="39">
        <v>7.5143258693579353</v>
      </c>
      <c r="DF200" s="39">
        <v>7.5549088386885819</v>
      </c>
      <c r="DG200" s="39">
        <v>7.5854617375359439</v>
      </c>
      <c r="DH200" s="39">
        <v>7.6459237269527796</v>
      </c>
      <c r="DI200" s="39">
        <v>7.712444888534943</v>
      </c>
      <c r="DJ200" s="21"/>
    </row>
    <row r="201" spans="1:114" x14ac:dyDescent="0.25">
      <c r="A201" s="4"/>
      <c r="B201" s="4" t="s">
        <v>64</v>
      </c>
      <c r="C201" s="4"/>
      <c r="D201" s="36">
        <v>2171.1213900000002</v>
      </c>
      <c r="E201" s="36">
        <v>2017.3821400000002</v>
      </c>
      <c r="F201" s="36">
        <v>2001.9208000000003</v>
      </c>
      <c r="G201" s="36">
        <v>2106.64408</v>
      </c>
      <c r="H201" s="36">
        <v>2026.8210799999997</v>
      </c>
      <c r="I201" s="36">
        <v>1998.6441944318431</v>
      </c>
      <c r="J201" s="36">
        <v>1918.6678241641505</v>
      </c>
      <c r="K201" s="36">
        <v>1958.7821436581153</v>
      </c>
      <c r="L201" s="36">
        <v>1830.6814980146669</v>
      </c>
      <c r="M201" s="36">
        <v>1833.3907745879203</v>
      </c>
      <c r="N201" s="36">
        <v>1809.6124000271702</v>
      </c>
      <c r="O201" s="36">
        <v>1770.791166541125</v>
      </c>
      <c r="P201" s="36">
        <v>1730.5407134140198</v>
      </c>
      <c r="Q201" s="36">
        <v>1684.0586051006376</v>
      </c>
      <c r="R201" s="36">
        <v>1647.0410996862493</v>
      </c>
      <c r="S201" s="36">
        <v>1619.0299726750573</v>
      </c>
      <c r="T201" s="36">
        <v>1600.1276306056086</v>
      </c>
      <c r="U201" s="36">
        <v>1585.8311489257246</v>
      </c>
      <c r="V201" s="36">
        <v>1572.2074575863392</v>
      </c>
      <c r="W201" s="37"/>
      <c r="X201" s="16"/>
      <c r="Y201" s="16"/>
      <c r="Z201" s="16"/>
      <c r="AA201" s="16"/>
      <c r="AB201" s="16"/>
      <c r="AC201" s="16"/>
      <c r="AD201" s="16"/>
      <c r="AE201" s="16"/>
      <c r="AF201" s="38"/>
      <c r="AG201" s="38" t="s">
        <v>64</v>
      </c>
      <c r="AH201" s="38"/>
      <c r="AI201" s="39">
        <v>2168.7563100000002</v>
      </c>
      <c r="AJ201" s="39">
        <v>2011.8093700000002</v>
      </c>
      <c r="AK201" s="39">
        <v>1984.8634600000003</v>
      </c>
      <c r="AL201" s="39">
        <v>2080.2526800000001</v>
      </c>
      <c r="AM201" s="39">
        <v>2000.9639399999999</v>
      </c>
      <c r="AN201" s="39">
        <v>1971.806121868168</v>
      </c>
      <c r="AO201" s="39">
        <v>1892.7033706448251</v>
      </c>
      <c r="AP201" s="39">
        <v>1929.0009090178169</v>
      </c>
      <c r="AQ201" s="39">
        <v>1804.5281517958563</v>
      </c>
      <c r="AR201" s="39">
        <v>1805.5009534385367</v>
      </c>
      <c r="AS201" s="39">
        <v>1780.5789088485753</v>
      </c>
      <c r="AT201" s="39">
        <v>1740.7535941857639</v>
      </c>
      <c r="AU201" s="39">
        <v>1699.8607860431196</v>
      </c>
      <c r="AV201" s="39">
        <v>1652.9824126005028</v>
      </c>
      <c r="AW201" s="39">
        <v>1615.7355763065127</v>
      </c>
      <c r="AX201" s="39">
        <v>1587.4644980937512</v>
      </c>
      <c r="AY201" s="39">
        <v>1568.201742812709</v>
      </c>
      <c r="AZ201" s="39">
        <v>1553.4720612540543</v>
      </c>
      <c r="BA201" s="39">
        <v>1539.366058641398</v>
      </c>
      <c r="BB201" s="16"/>
      <c r="BC201" s="16"/>
      <c r="BD201" s="16"/>
      <c r="BE201" s="16"/>
      <c r="BF201" s="16"/>
      <c r="BG201" s="16"/>
      <c r="BH201" s="16"/>
      <c r="BI201" s="16"/>
      <c r="BJ201" s="38"/>
      <c r="BK201" s="38" t="s">
        <v>64</v>
      </c>
      <c r="BL201" s="38"/>
      <c r="BM201" s="39">
        <v>2.3650799999999998</v>
      </c>
      <c r="BN201" s="39">
        <v>2.6686000000000001</v>
      </c>
      <c r="BO201" s="39">
        <v>3.0078399999999998</v>
      </c>
      <c r="BP201" s="39">
        <v>4.2894700000000006</v>
      </c>
      <c r="BQ201" s="39">
        <v>4.1000800000000002</v>
      </c>
      <c r="BR201" s="39">
        <v>4.2919496464002052</v>
      </c>
      <c r="BS201" s="39">
        <v>4.3525162327627367</v>
      </c>
      <c r="BT201" s="39">
        <v>4.9170909262584592</v>
      </c>
      <c r="BU201" s="39">
        <v>4.2813763688155317</v>
      </c>
      <c r="BV201" s="39">
        <v>4.5252280631815802</v>
      </c>
      <c r="BW201" s="39">
        <v>4.6670205600884875</v>
      </c>
      <c r="BX201" s="39">
        <v>4.7818394216824647</v>
      </c>
      <c r="BY201" s="39">
        <v>4.9152888624378015</v>
      </c>
      <c r="BZ201" s="39">
        <v>4.9843142435083596</v>
      </c>
      <c r="CA201" s="39">
        <v>5.1099070909246755</v>
      </c>
      <c r="CB201" s="39">
        <v>5.2618995612577351</v>
      </c>
      <c r="CC201" s="39">
        <v>5.4725833154824661</v>
      </c>
      <c r="CD201" s="39">
        <v>5.7109930744531079</v>
      </c>
      <c r="CE201" s="39">
        <v>5.9630153625345539</v>
      </c>
      <c r="CF201" s="39"/>
      <c r="CG201" s="16"/>
      <c r="CH201" s="16"/>
      <c r="CI201" s="16"/>
      <c r="CJ201" s="16"/>
      <c r="CK201" s="16"/>
      <c r="CL201" s="16"/>
      <c r="CM201" s="16"/>
      <c r="CN201" s="38"/>
      <c r="CO201" s="38" t="s">
        <v>64</v>
      </c>
      <c r="CP201" s="38"/>
      <c r="CQ201" s="39">
        <v>0</v>
      </c>
      <c r="CR201" s="39">
        <v>2.9041700000000001</v>
      </c>
      <c r="CS201" s="39">
        <v>14.0495</v>
      </c>
      <c r="CT201" s="39">
        <v>22.101929999999999</v>
      </c>
      <c r="CU201" s="39">
        <v>21.757059999999999</v>
      </c>
      <c r="CV201" s="39">
        <v>22.546122917274857</v>
      </c>
      <c r="CW201" s="39">
        <v>21.611937286562682</v>
      </c>
      <c r="CX201" s="39">
        <v>24.864143714039884</v>
      </c>
      <c r="CY201" s="39">
        <v>21.871969849995086</v>
      </c>
      <c r="CZ201" s="39">
        <v>23.364593086201953</v>
      </c>
      <c r="DA201" s="39">
        <v>24.366470618506302</v>
      </c>
      <c r="DB201" s="39">
        <v>25.255732933678804</v>
      </c>
      <c r="DC201" s="39">
        <v>25.764638508462447</v>
      </c>
      <c r="DD201" s="39">
        <v>26.091878256626295</v>
      </c>
      <c r="DE201" s="39">
        <v>26.195616288811813</v>
      </c>
      <c r="DF201" s="39">
        <v>26.303575020048385</v>
      </c>
      <c r="DG201" s="39">
        <v>26.453304477417174</v>
      </c>
      <c r="DH201" s="39">
        <v>26.648094597217192</v>
      </c>
      <c r="DI201" s="39">
        <v>26.878383582406471</v>
      </c>
      <c r="DJ201" s="21"/>
    </row>
    <row r="202" spans="1:114" x14ac:dyDescent="0.25">
      <c r="A202" s="4"/>
      <c r="B202" s="4" t="s">
        <v>65</v>
      </c>
      <c r="C202" s="4">
        <v>1</v>
      </c>
      <c r="D202" s="36">
        <v>148.13072</v>
      </c>
      <c r="E202" s="36">
        <v>147.18983</v>
      </c>
      <c r="F202" s="36">
        <v>145.05912999999998</v>
      </c>
      <c r="G202" s="36">
        <v>143.12316999999996</v>
      </c>
      <c r="H202" s="36">
        <v>142.74098000000001</v>
      </c>
      <c r="I202" s="36">
        <v>140.60092331248538</v>
      </c>
      <c r="J202" s="36">
        <v>135.71719309338695</v>
      </c>
      <c r="K202" s="36">
        <v>139.54172106382887</v>
      </c>
      <c r="L202" s="36">
        <v>129.6950507537465</v>
      </c>
      <c r="M202" s="36">
        <v>129.41573293056859</v>
      </c>
      <c r="N202" s="36">
        <v>127.17774641065753</v>
      </c>
      <c r="O202" s="36">
        <v>123.86731838735115</v>
      </c>
      <c r="P202" s="36">
        <v>120.49245119245602</v>
      </c>
      <c r="Q202" s="36">
        <v>116.69065219669201</v>
      </c>
      <c r="R202" s="36">
        <v>113.59795107292469</v>
      </c>
      <c r="S202" s="36">
        <v>111.17665480649757</v>
      </c>
      <c r="T202" s="36">
        <v>109.42405927346569</v>
      </c>
      <c r="U202" s="36">
        <v>108.00449749601128</v>
      </c>
      <c r="V202" s="36">
        <v>106.64324781389912</v>
      </c>
      <c r="W202" s="37"/>
      <c r="X202" s="16"/>
      <c r="Y202" s="16"/>
      <c r="Z202" s="16"/>
      <c r="AA202" s="16"/>
      <c r="AB202" s="16"/>
      <c r="AC202" s="16"/>
      <c r="AD202" s="16"/>
      <c r="AE202" s="16"/>
      <c r="AF202" s="38"/>
      <c r="AG202" s="38" t="s">
        <v>65</v>
      </c>
      <c r="AH202" s="38">
        <v>1</v>
      </c>
      <c r="AI202" s="39">
        <v>147.85437999999999</v>
      </c>
      <c r="AJ202" s="39">
        <v>146.75152</v>
      </c>
      <c r="AK202" s="39">
        <v>144.18298999999999</v>
      </c>
      <c r="AL202" s="39">
        <v>141.86722999999998</v>
      </c>
      <c r="AM202" s="39">
        <v>141.38690000000003</v>
      </c>
      <c r="AN202" s="39">
        <v>139.22529612224119</v>
      </c>
      <c r="AO202" s="39">
        <v>134.34483530151502</v>
      </c>
      <c r="AP202" s="39">
        <v>137.91966274003033</v>
      </c>
      <c r="AQ202" s="39">
        <v>128.11500723289024</v>
      </c>
      <c r="AR202" s="39">
        <v>127.72351890328594</v>
      </c>
      <c r="AS202" s="39">
        <v>125.42623704523847</v>
      </c>
      <c r="AT202" s="39">
        <v>122.06289985188695</v>
      </c>
      <c r="AU202" s="39">
        <v>118.65626968791572</v>
      </c>
      <c r="AV202" s="39">
        <v>114.83844101260465</v>
      </c>
      <c r="AW202" s="39">
        <v>111.73120245063224</v>
      </c>
      <c r="AX202" s="39">
        <v>109.29570069884009</v>
      </c>
      <c r="AY202" s="39">
        <v>107.52095838557079</v>
      </c>
      <c r="AZ202" s="39">
        <v>106.07489870579178</v>
      </c>
      <c r="BA202" s="39">
        <v>104.68410693152579</v>
      </c>
      <c r="BB202" s="16"/>
      <c r="BC202" s="16"/>
      <c r="BD202" s="16"/>
      <c r="BE202" s="16"/>
      <c r="BF202" s="16"/>
      <c r="BG202" s="16"/>
      <c r="BH202" s="16"/>
      <c r="BI202" s="16"/>
      <c r="BJ202" s="38"/>
      <c r="BK202" s="38" t="s">
        <v>65</v>
      </c>
      <c r="BL202" s="38">
        <v>1</v>
      </c>
      <c r="BM202" s="39">
        <v>0.27634000000000003</v>
      </c>
      <c r="BN202" s="39">
        <v>0.34212999999999999</v>
      </c>
      <c r="BO202" s="39">
        <v>0.36280000000000001</v>
      </c>
      <c r="BP202" s="39">
        <v>0.40307999999999999</v>
      </c>
      <c r="BQ202" s="39">
        <v>0.40479000000000004</v>
      </c>
      <c r="BR202" s="39">
        <v>0.41944378270882898</v>
      </c>
      <c r="BS202" s="39">
        <v>0.43798408374354503</v>
      </c>
      <c r="BT202" s="39">
        <v>0.548911709801019</v>
      </c>
      <c r="BU202" s="39">
        <v>0.46980284628944818</v>
      </c>
      <c r="BV202" s="39">
        <v>0.49055215156799514</v>
      </c>
      <c r="BW202" s="39">
        <v>0.49980075107314526</v>
      </c>
      <c r="BX202" s="39">
        <v>0.50589997213934401</v>
      </c>
      <c r="BY202" s="39">
        <v>0.51372557890112835</v>
      </c>
      <c r="BZ202" s="39">
        <v>0.51463585088594943</v>
      </c>
      <c r="CA202" s="39">
        <v>0.52121883684712611</v>
      </c>
      <c r="CB202" s="39">
        <v>0.53022735553157996</v>
      </c>
      <c r="CC202" s="39">
        <v>0.54478411439099372</v>
      </c>
      <c r="CD202" s="39">
        <v>0.56163758585413115</v>
      </c>
      <c r="CE202" s="39">
        <v>0.57932588770249738</v>
      </c>
      <c r="CF202" s="39"/>
      <c r="CG202" s="16"/>
      <c r="CH202" s="16"/>
      <c r="CI202" s="16"/>
      <c r="CJ202" s="16"/>
      <c r="CK202" s="16"/>
      <c r="CL202" s="16"/>
      <c r="CM202" s="16"/>
      <c r="CN202" s="38"/>
      <c r="CO202" s="38" t="s">
        <v>65</v>
      </c>
      <c r="CP202" s="38">
        <v>1</v>
      </c>
      <c r="CQ202" s="39">
        <v>0</v>
      </c>
      <c r="CR202" s="39">
        <v>9.6180000000000002E-2</v>
      </c>
      <c r="CS202" s="39">
        <v>0.51334000000000002</v>
      </c>
      <c r="CT202" s="39">
        <v>0.85286000000000006</v>
      </c>
      <c r="CU202" s="39">
        <v>0.94928999999999997</v>
      </c>
      <c r="CV202" s="39">
        <v>0.95618340753535613</v>
      </c>
      <c r="CW202" s="39">
        <v>0.93437370812839893</v>
      </c>
      <c r="CX202" s="39">
        <v>1.0731466139975141</v>
      </c>
      <c r="CY202" s="39">
        <v>1.1102406745668387</v>
      </c>
      <c r="CZ202" s="39">
        <v>1.2016618757146631</v>
      </c>
      <c r="DA202" s="39">
        <v>1.2517086143459355</v>
      </c>
      <c r="DB202" s="39">
        <v>1.298518563324851</v>
      </c>
      <c r="DC202" s="39">
        <v>1.3224559256391564</v>
      </c>
      <c r="DD202" s="39">
        <v>1.3375753332014213</v>
      </c>
      <c r="DE202" s="39">
        <v>1.3455297854453225</v>
      </c>
      <c r="DF202" s="39">
        <v>1.3507267521258901</v>
      </c>
      <c r="DG202" s="39">
        <v>1.3583167735039003</v>
      </c>
      <c r="DH202" s="39">
        <v>1.3679612043653653</v>
      </c>
      <c r="DI202" s="39">
        <v>1.3798149946708445</v>
      </c>
      <c r="DJ202" s="21"/>
    </row>
    <row r="203" spans="1:114" x14ac:dyDescent="0.25">
      <c r="A203" s="4"/>
      <c r="B203" s="4"/>
      <c r="C203" s="4">
        <v>2</v>
      </c>
      <c r="D203" s="36">
        <v>220.37094999999999</v>
      </c>
      <c r="E203" s="36">
        <v>218.76829000000001</v>
      </c>
      <c r="F203" s="36">
        <v>216.26888999999997</v>
      </c>
      <c r="G203" s="36">
        <v>214.61067999999997</v>
      </c>
      <c r="H203" s="36">
        <v>213.42349999999999</v>
      </c>
      <c r="I203" s="36">
        <v>206.90749166067036</v>
      </c>
      <c r="J203" s="36">
        <v>198.39448338222562</v>
      </c>
      <c r="K203" s="36">
        <v>209.19584654824286</v>
      </c>
      <c r="L203" s="36">
        <v>192.92437409629872</v>
      </c>
      <c r="M203" s="36">
        <v>192.52582764526557</v>
      </c>
      <c r="N203" s="36">
        <v>189.2284257493115</v>
      </c>
      <c r="O203" s="36">
        <v>184.33976695989296</v>
      </c>
      <c r="P203" s="36">
        <v>179.34338328684171</v>
      </c>
      <c r="Q203" s="36">
        <v>173.70383801008924</v>
      </c>
      <c r="R203" s="36">
        <v>169.11502404126065</v>
      </c>
      <c r="S203" s="36">
        <v>165.52573500090955</v>
      </c>
      <c r="T203" s="36">
        <v>162.92926340176106</v>
      </c>
      <c r="U203" s="36">
        <v>160.82680156771036</v>
      </c>
      <c r="V203" s="36">
        <v>158.81119068688031</v>
      </c>
      <c r="W203" s="37"/>
      <c r="X203" s="16"/>
      <c r="Y203" s="16"/>
      <c r="Z203" s="16"/>
      <c r="AA203" s="16"/>
      <c r="AB203" s="16"/>
      <c r="AC203" s="16"/>
      <c r="AD203" s="16"/>
      <c r="AE203" s="16"/>
      <c r="AF203" s="38"/>
      <c r="AG203" s="38"/>
      <c r="AH203" s="38">
        <v>2</v>
      </c>
      <c r="AI203" s="39">
        <v>219.91741999999999</v>
      </c>
      <c r="AJ203" s="39">
        <v>217.98145000000002</v>
      </c>
      <c r="AK203" s="39">
        <v>214.62986999999998</v>
      </c>
      <c r="AL203" s="39">
        <v>212.30896999999999</v>
      </c>
      <c r="AM203" s="39">
        <v>211.01504</v>
      </c>
      <c r="AN203" s="39">
        <v>204.4927326648496</v>
      </c>
      <c r="AO203" s="39">
        <v>196.03228585749349</v>
      </c>
      <c r="AP203" s="39">
        <v>206.36684508465299</v>
      </c>
      <c r="AQ203" s="39">
        <v>190.12700850960982</v>
      </c>
      <c r="AR203" s="39">
        <v>189.54602657328766</v>
      </c>
      <c r="AS203" s="39">
        <v>186.13678251353451</v>
      </c>
      <c r="AT203" s="39">
        <v>181.14547624120527</v>
      </c>
      <c r="AU203" s="39">
        <v>176.08992173464335</v>
      </c>
      <c r="AV203" s="39">
        <v>170.42413471470749</v>
      </c>
      <c r="AW203" s="39">
        <v>165.81288748244842</v>
      </c>
      <c r="AX203" s="39">
        <v>162.19852042046634</v>
      </c>
      <c r="AY203" s="39">
        <v>159.5647427375448</v>
      </c>
      <c r="AZ203" s="39">
        <v>157.41874121140847</v>
      </c>
      <c r="BA203" s="39">
        <v>155.35475912833928</v>
      </c>
      <c r="BB203" s="16"/>
      <c r="BC203" s="16"/>
      <c r="BD203" s="16"/>
      <c r="BE203" s="16"/>
      <c r="BF203" s="16"/>
      <c r="BG203" s="16"/>
      <c r="BH203" s="16"/>
      <c r="BI203" s="16"/>
      <c r="BJ203" s="38"/>
      <c r="BK203" s="38"/>
      <c r="BL203" s="38">
        <v>2</v>
      </c>
      <c r="BM203" s="39">
        <v>0.45352999999999999</v>
      </c>
      <c r="BN203" s="39">
        <v>0.52851999999999999</v>
      </c>
      <c r="BO203" s="39">
        <v>0.54761000000000004</v>
      </c>
      <c r="BP203" s="39">
        <v>0.62308000000000008</v>
      </c>
      <c r="BQ203" s="39">
        <v>0.66249999999999998</v>
      </c>
      <c r="BR203" s="39">
        <v>0.65736145595926099</v>
      </c>
      <c r="BS203" s="39">
        <v>0.62697853873378695</v>
      </c>
      <c r="BT203" s="39">
        <v>0.81013250503294099</v>
      </c>
      <c r="BU203" s="39">
        <v>0.71536325541056123</v>
      </c>
      <c r="BV203" s="39">
        <v>0.7469579779389639</v>
      </c>
      <c r="BW203" s="39">
        <v>0.76104071137118423</v>
      </c>
      <c r="BX203" s="39">
        <v>0.77032792338329792</v>
      </c>
      <c r="BY203" s="39">
        <v>0.78224388254124622</v>
      </c>
      <c r="BZ203" s="39">
        <v>0.78362994296108768</v>
      </c>
      <c r="CA203" s="39">
        <v>0.79365377807554771</v>
      </c>
      <c r="CB203" s="39">
        <v>0.80737094327247227</v>
      </c>
      <c r="CC203" s="39">
        <v>0.82953634837408585</v>
      </c>
      <c r="CD203" s="39">
        <v>0.85519893068081598</v>
      </c>
      <c r="CE203" s="39">
        <v>0.8821326993730898</v>
      </c>
      <c r="CF203" s="39"/>
      <c r="CG203" s="16"/>
      <c r="CH203" s="16"/>
      <c r="CI203" s="16"/>
      <c r="CJ203" s="16"/>
      <c r="CK203" s="16"/>
      <c r="CL203" s="16"/>
      <c r="CM203" s="16"/>
      <c r="CN203" s="38"/>
      <c r="CO203" s="38"/>
      <c r="CP203" s="38">
        <v>2</v>
      </c>
      <c r="CQ203" s="39">
        <v>0</v>
      </c>
      <c r="CR203" s="39">
        <v>0.25831999999999999</v>
      </c>
      <c r="CS203" s="39">
        <v>1.09141</v>
      </c>
      <c r="CT203" s="39">
        <v>1.6786300000000001</v>
      </c>
      <c r="CU203" s="39">
        <v>1.74596</v>
      </c>
      <c r="CV203" s="39">
        <v>1.7573975398614989</v>
      </c>
      <c r="CW203" s="39">
        <v>1.735218985998324</v>
      </c>
      <c r="CX203" s="39">
        <v>2.018868958556912</v>
      </c>
      <c r="CY203" s="39">
        <v>2.0820023312783587</v>
      </c>
      <c r="CZ203" s="39">
        <v>2.2328430940389401</v>
      </c>
      <c r="DA203" s="39">
        <v>2.3306025244058159</v>
      </c>
      <c r="DB203" s="39">
        <v>2.4239627953044036</v>
      </c>
      <c r="DC203" s="39">
        <v>2.4712176696571082</v>
      </c>
      <c r="DD203" s="39">
        <v>2.4960733524206735</v>
      </c>
      <c r="DE203" s="39">
        <v>2.5084827807366996</v>
      </c>
      <c r="DF203" s="39">
        <v>2.5198436371707356</v>
      </c>
      <c r="DG203" s="39">
        <v>2.5349843158421543</v>
      </c>
      <c r="DH203" s="39">
        <v>2.5528614256210838</v>
      </c>
      <c r="DI203" s="39">
        <v>2.5742988591679392</v>
      </c>
      <c r="DJ203" s="21"/>
    </row>
    <row r="204" spans="1:114" x14ac:dyDescent="0.25">
      <c r="A204" s="4"/>
      <c r="B204" s="4"/>
      <c r="C204" s="4">
        <v>3</v>
      </c>
      <c r="D204" s="36">
        <v>85.363280000000003</v>
      </c>
      <c r="E204" s="36">
        <v>84.632320000000021</v>
      </c>
      <c r="F204" s="36">
        <v>84.277230000000003</v>
      </c>
      <c r="G204" s="36">
        <v>82.836799999999997</v>
      </c>
      <c r="H204" s="36">
        <v>82.626370000000009</v>
      </c>
      <c r="I204" s="36">
        <v>79.679528321728597</v>
      </c>
      <c r="J204" s="36">
        <v>75.97485999470392</v>
      </c>
      <c r="K204" s="36">
        <v>79.070329495939092</v>
      </c>
      <c r="L204" s="36">
        <v>74.357453119505053</v>
      </c>
      <c r="M204" s="36">
        <v>74.205982991327559</v>
      </c>
      <c r="N204" s="36">
        <v>72.940718015542771</v>
      </c>
      <c r="O204" s="36">
        <v>71.063420380629765</v>
      </c>
      <c r="P204" s="36">
        <v>69.138952552291556</v>
      </c>
      <c r="Q204" s="36">
        <v>66.96788351230802</v>
      </c>
      <c r="R204" s="36">
        <v>65.200181956299019</v>
      </c>
      <c r="S204" s="36">
        <v>63.817784728066719</v>
      </c>
      <c r="T204" s="36">
        <v>62.817233046790946</v>
      </c>
      <c r="U204" s="36">
        <v>62.00647095932392</v>
      </c>
      <c r="V204" s="36">
        <v>61.229500087689033</v>
      </c>
      <c r="W204" s="37"/>
      <c r="X204" s="16"/>
      <c r="Y204" s="16"/>
      <c r="Z204" s="16"/>
      <c r="AA204" s="16"/>
      <c r="AB204" s="16"/>
      <c r="AC204" s="16"/>
      <c r="AD204" s="16"/>
      <c r="AE204" s="16"/>
      <c r="AF204" s="38"/>
      <c r="AG204" s="38"/>
      <c r="AH204" s="38">
        <v>3</v>
      </c>
      <c r="AI204" s="39">
        <v>85.203699999999998</v>
      </c>
      <c r="AJ204" s="39">
        <v>84.322480000000013</v>
      </c>
      <c r="AK204" s="39">
        <v>83.605890000000002</v>
      </c>
      <c r="AL204" s="39">
        <v>81.892589999999998</v>
      </c>
      <c r="AM204" s="39">
        <v>81.681850000000011</v>
      </c>
      <c r="AN204" s="39">
        <v>78.690497064282511</v>
      </c>
      <c r="AO204" s="39">
        <v>75.004592050112095</v>
      </c>
      <c r="AP204" s="39">
        <v>77.970902196408048</v>
      </c>
      <c r="AQ204" s="39">
        <v>73.229007623310693</v>
      </c>
      <c r="AR204" s="39">
        <v>73.005237570978593</v>
      </c>
      <c r="AS204" s="39">
        <v>71.692138705128755</v>
      </c>
      <c r="AT204" s="39">
        <v>69.769695345125001</v>
      </c>
      <c r="AU204" s="39">
        <v>67.822506240309465</v>
      </c>
      <c r="AV204" s="39">
        <v>65.640280978747171</v>
      </c>
      <c r="AW204" s="39">
        <v>63.864220536987247</v>
      </c>
      <c r="AX204" s="39">
        <v>62.472116831100813</v>
      </c>
      <c r="AY204" s="39">
        <v>61.457695326588379</v>
      </c>
      <c r="AZ204" s="39">
        <v>60.631144888810212</v>
      </c>
      <c r="BA204" s="39">
        <v>59.836184925571679</v>
      </c>
      <c r="BB204" s="16"/>
      <c r="BC204" s="16"/>
      <c r="BD204" s="16"/>
      <c r="BE204" s="16"/>
      <c r="BF204" s="16"/>
      <c r="BG204" s="16"/>
      <c r="BH204" s="16"/>
      <c r="BI204" s="16"/>
      <c r="BJ204" s="38"/>
      <c r="BK204" s="38"/>
      <c r="BL204" s="38">
        <v>3</v>
      </c>
      <c r="BM204" s="39">
        <v>0.15957999999999997</v>
      </c>
      <c r="BN204" s="39">
        <v>0.16807999999999998</v>
      </c>
      <c r="BO204" s="39">
        <v>0.18034</v>
      </c>
      <c r="BP204" s="39">
        <v>0.21107999999999999</v>
      </c>
      <c r="BQ204" s="39">
        <v>0.20069999999999999</v>
      </c>
      <c r="BR204" s="39">
        <v>0.24183758828926302</v>
      </c>
      <c r="BS204" s="39">
        <v>0.218423148727973</v>
      </c>
      <c r="BT204" s="39">
        <v>0.23206164709731161</v>
      </c>
      <c r="BU204" s="39">
        <v>0.23284671818643154</v>
      </c>
      <c r="BV204" s="39">
        <v>0.24313062275814076</v>
      </c>
      <c r="BW204" s="39">
        <v>0.24771447332355023</v>
      </c>
      <c r="BX204" s="39">
        <v>0.2507374086249744</v>
      </c>
      <c r="BY204" s="39">
        <v>0.25461598634473637</v>
      </c>
      <c r="BZ204" s="39">
        <v>0.25506714121958801</v>
      </c>
      <c r="CA204" s="39">
        <v>0.25832984319986285</v>
      </c>
      <c r="CB204" s="39">
        <v>0.26279470335974336</v>
      </c>
      <c r="CC204" s="39">
        <v>0.27000941811640422</v>
      </c>
      <c r="CD204" s="39">
        <v>0.27836244439377689</v>
      </c>
      <c r="CE204" s="39">
        <v>0.28712923469360729</v>
      </c>
      <c r="CF204" s="39"/>
      <c r="CG204" s="16"/>
      <c r="CH204" s="16"/>
      <c r="CI204" s="16"/>
      <c r="CJ204" s="16"/>
      <c r="CK204" s="16"/>
      <c r="CL204" s="16"/>
      <c r="CM204" s="16"/>
      <c r="CN204" s="38"/>
      <c r="CO204" s="38"/>
      <c r="CP204" s="38">
        <v>3</v>
      </c>
      <c r="CQ204" s="39">
        <v>0</v>
      </c>
      <c r="CR204" s="39">
        <v>0.14176</v>
      </c>
      <c r="CS204" s="39">
        <v>0.49099999999999999</v>
      </c>
      <c r="CT204" s="39">
        <v>0.73312999999999995</v>
      </c>
      <c r="CU204" s="39">
        <v>0.74381999999999993</v>
      </c>
      <c r="CV204" s="39">
        <v>0.74719366915682195</v>
      </c>
      <c r="CW204" s="39">
        <v>0.75184479586384101</v>
      </c>
      <c r="CX204" s="39">
        <v>0.86736565243373698</v>
      </c>
      <c r="CY204" s="39">
        <v>0.8955987780079262</v>
      </c>
      <c r="CZ204" s="39">
        <v>0.95761479759081969</v>
      </c>
      <c r="DA204" s="39">
        <v>1.0008648370904638</v>
      </c>
      <c r="DB204" s="39">
        <v>1.042987626879788</v>
      </c>
      <c r="DC204" s="39">
        <v>1.0618303256373622</v>
      </c>
      <c r="DD204" s="39">
        <v>1.0725353923412695</v>
      </c>
      <c r="DE204" s="39">
        <v>1.0776315761119133</v>
      </c>
      <c r="DF204" s="39">
        <v>1.0828731936061644</v>
      </c>
      <c r="DG204" s="39">
        <v>1.0895283020861637</v>
      </c>
      <c r="DH204" s="39">
        <v>1.0969636261199267</v>
      </c>
      <c r="DI204" s="39">
        <v>1.1061859274237478</v>
      </c>
      <c r="DJ204" s="21"/>
    </row>
    <row r="205" spans="1:114" x14ac:dyDescent="0.25">
      <c r="A205" s="4"/>
      <c r="B205" s="4"/>
      <c r="C205" s="4">
        <v>4</v>
      </c>
      <c r="D205" s="36">
        <v>288.2516</v>
      </c>
      <c r="E205" s="36">
        <v>280.69164999999998</v>
      </c>
      <c r="F205" s="36">
        <v>286.15803</v>
      </c>
      <c r="G205" s="36">
        <v>280.63409000000001</v>
      </c>
      <c r="H205" s="36">
        <v>278.03842000000003</v>
      </c>
      <c r="I205" s="36">
        <v>268.0421758591159</v>
      </c>
      <c r="J205" s="36">
        <v>251.4342729688729</v>
      </c>
      <c r="K205" s="36">
        <v>255.46368136221508</v>
      </c>
      <c r="L205" s="36">
        <v>248.59013813954539</v>
      </c>
      <c r="M205" s="36">
        <v>248.07994873045118</v>
      </c>
      <c r="N205" s="36">
        <v>243.85385038596263</v>
      </c>
      <c r="O205" s="36">
        <v>237.59314520519388</v>
      </c>
      <c r="P205" s="36">
        <v>231.15480148081008</v>
      </c>
      <c r="Q205" s="36">
        <v>223.9341391663387</v>
      </c>
      <c r="R205" s="36">
        <v>218.0210456741022</v>
      </c>
      <c r="S205" s="36">
        <v>213.3978439844883</v>
      </c>
      <c r="T205" s="36">
        <v>210.05063547656556</v>
      </c>
      <c r="U205" s="36">
        <v>207.33766283427093</v>
      </c>
      <c r="V205" s="36">
        <v>204.74102092814715</v>
      </c>
      <c r="W205" s="37"/>
      <c r="X205" s="16"/>
      <c r="Y205" s="16"/>
      <c r="Z205" s="16"/>
      <c r="AA205" s="16"/>
      <c r="AB205" s="16"/>
      <c r="AC205" s="16"/>
      <c r="AD205" s="16"/>
      <c r="AE205" s="16"/>
      <c r="AF205" s="38"/>
      <c r="AG205" s="38"/>
      <c r="AH205" s="38">
        <v>4</v>
      </c>
      <c r="AI205" s="39">
        <v>287.93099999999998</v>
      </c>
      <c r="AJ205" s="39">
        <v>279.69276000000002</v>
      </c>
      <c r="AK205" s="39">
        <v>283.16255000000001</v>
      </c>
      <c r="AL205" s="39">
        <v>277.13528000000002</v>
      </c>
      <c r="AM205" s="39">
        <v>274.60298</v>
      </c>
      <c r="AN205" s="39">
        <v>264.60318766274798</v>
      </c>
      <c r="AO205" s="39">
        <v>248.088907291651</v>
      </c>
      <c r="AP205" s="39">
        <v>251.781099714231</v>
      </c>
      <c r="AQ205" s="39">
        <v>244.61088926644513</v>
      </c>
      <c r="AR205" s="39">
        <v>243.86341783034814</v>
      </c>
      <c r="AS205" s="39">
        <v>239.47720133370342</v>
      </c>
      <c r="AT205" s="39">
        <v>233.0555578468238</v>
      </c>
      <c r="AU205" s="39">
        <v>226.55125478499664</v>
      </c>
      <c r="AV205" s="39">
        <v>219.26184749770559</v>
      </c>
      <c r="AW205" s="39">
        <v>213.32917493870241</v>
      </c>
      <c r="AX205" s="39">
        <v>208.67905422151824</v>
      </c>
      <c r="AY205" s="39">
        <v>205.29052617282184</v>
      </c>
      <c r="AZ205" s="39">
        <v>202.52955420050566</v>
      </c>
      <c r="BA205" s="39">
        <v>199.87410563100877</v>
      </c>
      <c r="BB205" s="16"/>
      <c r="BC205" s="16"/>
      <c r="BD205" s="16"/>
      <c r="BE205" s="16"/>
      <c r="BF205" s="16"/>
      <c r="BG205" s="16"/>
      <c r="BH205" s="16"/>
      <c r="BI205" s="16"/>
      <c r="BJ205" s="38"/>
      <c r="BK205" s="38"/>
      <c r="BL205" s="38">
        <v>4</v>
      </c>
      <c r="BM205" s="39">
        <v>0.3206</v>
      </c>
      <c r="BN205" s="39">
        <v>0.42481000000000008</v>
      </c>
      <c r="BO205" s="39">
        <v>0.48747000000000001</v>
      </c>
      <c r="BP205" s="39">
        <v>0.59506000000000003</v>
      </c>
      <c r="BQ205" s="39">
        <v>0.54669000000000001</v>
      </c>
      <c r="BR205" s="39">
        <v>0.58465734511781398</v>
      </c>
      <c r="BS205" s="39">
        <v>0.44864490387721695</v>
      </c>
      <c r="BT205" s="39">
        <v>0.51976658469444192</v>
      </c>
      <c r="BU205" s="39">
        <v>0.5473637282223528</v>
      </c>
      <c r="BV205" s="39">
        <v>0.57153858621861919</v>
      </c>
      <c r="BW205" s="39">
        <v>0.58231405926216784</v>
      </c>
      <c r="BX205" s="39">
        <v>0.58942021540492984</v>
      </c>
      <c r="BY205" s="39">
        <v>0.59853777041031875</v>
      </c>
      <c r="BZ205" s="39">
        <v>0.59959832138663416</v>
      </c>
      <c r="CA205" s="39">
        <v>0.60726810833450873</v>
      </c>
      <c r="CB205" s="39">
        <v>0.61776386503719449</v>
      </c>
      <c r="CC205" s="39">
        <v>0.63472383423076861</v>
      </c>
      <c r="CD205" s="39">
        <v>0.65435968583620652</v>
      </c>
      <c r="CE205" s="39">
        <v>0.67496819198322755</v>
      </c>
      <c r="CF205" s="39"/>
      <c r="CG205" s="16"/>
      <c r="CH205" s="16"/>
      <c r="CI205" s="16"/>
      <c r="CJ205" s="16"/>
      <c r="CK205" s="16"/>
      <c r="CL205" s="16"/>
      <c r="CM205" s="16"/>
      <c r="CN205" s="38"/>
      <c r="CO205" s="38"/>
      <c r="CP205" s="38">
        <v>4</v>
      </c>
      <c r="CQ205" s="39">
        <v>0</v>
      </c>
      <c r="CR205" s="39">
        <v>0.57408000000000003</v>
      </c>
      <c r="CS205" s="39">
        <v>2.5080100000000001</v>
      </c>
      <c r="CT205" s="39">
        <v>2.9037500000000001</v>
      </c>
      <c r="CU205" s="39">
        <v>2.8887499999999999</v>
      </c>
      <c r="CV205" s="39">
        <v>2.8543308512500998</v>
      </c>
      <c r="CW205" s="39">
        <v>2.8967207733447005</v>
      </c>
      <c r="CX205" s="39">
        <v>3.1628150632896399</v>
      </c>
      <c r="CY205" s="39">
        <v>3.4318851448778913</v>
      </c>
      <c r="CZ205" s="39">
        <v>3.6449923138844089</v>
      </c>
      <c r="DA205" s="39">
        <v>3.7943349929970522</v>
      </c>
      <c r="DB205" s="39">
        <v>3.9481671429651368</v>
      </c>
      <c r="DC205" s="39">
        <v>4.0050089254031125</v>
      </c>
      <c r="DD205" s="39">
        <v>4.0726933472464735</v>
      </c>
      <c r="DE205" s="39">
        <v>4.0846026270653049</v>
      </c>
      <c r="DF205" s="39">
        <v>4.1010258979328675</v>
      </c>
      <c r="DG205" s="39">
        <v>4.125385469512949</v>
      </c>
      <c r="DH205" s="39">
        <v>4.1537489479290794</v>
      </c>
      <c r="DI205" s="39">
        <v>4.1919471051551422</v>
      </c>
      <c r="DJ205" s="21"/>
    </row>
    <row r="206" spans="1:114" x14ac:dyDescent="0.25">
      <c r="A206" s="4"/>
      <c r="B206" s="4"/>
      <c r="C206" s="4">
        <v>5</v>
      </c>
      <c r="D206" s="36">
        <v>331.74813999999998</v>
      </c>
      <c r="E206" s="36">
        <v>300.57911000000001</v>
      </c>
      <c r="F206" s="36">
        <v>308.70093000000003</v>
      </c>
      <c r="G206" s="36">
        <v>317.37059999999997</v>
      </c>
      <c r="H206" s="36">
        <v>304.43972999999994</v>
      </c>
      <c r="I206" s="36">
        <v>266.85801889544439</v>
      </c>
      <c r="J206" s="36">
        <v>236.44575671841386</v>
      </c>
      <c r="K206" s="36">
        <v>267.31548596069416</v>
      </c>
      <c r="L206" s="36">
        <v>264.54936718928877</v>
      </c>
      <c r="M206" s="36">
        <v>264.06878264192528</v>
      </c>
      <c r="N206" s="36">
        <v>259.62415926193398</v>
      </c>
      <c r="O206" s="36">
        <v>252.9583452739069</v>
      </c>
      <c r="P206" s="36">
        <v>246.18825099981424</v>
      </c>
      <c r="Q206" s="36">
        <v>238.50821934947191</v>
      </c>
      <c r="R206" s="36">
        <v>232.23293178502416</v>
      </c>
      <c r="S206" s="36">
        <v>227.32311437538914</v>
      </c>
      <c r="T206" s="36">
        <v>223.76489601653901</v>
      </c>
      <c r="U206" s="36">
        <v>220.88999875132467</v>
      </c>
      <c r="V206" s="36">
        <v>218.12981009964972</v>
      </c>
      <c r="W206" s="37"/>
      <c r="X206" s="16"/>
      <c r="Y206" s="16"/>
      <c r="Z206" s="16"/>
      <c r="AA206" s="16"/>
      <c r="AB206" s="16"/>
      <c r="AC206" s="16"/>
      <c r="AD206" s="16"/>
      <c r="AE206" s="16"/>
      <c r="AF206" s="38"/>
      <c r="AG206" s="38"/>
      <c r="AH206" s="38">
        <v>5</v>
      </c>
      <c r="AI206" s="39">
        <v>331.72627</v>
      </c>
      <c r="AJ206" s="39">
        <v>300.12878000000001</v>
      </c>
      <c r="AK206" s="39">
        <v>305.49709999999999</v>
      </c>
      <c r="AL206" s="39">
        <v>313.37624</v>
      </c>
      <c r="AM206" s="39">
        <v>300.37387999999999</v>
      </c>
      <c r="AN206" s="39">
        <v>262.663636260918</v>
      </c>
      <c r="AO206" s="39">
        <v>232.57775835058698</v>
      </c>
      <c r="AP206" s="39">
        <v>262.71554763070469</v>
      </c>
      <c r="AQ206" s="39">
        <v>259.76412306148461</v>
      </c>
      <c r="AR206" s="39">
        <v>258.9703470252112</v>
      </c>
      <c r="AS206" s="39">
        <v>254.31241178273041</v>
      </c>
      <c r="AT206" s="39">
        <v>247.49295826622827</v>
      </c>
      <c r="AU206" s="39">
        <v>240.58572455292753</v>
      </c>
      <c r="AV206" s="39">
        <v>232.84475072588498</v>
      </c>
      <c r="AW206" s="39">
        <v>226.54455906507243</v>
      </c>
      <c r="AX206" s="39">
        <v>221.60637117878571</v>
      </c>
      <c r="AY206" s="39">
        <v>218.00792950810407</v>
      </c>
      <c r="AZ206" s="39">
        <v>215.07591995882834</v>
      </c>
      <c r="BA206" s="39">
        <v>212.25597080996249</v>
      </c>
      <c r="BB206" s="16"/>
      <c r="BC206" s="16"/>
      <c r="BD206" s="16"/>
      <c r="BE206" s="16"/>
      <c r="BF206" s="16"/>
      <c r="BG206" s="16"/>
      <c r="BH206" s="16"/>
      <c r="BI206" s="16"/>
      <c r="BJ206" s="38"/>
      <c r="BK206" s="38"/>
      <c r="BL206" s="38">
        <v>5</v>
      </c>
      <c r="BM206" s="39">
        <v>2.1869999999999997E-2</v>
      </c>
      <c r="BN206" s="39">
        <v>2.9679999999999998E-2</v>
      </c>
      <c r="BO206" s="39">
        <v>0.16197999999999999</v>
      </c>
      <c r="BP206" s="39">
        <v>0.36499000000000004</v>
      </c>
      <c r="BQ206" s="39">
        <v>0.39929999999999999</v>
      </c>
      <c r="BR206" s="39">
        <v>0.32661767960634303</v>
      </c>
      <c r="BS206" s="39">
        <v>0.36976939939395498</v>
      </c>
      <c r="BT206" s="39">
        <v>0.40450628426758301</v>
      </c>
      <c r="BU206" s="39">
        <v>0.39088478119767966</v>
      </c>
      <c r="BV206" s="39">
        <v>0.40814859242800094</v>
      </c>
      <c r="BW206" s="39">
        <v>0.41584360071181253</v>
      </c>
      <c r="BX206" s="39">
        <v>0.4209182670548694</v>
      </c>
      <c r="BY206" s="39">
        <v>0.42742931868211842</v>
      </c>
      <c r="BZ206" s="39">
        <v>0.42818668204938493</v>
      </c>
      <c r="CA206" s="39">
        <v>0.43366384986006401</v>
      </c>
      <c r="CB206" s="39">
        <v>0.44115910639735295</v>
      </c>
      <c r="CC206" s="39">
        <v>0.45327060284027504</v>
      </c>
      <c r="CD206" s="39">
        <v>0.46729300725378736</v>
      </c>
      <c r="CE206" s="39">
        <v>0.48201000620848788</v>
      </c>
      <c r="CF206" s="39"/>
      <c r="CG206" s="16"/>
      <c r="CH206" s="16"/>
      <c r="CI206" s="16"/>
      <c r="CJ206" s="16"/>
      <c r="CK206" s="16"/>
      <c r="CL206" s="16"/>
      <c r="CM206" s="16"/>
      <c r="CN206" s="38"/>
      <c r="CO206" s="38"/>
      <c r="CP206" s="38">
        <v>5</v>
      </c>
      <c r="CQ206" s="39">
        <v>0</v>
      </c>
      <c r="CR206" s="39">
        <v>0.42064999999999997</v>
      </c>
      <c r="CS206" s="39">
        <v>3.0418499999999997</v>
      </c>
      <c r="CT206" s="39">
        <v>3.6293699999999998</v>
      </c>
      <c r="CU206" s="39">
        <v>3.66655</v>
      </c>
      <c r="CV206" s="39">
        <v>3.8677649549200499</v>
      </c>
      <c r="CW206" s="39">
        <v>3.49822896843293</v>
      </c>
      <c r="CX206" s="39">
        <v>4.1954320457219003</v>
      </c>
      <c r="CY206" s="39">
        <v>4.3943593466065041</v>
      </c>
      <c r="CZ206" s="39">
        <v>4.6902870242861026</v>
      </c>
      <c r="DA206" s="39">
        <v>4.8959038784917697</v>
      </c>
      <c r="DB206" s="39">
        <v>5.0444687406237483</v>
      </c>
      <c r="DC206" s="39">
        <v>5.1750971282045963</v>
      </c>
      <c r="DD206" s="39">
        <v>5.2352819415375613</v>
      </c>
      <c r="DE206" s="39">
        <v>5.2547088700916706</v>
      </c>
      <c r="DF206" s="39">
        <v>5.2755840902060829</v>
      </c>
      <c r="DG206" s="39">
        <v>5.3036959055946857</v>
      </c>
      <c r="DH206" s="39">
        <v>5.3467857852425373</v>
      </c>
      <c r="DI206" s="39">
        <v>5.3918292834787414</v>
      </c>
      <c r="DJ206" s="21"/>
    </row>
    <row r="207" spans="1:114" x14ac:dyDescent="0.25">
      <c r="A207" s="4"/>
      <c r="B207" s="4" t="s">
        <v>66</v>
      </c>
      <c r="C207" s="4"/>
      <c r="D207" s="36">
        <v>1073.8646899999999</v>
      </c>
      <c r="E207" s="36">
        <v>1031.8612000000001</v>
      </c>
      <c r="F207" s="36">
        <v>1040.4642100000001</v>
      </c>
      <c r="G207" s="36">
        <v>1038.5753399999999</v>
      </c>
      <c r="H207" s="36">
        <v>1021.269</v>
      </c>
      <c r="I207" s="36">
        <v>962.08813804944452</v>
      </c>
      <c r="J207" s="36">
        <v>897.96656615760321</v>
      </c>
      <c r="K207" s="36">
        <v>950.58706443092001</v>
      </c>
      <c r="L207" s="36">
        <v>910.11638329838433</v>
      </c>
      <c r="M207" s="36">
        <v>908.29627493953808</v>
      </c>
      <c r="N207" s="36">
        <v>892.82489982340849</v>
      </c>
      <c r="O207" s="36">
        <v>869.82199620697452</v>
      </c>
      <c r="P207" s="36">
        <v>846.3178395122136</v>
      </c>
      <c r="Q207" s="36">
        <v>819.8047322348998</v>
      </c>
      <c r="R207" s="36">
        <v>798.16713452961073</v>
      </c>
      <c r="S207" s="36">
        <v>781.24113289535126</v>
      </c>
      <c r="T207" s="36">
        <v>768.98608721512221</v>
      </c>
      <c r="U207" s="36">
        <v>759.06543160864112</v>
      </c>
      <c r="V207" s="36">
        <v>749.55476961626528</v>
      </c>
      <c r="W207" s="37"/>
      <c r="X207" s="16"/>
      <c r="Y207" s="16"/>
      <c r="Z207" s="16"/>
      <c r="AA207" s="16"/>
      <c r="AB207" s="16"/>
      <c r="AC207" s="16"/>
      <c r="AD207" s="16"/>
      <c r="AE207" s="16"/>
      <c r="AF207" s="38"/>
      <c r="AG207" s="38" t="s">
        <v>66</v>
      </c>
      <c r="AH207" s="38"/>
      <c r="AI207" s="39">
        <v>1072.6327699999999</v>
      </c>
      <c r="AJ207" s="39">
        <v>1028.87699</v>
      </c>
      <c r="AK207" s="39">
        <v>1031.0784000000001</v>
      </c>
      <c r="AL207" s="39">
        <v>1026.5803099999998</v>
      </c>
      <c r="AM207" s="39">
        <v>1009.06065</v>
      </c>
      <c r="AN207" s="39">
        <v>949.67534977503919</v>
      </c>
      <c r="AO207" s="39">
        <v>886.04837885135851</v>
      </c>
      <c r="AP207" s="39">
        <v>936.75405736602704</v>
      </c>
      <c r="AQ207" s="39">
        <v>895.84603569374042</v>
      </c>
      <c r="AR207" s="39">
        <v>893.10854790311146</v>
      </c>
      <c r="AS207" s="39">
        <v>877.04477138033553</v>
      </c>
      <c r="AT207" s="39">
        <v>853.52658755126924</v>
      </c>
      <c r="AU207" s="39">
        <v>829.70567700079266</v>
      </c>
      <c r="AV207" s="39">
        <v>803.00945492964979</v>
      </c>
      <c r="AW207" s="39">
        <v>781.28204447384269</v>
      </c>
      <c r="AX207" s="39">
        <v>764.25176335071114</v>
      </c>
      <c r="AY207" s="39">
        <v>751.84185213062983</v>
      </c>
      <c r="AZ207" s="39">
        <v>741.73025896534443</v>
      </c>
      <c r="BA207" s="39">
        <v>732.00512742640797</v>
      </c>
      <c r="BB207" s="16"/>
      <c r="BC207" s="16"/>
      <c r="BD207" s="16"/>
      <c r="BE207" s="16"/>
      <c r="BF207" s="16"/>
      <c r="BG207" s="16"/>
      <c r="BH207" s="16"/>
      <c r="BI207" s="16"/>
      <c r="BJ207" s="38"/>
      <c r="BK207" s="38" t="s">
        <v>66</v>
      </c>
      <c r="BL207" s="38"/>
      <c r="BM207" s="39">
        <v>1.2319200000000001</v>
      </c>
      <c r="BN207" s="39">
        <v>1.49322</v>
      </c>
      <c r="BO207" s="39">
        <v>1.7402</v>
      </c>
      <c r="BP207" s="39">
        <v>2.1972899999999997</v>
      </c>
      <c r="BQ207" s="39">
        <v>2.2139799999999998</v>
      </c>
      <c r="BR207" s="39">
        <v>2.2299178516815101</v>
      </c>
      <c r="BS207" s="39">
        <v>2.1018000744764773</v>
      </c>
      <c r="BT207" s="39">
        <v>2.5153787308932967</v>
      </c>
      <c r="BU207" s="39">
        <v>2.3562613293064736</v>
      </c>
      <c r="BV207" s="39">
        <v>2.4603279309117201</v>
      </c>
      <c r="BW207" s="39">
        <v>2.5067135957418603</v>
      </c>
      <c r="BX207" s="39">
        <v>2.5373037866074157</v>
      </c>
      <c r="BY207" s="39">
        <v>2.5765525368795483</v>
      </c>
      <c r="BZ207" s="39">
        <v>2.5811179385026444</v>
      </c>
      <c r="CA207" s="39">
        <v>2.6141344163171096</v>
      </c>
      <c r="CB207" s="39">
        <v>2.6593159735983432</v>
      </c>
      <c r="CC207" s="39">
        <v>2.7323243179525276</v>
      </c>
      <c r="CD207" s="39">
        <v>2.8168516540187181</v>
      </c>
      <c r="CE207" s="39">
        <v>2.9055660199609101</v>
      </c>
      <c r="CF207" s="39"/>
      <c r="CG207" s="16"/>
      <c r="CH207" s="16"/>
      <c r="CI207" s="16"/>
      <c r="CJ207" s="16"/>
      <c r="CK207" s="16"/>
      <c r="CL207" s="16"/>
      <c r="CM207" s="16"/>
      <c r="CN207" s="38"/>
      <c r="CO207" s="38" t="s">
        <v>66</v>
      </c>
      <c r="CP207" s="38"/>
      <c r="CQ207" s="39">
        <v>0</v>
      </c>
      <c r="CR207" s="39">
        <v>1.4909900000000003</v>
      </c>
      <c r="CS207" s="39">
        <v>7.6456100000000005</v>
      </c>
      <c r="CT207" s="39">
        <v>9.797740000000001</v>
      </c>
      <c r="CU207" s="39">
        <v>9.9943699999999982</v>
      </c>
      <c r="CV207" s="39">
        <v>10.182870422723827</v>
      </c>
      <c r="CW207" s="39">
        <v>9.8163872317681946</v>
      </c>
      <c r="CX207" s="39">
        <v>11.317628333999703</v>
      </c>
      <c r="CY207" s="39">
        <v>11.914086275337519</v>
      </c>
      <c r="CZ207" s="39">
        <v>12.727399105514934</v>
      </c>
      <c r="DA207" s="39">
        <v>13.273414847331036</v>
      </c>
      <c r="DB207" s="39">
        <v>13.758104869097927</v>
      </c>
      <c r="DC207" s="39">
        <v>14.035609974541336</v>
      </c>
      <c r="DD207" s="39">
        <v>14.214159366747399</v>
      </c>
      <c r="DE207" s="39">
        <v>14.270955639450911</v>
      </c>
      <c r="DF207" s="39">
        <v>14.330053571041741</v>
      </c>
      <c r="DG207" s="39">
        <v>14.411910766539853</v>
      </c>
      <c r="DH207" s="39">
        <v>14.518320989277994</v>
      </c>
      <c r="DI207" s="39">
        <v>14.644076169896415</v>
      </c>
      <c r="DJ207" s="21"/>
    </row>
    <row r="208" spans="1:114" x14ac:dyDescent="0.25">
      <c r="A208" s="4" t="s">
        <v>69</v>
      </c>
      <c r="B208" s="4"/>
      <c r="C208" s="4"/>
      <c r="D208" s="36">
        <v>5856.4014799999995</v>
      </c>
      <c r="E208" s="36">
        <v>5471.5488700000005</v>
      </c>
      <c r="F208" s="36">
        <v>5655.5940899999996</v>
      </c>
      <c r="G208" s="36">
        <v>5592.6809999999996</v>
      </c>
      <c r="H208" s="36">
        <v>5474.9973</v>
      </c>
      <c r="I208" s="36">
        <v>5248.3545637035686</v>
      </c>
      <c r="J208" s="36">
        <v>5075.7970089277624</v>
      </c>
      <c r="K208" s="36">
        <v>5291.3263032089508</v>
      </c>
      <c r="L208" s="36">
        <v>4917.9702582823365</v>
      </c>
      <c r="M208" s="36">
        <v>4912.0462039672548</v>
      </c>
      <c r="N208" s="36">
        <v>4832.2312651261691</v>
      </c>
      <c r="O208" s="36">
        <v>4711.5362996624308</v>
      </c>
      <c r="P208" s="36">
        <v>4587.8984580653632</v>
      </c>
      <c r="Q208" s="36">
        <v>4447.7546487179588</v>
      </c>
      <c r="R208" s="36">
        <v>4333.8248464260596</v>
      </c>
      <c r="S208" s="36">
        <v>4245.3180652258325</v>
      </c>
      <c r="T208" s="36">
        <v>4182.0785681889129</v>
      </c>
      <c r="U208" s="36">
        <v>4131.4618039425304</v>
      </c>
      <c r="V208" s="36">
        <v>4083.0237784704527</v>
      </c>
      <c r="W208" s="37"/>
      <c r="X208" s="16"/>
      <c r="Y208" s="16"/>
      <c r="Z208" s="16"/>
      <c r="AA208" s="16"/>
      <c r="AB208" s="16"/>
      <c r="AC208" s="16"/>
      <c r="AD208" s="16"/>
      <c r="AE208" s="16"/>
      <c r="AF208" s="38" t="s">
        <v>69</v>
      </c>
      <c r="AG208" s="38"/>
      <c r="AH208" s="38"/>
      <c r="AI208" s="39">
        <v>5849.8618299999998</v>
      </c>
      <c r="AJ208" s="39">
        <v>5459.5559600000006</v>
      </c>
      <c r="AK208" s="39">
        <v>5603.3283700000002</v>
      </c>
      <c r="AL208" s="39">
        <v>5524.5005600000004</v>
      </c>
      <c r="AM208" s="39">
        <v>5406.5207599999994</v>
      </c>
      <c r="AN208" s="39">
        <v>5179.2870857078988</v>
      </c>
      <c r="AO208" s="39">
        <v>5004.957342525644</v>
      </c>
      <c r="AP208" s="39">
        <v>5211.8882826842964</v>
      </c>
      <c r="AQ208" s="39">
        <v>4837.5664388035093</v>
      </c>
      <c r="AR208" s="39">
        <v>4826.3770031326812</v>
      </c>
      <c r="AS208" s="39">
        <v>4743.1221125192005</v>
      </c>
      <c r="AT208" s="39">
        <v>4619.4179548003085</v>
      </c>
      <c r="AU208" s="39">
        <v>4493.9066537554627</v>
      </c>
      <c r="AV208" s="39">
        <v>4352.6379853563831</v>
      </c>
      <c r="AW208" s="39">
        <v>4238.124985661746</v>
      </c>
      <c r="AX208" s="39">
        <v>4148.9530565309424</v>
      </c>
      <c r="AY208" s="39">
        <v>4084.7629014163304</v>
      </c>
      <c r="AZ208" s="39">
        <v>4032.9864952999151</v>
      </c>
      <c r="BA208" s="39">
        <v>3983.2488937699154</v>
      </c>
      <c r="BB208" s="16"/>
      <c r="BC208" s="16"/>
      <c r="BD208" s="16"/>
      <c r="BE208" s="16"/>
      <c r="BF208" s="16"/>
      <c r="BG208" s="16"/>
      <c r="BH208" s="16"/>
      <c r="BI208" s="16"/>
      <c r="BJ208" s="38" t="s">
        <v>69</v>
      </c>
      <c r="BK208" s="38"/>
      <c r="BL208" s="38"/>
      <c r="BM208" s="39">
        <v>6.53965</v>
      </c>
      <c r="BN208" s="39">
        <v>7.5032699999999997</v>
      </c>
      <c r="BO208" s="39">
        <v>8.5391500000000011</v>
      </c>
      <c r="BP208" s="39">
        <v>11.84769</v>
      </c>
      <c r="BQ208" s="39">
        <v>12.207540000000002</v>
      </c>
      <c r="BR208" s="39">
        <v>12.241450329732226</v>
      </c>
      <c r="BS208" s="39">
        <v>12.125419444971172</v>
      </c>
      <c r="BT208" s="39">
        <v>13.881684864919659</v>
      </c>
      <c r="BU208" s="39">
        <v>12.290884187893592</v>
      </c>
      <c r="BV208" s="39">
        <v>12.90410738463223</v>
      </c>
      <c r="BW208" s="39">
        <v>13.219831043540427</v>
      </c>
      <c r="BX208" s="39">
        <v>13.455220385748211</v>
      </c>
      <c r="BY208" s="39">
        <v>13.739327635701184</v>
      </c>
      <c r="BZ208" s="39">
        <v>13.84055332991176</v>
      </c>
      <c r="CA208" s="39">
        <v>14.096252396008914</v>
      </c>
      <c r="CB208" s="39">
        <v>14.420718222800456</v>
      </c>
      <c r="CC208" s="39">
        <v>14.900521386998154</v>
      </c>
      <c r="CD208" s="39">
        <v>15.44886436302367</v>
      </c>
      <c r="CE208" s="39">
        <v>16.026467972182203</v>
      </c>
      <c r="CF208" s="39"/>
      <c r="CG208" s="16"/>
      <c r="CH208" s="16"/>
      <c r="CI208" s="16"/>
      <c r="CJ208" s="16"/>
      <c r="CK208" s="16"/>
      <c r="CL208" s="16"/>
      <c r="CM208" s="16"/>
      <c r="CN208" s="38" t="s">
        <v>69</v>
      </c>
      <c r="CO208" s="38"/>
      <c r="CP208" s="38"/>
      <c r="CQ208" s="39">
        <v>0</v>
      </c>
      <c r="CR208" s="39">
        <v>4.4896399999999996</v>
      </c>
      <c r="CS208" s="39">
        <v>43.726570000000002</v>
      </c>
      <c r="CT208" s="39">
        <v>56.332749999999997</v>
      </c>
      <c r="CU208" s="39">
        <v>56.268999999999998</v>
      </c>
      <c r="CV208" s="39">
        <v>56.826027665937261</v>
      </c>
      <c r="CW208" s="39">
        <v>58.714246957147338</v>
      </c>
      <c r="CX208" s="39">
        <v>65.556335659734899</v>
      </c>
      <c r="CY208" s="39">
        <v>68.112935290934004</v>
      </c>
      <c r="CZ208" s="39">
        <v>72.765093449941247</v>
      </c>
      <c r="DA208" s="39">
        <v>75.889321563427643</v>
      </c>
      <c r="DB208" s="39">
        <v>78.663124476374037</v>
      </c>
      <c r="DC208" s="39">
        <v>80.252476674198761</v>
      </c>
      <c r="DD208" s="39">
        <v>81.27611003166362</v>
      </c>
      <c r="DE208" s="39">
        <v>81.603608368304407</v>
      </c>
      <c r="DF208" s="39">
        <v>81.944290472089705</v>
      </c>
      <c r="DG208" s="39">
        <v>82.415145385584736</v>
      </c>
      <c r="DH208" s="39">
        <v>83.02644427959163</v>
      </c>
      <c r="DI208" s="39">
        <v>83.74841672835521</v>
      </c>
      <c r="DJ208" s="21"/>
    </row>
    <row r="209" spans="1:114" x14ac:dyDescent="0.25">
      <c r="A209" s="4" t="s">
        <v>70</v>
      </c>
      <c r="B209" s="4"/>
      <c r="C209" s="4"/>
      <c r="D209" s="36">
        <v>46420.74755</v>
      </c>
      <c r="E209" s="36">
        <v>44705.244630000001</v>
      </c>
      <c r="F209" s="36">
        <v>46670.359759999992</v>
      </c>
      <c r="G209" s="36">
        <v>45029.529979999999</v>
      </c>
      <c r="H209" s="36">
        <v>46484.92974</v>
      </c>
      <c r="I209" s="36">
        <v>43827.382296533404</v>
      </c>
      <c r="J209" s="36">
        <v>41453.57480386761</v>
      </c>
      <c r="K209" s="36">
        <v>45968.447241589565</v>
      </c>
      <c r="L209" s="36">
        <v>43039.24681769748</v>
      </c>
      <c r="M209" s="36">
        <v>42983.763884536005</v>
      </c>
      <c r="N209" s="36">
        <v>42547.252931499177</v>
      </c>
      <c r="O209" s="36">
        <v>41942.634369106148</v>
      </c>
      <c r="P209" s="36">
        <v>41364.728778913879</v>
      </c>
      <c r="Q209" s="36">
        <v>40689.051077352255</v>
      </c>
      <c r="R209" s="36">
        <v>40082.261049542467</v>
      </c>
      <c r="S209" s="36">
        <v>39618.568865389017</v>
      </c>
      <c r="T209" s="36">
        <v>39275.860569843935</v>
      </c>
      <c r="U209" s="36">
        <v>38968.174691369473</v>
      </c>
      <c r="V209" s="36">
        <v>38677.218282093883</v>
      </c>
      <c r="W209" s="37"/>
      <c r="X209" s="16"/>
      <c r="Y209" s="16"/>
      <c r="Z209" s="16"/>
      <c r="AA209" s="16"/>
      <c r="AB209" s="16"/>
      <c r="AC209" s="16"/>
      <c r="AD209" s="16"/>
      <c r="AE209" s="16"/>
      <c r="AF209" s="38" t="s">
        <v>70</v>
      </c>
      <c r="AG209" s="38"/>
      <c r="AH209" s="38"/>
      <c r="AI209" s="39">
        <v>46227.727039999998</v>
      </c>
      <c r="AJ209" s="39">
        <v>44493.566010000002</v>
      </c>
      <c r="AK209" s="39">
        <v>46343.278839999999</v>
      </c>
      <c r="AL209" s="39">
        <v>44655.47234</v>
      </c>
      <c r="AM209" s="39">
        <v>46073.183729999997</v>
      </c>
      <c r="AN209" s="39">
        <v>43440.259083815145</v>
      </c>
      <c r="AO209" s="39">
        <v>41085.533142234097</v>
      </c>
      <c r="AP209" s="39">
        <v>45462.827033162743</v>
      </c>
      <c r="AQ209" s="39">
        <v>42540.186923573434</v>
      </c>
      <c r="AR209" s="39">
        <v>42462.581149211626</v>
      </c>
      <c r="AS209" s="39">
        <v>42010.629724911334</v>
      </c>
      <c r="AT209" s="39">
        <v>41392.276210398719</v>
      </c>
      <c r="AU209" s="39">
        <v>40802.684627063529</v>
      </c>
      <c r="AV209" s="39">
        <v>40117.415597305429</v>
      </c>
      <c r="AW209" s="39">
        <v>39501.610200781644</v>
      </c>
      <c r="AX209" s="39">
        <v>39027.300879006376</v>
      </c>
      <c r="AY209" s="39">
        <v>38672.255027298546</v>
      </c>
      <c r="AZ209" s="39">
        <v>38350.857988550611</v>
      </c>
      <c r="BA209" s="39">
        <v>38046.138238782696</v>
      </c>
      <c r="BB209" s="16"/>
      <c r="BC209" s="16"/>
      <c r="BD209" s="16"/>
      <c r="BE209" s="16"/>
      <c r="BF209" s="16"/>
      <c r="BG209" s="16"/>
      <c r="BH209" s="16"/>
      <c r="BI209" s="16"/>
      <c r="BJ209" s="38" t="s">
        <v>70</v>
      </c>
      <c r="BK209" s="38"/>
      <c r="BL209" s="38"/>
      <c r="BM209" s="39">
        <v>193.02050999999997</v>
      </c>
      <c r="BN209" s="39">
        <v>204.08644000000001</v>
      </c>
      <c r="BO209" s="39">
        <v>231.76468999999997</v>
      </c>
      <c r="BP209" s="39">
        <v>246.82674</v>
      </c>
      <c r="BQ209" s="39">
        <v>262.40515999999997</v>
      </c>
      <c r="BR209" s="39">
        <v>241.08683043607402</v>
      </c>
      <c r="BS209" s="39">
        <v>218.61194314599166</v>
      </c>
      <c r="BT209" s="39">
        <v>299.33605598116236</v>
      </c>
      <c r="BU209" s="39">
        <v>291.95031376007006</v>
      </c>
      <c r="BV209" s="39">
        <v>300.94291752018353</v>
      </c>
      <c r="BW209" s="39">
        <v>305.71156224846465</v>
      </c>
      <c r="BX209" s="39">
        <v>309.36051431512573</v>
      </c>
      <c r="BY209" s="39">
        <v>312.63095607276989</v>
      </c>
      <c r="BZ209" s="39">
        <v>314.2523589556908</v>
      </c>
      <c r="CA209" s="39">
        <v>315.59637991998329</v>
      </c>
      <c r="CB209" s="39">
        <v>318.58994885251064</v>
      </c>
      <c r="CC209" s="39">
        <v>322.85380581033729</v>
      </c>
      <c r="CD209" s="39">
        <v>327.70535693307761</v>
      </c>
      <c r="CE209" s="39">
        <v>332.49988159360021</v>
      </c>
      <c r="CF209" s="39"/>
      <c r="CG209" s="16"/>
      <c r="CH209" s="16"/>
      <c r="CI209" s="16"/>
      <c r="CJ209" s="16"/>
      <c r="CK209" s="16"/>
      <c r="CL209" s="16"/>
      <c r="CM209" s="16"/>
      <c r="CN209" s="38" t="s">
        <v>70</v>
      </c>
      <c r="CO209" s="38"/>
      <c r="CP209" s="38"/>
      <c r="CQ209" s="39">
        <v>0</v>
      </c>
      <c r="CR209" s="39">
        <v>7.5921799999999999</v>
      </c>
      <c r="CS209" s="39">
        <v>95.316230000000004</v>
      </c>
      <c r="CT209" s="39">
        <v>127.23089999999999</v>
      </c>
      <c r="CU209" s="39">
        <v>149.34085000000002</v>
      </c>
      <c r="CV209" s="39">
        <v>146.03638228218264</v>
      </c>
      <c r="CW209" s="39">
        <v>149.42971848752634</v>
      </c>
      <c r="CX209" s="39">
        <v>206.28415244565983</v>
      </c>
      <c r="CY209" s="39">
        <v>207.10958036397511</v>
      </c>
      <c r="CZ209" s="39">
        <v>220.23981780419697</v>
      </c>
      <c r="DA209" s="39">
        <v>230.91164433937624</v>
      </c>
      <c r="DB209" s="39">
        <v>240.99764439229875</v>
      </c>
      <c r="DC209" s="39">
        <v>249.41319577758529</v>
      </c>
      <c r="DD209" s="39">
        <v>257.38312109113764</v>
      </c>
      <c r="DE209" s="39">
        <v>265.05446884084279</v>
      </c>
      <c r="DF209" s="39">
        <v>272.67803753012936</v>
      </c>
      <c r="DG209" s="39">
        <v>280.75173673505333</v>
      </c>
      <c r="DH209" s="39">
        <v>289.61134588578483</v>
      </c>
      <c r="DI209" s="39">
        <v>298.58016171759289</v>
      </c>
      <c r="DJ209" s="21"/>
    </row>
    <row r="210" spans="1:114" x14ac:dyDescent="0.25"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39"/>
      <c r="AF210" s="4"/>
      <c r="AG210" s="4"/>
      <c r="AH210" s="4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CP210" s="20"/>
      <c r="CQ210" s="20"/>
      <c r="CR210" s="20"/>
      <c r="CS210" s="20"/>
      <c r="CT210" s="20"/>
      <c r="CU210" s="20"/>
      <c r="CV210" s="20"/>
      <c r="CW210" s="20"/>
      <c r="CX210" s="20"/>
      <c r="CY210" s="20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</row>
    <row r="211" spans="1:114" x14ac:dyDescent="0.25"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CP211" s="20"/>
      <c r="CQ211" s="20"/>
      <c r="CR211" s="20"/>
      <c r="CS211" s="20"/>
      <c r="CT211" s="20"/>
      <c r="CU211" s="20"/>
      <c r="CV211" s="20"/>
      <c r="CW211" s="20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</row>
    <row r="212" spans="1:114" x14ac:dyDescent="0.25">
      <c r="C212" s="40">
        <v>42583</v>
      </c>
      <c r="D212" s="40"/>
      <c r="E212" s="40"/>
      <c r="F212" s="40"/>
      <c r="G212" s="4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CP212" s="20"/>
      <c r="CQ212" s="20"/>
      <c r="CR212" s="20"/>
      <c r="CS212" s="20"/>
      <c r="CT212" s="20"/>
      <c r="CU212" s="20"/>
      <c r="CV212" s="20"/>
      <c r="CW212" s="20"/>
      <c r="CX212" s="20"/>
      <c r="CY212" s="20"/>
      <c r="CZ212" s="20"/>
      <c r="DA212" s="20"/>
      <c r="DB212" s="20"/>
      <c r="DC212" s="20"/>
      <c r="DD212" s="20"/>
      <c r="DE212" s="20"/>
      <c r="DF212" s="20"/>
      <c r="DG212" s="20"/>
      <c r="DH212" s="20"/>
      <c r="DI212" s="20"/>
    </row>
    <row r="213" spans="1:114" x14ac:dyDescent="0.25"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AF213" s="4" t="s">
        <v>71</v>
      </c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</row>
    <row r="214" spans="1:114" x14ac:dyDescent="0.25">
      <c r="C214" s="11" t="s">
        <v>72</v>
      </c>
      <c r="D214" s="11"/>
      <c r="E214" s="11"/>
      <c r="F214" s="11"/>
      <c r="G214" s="11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AF214" s="4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</row>
    <row r="215" spans="1:114" x14ac:dyDescent="0.25"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41" t="s">
        <v>73</v>
      </c>
      <c r="S215" s="20"/>
      <c r="T215" s="20"/>
      <c r="U215" s="20"/>
      <c r="V215" s="20"/>
      <c r="X215" s="11" t="s">
        <v>74</v>
      </c>
      <c r="AF215" s="4" t="s">
        <v>75</v>
      </c>
      <c r="AI215" s="42">
        <v>104.03872295473099</v>
      </c>
      <c r="AJ215" s="42">
        <v>92.078238929329018</v>
      </c>
      <c r="AK215" s="42">
        <v>86.969632323938001</v>
      </c>
      <c r="AL215" s="42">
        <v>83.300788267762996</v>
      </c>
      <c r="AM215" s="42">
        <v>79.826419088051011</v>
      </c>
      <c r="AN215" s="42">
        <v>73.543472391085018</v>
      </c>
      <c r="AO215" s="42">
        <v>78.25152025479801</v>
      </c>
      <c r="AP215" s="42">
        <v>78.672537228576999</v>
      </c>
      <c r="AQ215" s="42">
        <v>67.276904465480669</v>
      </c>
      <c r="AR215" s="42">
        <v>68.356382176406655</v>
      </c>
      <c r="AS215" s="42">
        <v>68.378509383785357</v>
      </c>
      <c r="AT215" s="42">
        <v>66.643853368386402</v>
      </c>
      <c r="AU215" s="42">
        <v>66.437056676668945</v>
      </c>
      <c r="AV215" s="42">
        <v>65.810077013421292</v>
      </c>
      <c r="AW215" s="42">
        <v>64.97105577243569</v>
      </c>
      <c r="AX215" s="42">
        <v>64.424608557758461</v>
      </c>
      <c r="AY215" s="42">
        <v>63.767208838914371</v>
      </c>
      <c r="AZ215" s="42">
        <v>63.099871901908784</v>
      </c>
      <c r="BA215" s="42">
        <v>62.488618504203323</v>
      </c>
      <c r="CP215" s="20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</row>
    <row r="216" spans="1:114" x14ac:dyDescent="0.25">
      <c r="H216" s="20"/>
      <c r="I216" s="41" t="s">
        <v>76</v>
      </c>
      <c r="J216" s="20"/>
      <c r="K216" s="20"/>
      <c r="L216" s="41" t="s">
        <v>77</v>
      </c>
      <c r="M216" s="41" t="s">
        <v>78</v>
      </c>
      <c r="N216" s="20"/>
      <c r="O216" s="20"/>
      <c r="P216" s="20"/>
      <c r="Q216" s="20"/>
      <c r="R216" s="41" t="s">
        <v>79</v>
      </c>
      <c r="S216" s="20"/>
      <c r="T216" s="41" t="s">
        <v>77</v>
      </c>
      <c r="U216" s="41" t="s">
        <v>78</v>
      </c>
      <c r="V216" s="20"/>
      <c r="X216" s="11" t="s">
        <v>80</v>
      </c>
      <c r="AF216" s="4" t="s">
        <v>40</v>
      </c>
      <c r="AI216" s="42">
        <v>15</v>
      </c>
      <c r="AJ216" s="42">
        <v>15</v>
      </c>
      <c r="AK216" s="42">
        <v>15</v>
      </c>
      <c r="AL216" s="42">
        <v>15</v>
      </c>
      <c r="AM216" s="42">
        <v>15</v>
      </c>
      <c r="AN216" s="42">
        <v>16</v>
      </c>
      <c r="AO216" s="42">
        <v>16</v>
      </c>
      <c r="AP216" s="42">
        <v>15</v>
      </c>
      <c r="AQ216" s="42">
        <v>14</v>
      </c>
      <c r="AR216" s="42">
        <v>14</v>
      </c>
      <c r="AS216" s="42">
        <v>14</v>
      </c>
      <c r="AT216" s="42">
        <v>14</v>
      </c>
      <c r="AU216" s="42">
        <v>14</v>
      </c>
      <c r="AV216" s="42">
        <v>14</v>
      </c>
      <c r="AW216" s="42">
        <v>14</v>
      </c>
      <c r="AX216" s="42">
        <v>14</v>
      </c>
      <c r="AY216" s="42">
        <v>14</v>
      </c>
      <c r="AZ216" s="42">
        <v>14</v>
      </c>
      <c r="BA216" s="42">
        <v>14</v>
      </c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</row>
    <row r="217" spans="1:114" x14ac:dyDescent="0.25"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AF217" s="4" t="s">
        <v>49</v>
      </c>
      <c r="AI217" s="42">
        <v>65.898734224000009</v>
      </c>
      <c r="AJ217" s="42">
        <v>62.623966343999996</v>
      </c>
      <c r="AK217" s="42">
        <v>60.20814117383334</v>
      </c>
      <c r="AL217" s="42">
        <v>60.72433736875</v>
      </c>
      <c r="AM217" s="42">
        <v>55.889917743250003</v>
      </c>
      <c r="AN217" s="42">
        <v>57.587318879333331</v>
      </c>
      <c r="AO217" s="42">
        <v>57.457949961166662</v>
      </c>
      <c r="AP217" s="42">
        <v>57.139113932166673</v>
      </c>
      <c r="AQ217" s="42">
        <v>50.415929272415056</v>
      </c>
      <c r="AR217" s="42">
        <v>51.062048231818764</v>
      </c>
      <c r="AS217" s="42">
        <v>51.075270979134245</v>
      </c>
      <c r="AT217" s="42">
        <v>50.036054426841702</v>
      </c>
      <c r="AU217" s="42">
        <v>49.911805845550383</v>
      </c>
      <c r="AV217" s="42">
        <v>49.53462680332138</v>
      </c>
      <c r="AW217" s="42">
        <v>49.028760659808512</v>
      </c>
      <c r="AX217" s="42">
        <v>48.698592230439225</v>
      </c>
      <c r="AY217" s="42">
        <v>48.300641897681928</v>
      </c>
      <c r="AZ217" s="42">
        <v>47.89583601301446</v>
      </c>
      <c r="BA217" s="42">
        <v>47.524298480987021</v>
      </c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</row>
    <row r="218" spans="1:114" x14ac:dyDescent="0.25">
      <c r="H218" s="20">
        <v>2008</v>
      </c>
      <c r="I218" s="20">
        <v>62.997013627436772</v>
      </c>
      <c r="J218" s="20"/>
      <c r="K218" s="20"/>
      <c r="L218" s="39">
        <v>40329.869163107862</v>
      </c>
      <c r="M218" s="20">
        <v>640187</v>
      </c>
      <c r="N218" s="20"/>
      <c r="O218" s="20"/>
      <c r="P218" s="20"/>
      <c r="Q218" s="16">
        <v>349.97576679343592</v>
      </c>
      <c r="R218" s="20"/>
      <c r="S218" s="20"/>
      <c r="T218">
        <v>5809.2477530042434</v>
      </c>
      <c r="U218">
        <v>16599</v>
      </c>
      <c r="V218" s="20"/>
      <c r="X218">
        <v>3683.56</v>
      </c>
      <c r="AF218" s="4" t="s">
        <v>81</v>
      </c>
      <c r="AI218" s="42">
        <v>63.132912124000008</v>
      </c>
      <c r="AJ218" s="42">
        <v>51.471463476249994</v>
      </c>
      <c r="AK218" s="42">
        <v>48.663540231500001</v>
      </c>
      <c r="AL218" s="42">
        <v>47.730900321249997</v>
      </c>
      <c r="AM218" s="42">
        <v>47.302226428250002</v>
      </c>
      <c r="AN218" s="42">
        <v>46.986925232749996</v>
      </c>
      <c r="AO218" s="42">
        <v>54.157248573999993</v>
      </c>
      <c r="AP218" s="42">
        <v>53.151263849000003</v>
      </c>
      <c r="AQ218" s="42">
        <v>44.563256583280562</v>
      </c>
      <c r="AR218" s="42">
        <v>45.615983837854778</v>
      </c>
      <c r="AS218" s="42">
        <v>46.681654791473143</v>
      </c>
      <c r="AT218" s="42">
        <v>45.340033480704399</v>
      </c>
      <c r="AU218" s="42">
        <v>44.88873423810621</v>
      </c>
      <c r="AV218" s="42">
        <v>44.740427988444253</v>
      </c>
      <c r="AW218" s="42">
        <v>44.406739281146059</v>
      </c>
      <c r="AX218" s="42">
        <v>44.00433533918487</v>
      </c>
      <c r="AY218" s="42">
        <v>43.613595487892837</v>
      </c>
      <c r="AZ218" s="42">
        <v>43.292077404024667</v>
      </c>
      <c r="BA218" s="42">
        <v>42.964319563386894</v>
      </c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</row>
    <row r="219" spans="1:114" x14ac:dyDescent="0.25">
      <c r="H219" s="20">
        <v>2009</v>
      </c>
      <c r="I219" s="20">
        <v>62.179315900464637</v>
      </c>
      <c r="J219" s="20"/>
      <c r="K219" s="20"/>
      <c r="L219" s="39">
        <v>40200.1713159684</v>
      </c>
      <c r="M219" s="20">
        <v>646520</v>
      </c>
      <c r="N219" s="20"/>
      <c r="O219" s="20"/>
      <c r="P219" s="20"/>
      <c r="Q219" s="16">
        <v>340.86241585709104</v>
      </c>
      <c r="R219" s="20"/>
      <c r="S219" s="20"/>
      <c r="T219">
        <v>5634.4557341177151</v>
      </c>
      <c r="U219">
        <v>16530</v>
      </c>
      <c r="V219" s="20"/>
      <c r="X219">
        <v>3595.06</v>
      </c>
      <c r="AF219" s="4" t="s">
        <v>82</v>
      </c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</row>
    <row r="220" spans="1:114" x14ac:dyDescent="0.25">
      <c r="H220" s="20">
        <v>2010</v>
      </c>
      <c r="I220" s="20">
        <v>61.37677006045805</v>
      </c>
      <c r="J220" s="20"/>
      <c r="K220" s="20"/>
      <c r="L220" s="39">
        <v>39990.095909661504</v>
      </c>
      <c r="M220" s="20">
        <v>651551</v>
      </c>
      <c r="N220" s="20"/>
      <c r="O220" s="20"/>
      <c r="P220" s="20"/>
      <c r="Q220" s="16">
        <v>330.98773483264131</v>
      </c>
      <c r="R220" s="20"/>
      <c r="S220" s="20"/>
      <c r="T220">
        <v>5473.5441709273891</v>
      </c>
      <c r="U220">
        <v>16537</v>
      </c>
      <c r="V220" s="20"/>
      <c r="X220">
        <v>3512.4599999999996</v>
      </c>
      <c r="AF220" s="4" t="s">
        <v>61</v>
      </c>
      <c r="AI220" s="42">
        <v>47.135362580111988</v>
      </c>
      <c r="AJ220" s="42">
        <v>41.691301618322981</v>
      </c>
      <c r="AK220" s="42">
        <v>41.119119435715994</v>
      </c>
      <c r="AL220" s="42">
        <v>37.511459251653996</v>
      </c>
      <c r="AM220" s="42">
        <v>36.994233030540002</v>
      </c>
      <c r="AN220" s="42">
        <v>31.532919105459989</v>
      </c>
      <c r="AO220" s="42">
        <v>36.447385458667995</v>
      </c>
      <c r="AP220" s="42">
        <v>37.243335442496985</v>
      </c>
      <c r="AQ220" s="42">
        <v>30.716347678529676</v>
      </c>
      <c r="AR220" s="42">
        <v>31.83255513140913</v>
      </c>
      <c r="AS220" s="42">
        <v>31.840686251707414</v>
      </c>
      <c r="AT220" s="42">
        <v>30.833932426804434</v>
      </c>
      <c r="AU220" s="42">
        <v>30.872343444574188</v>
      </c>
      <c r="AV220" s="42">
        <v>30.558674293541436</v>
      </c>
      <c r="AW220" s="42">
        <v>30.139883720540549</v>
      </c>
      <c r="AX220" s="42">
        <v>29.91316114316102</v>
      </c>
      <c r="AY220" s="42">
        <v>29.599828258032712</v>
      </c>
      <c r="AZ220" s="42">
        <v>29.286605219766532</v>
      </c>
      <c r="BA220" s="42">
        <v>29.007867576180349</v>
      </c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</row>
    <row r="221" spans="1:114" x14ac:dyDescent="0.25">
      <c r="H221" s="20">
        <v>2011</v>
      </c>
      <c r="I221" s="20">
        <v>60.458687579018587</v>
      </c>
      <c r="J221" s="20"/>
      <c r="K221" s="20"/>
      <c r="L221" s="39">
        <v>39687.138122245487</v>
      </c>
      <c r="M221" s="20">
        <v>656434</v>
      </c>
      <c r="N221" s="20"/>
      <c r="O221" s="20"/>
      <c r="P221" s="20"/>
      <c r="Q221" s="16">
        <v>341.64244926271579</v>
      </c>
      <c r="R221" s="20"/>
      <c r="S221" s="20"/>
      <c r="T221">
        <v>5636.4171279362854</v>
      </c>
      <c r="U221">
        <v>16498</v>
      </c>
      <c r="V221" s="20"/>
      <c r="X221">
        <v>3445.97</v>
      </c>
      <c r="AF221" s="4" t="s">
        <v>83</v>
      </c>
      <c r="AI221" s="42">
        <v>38.119736588054991</v>
      </c>
      <c r="AJ221" s="42">
        <v>32.153378847584996</v>
      </c>
      <c r="AK221" s="42">
        <v>30.203458049754005</v>
      </c>
      <c r="AL221" s="42">
        <v>30.031076005913</v>
      </c>
      <c r="AM221" s="42">
        <v>27.283973277751997</v>
      </c>
      <c r="AN221" s="42">
        <v>26.874221935767999</v>
      </c>
      <c r="AO221" s="42">
        <v>28.336430337189995</v>
      </c>
      <c r="AP221" s="42">
        <v>27.994652406728004</v>
      </c>
      <c r="AQ221" s="42">
        <v>24.288867663942384</v>
      </c>
      <c r="AR221" s="42">
        <v>24.580127102129879</v>
      </c>
      <c r="AS221" s="42">
        <v>24.524866028158595</v>
      </c>
      <c r="AT221" s="42">
        <v>23.97532785944875</v>
      </c>
      <c r="AU221" s="42">
        <v>23.872904856647494</v>
      </c>
      <c r="AV221" s="42">
        <v>23.641878923123244</v>
      </c>
      <c r="AW221" s="42">
        <v>23.353436468811694</v>
      </c>
      <c r="AX221" s="42">
        <v>23.150285281203594</v>
      </c>
      <c r="AY221" s="42">
        <v>22.914229553225251</v>
      </c>
      <c r="AZ221" s="42">
        <v>22.676530759058576</v>
      </c>
      <c r="BA221" s="42">
        <v>22.45540822720589</v>
      </c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</row>
    <row r="222" spans="1:114" x14ac:dyDescent="0.25">
      <c r="H222" s="20">
        <v>2012</v>
      </c>
      <c r="I222" s="20">
        <v>60.222107831740423</v>
      </c>
      <c r="K222" s="20"/>
      <c r="L222" s="39">
        <v>39846.6200900572</v>
      </c>
      <c r="M222" s="20">
        <v>661661</v>
      </c>
      <c r="N222" s="20"/>
      <c r="O222" s="20"/>
      <c r="P222" s="20"/>
      <c r="Q222" s="39">
        <v>324.21534621775868</v>
      </c>
      <c r="T222" s="20">
        <v>5276.2805443478046</v>
      </c>
      <c r="U222" s="41">
        <v>16274</v>
      </c>
      <c r="V222" s="20"/>
      <c r="X222">
        <v>3505.65</v>
      </c>
      <c r="AF222" s="4" t="s">
        <v>65</v>
      </c>
      <c r="AI222" s="42">
        <v>18.783623786564004</v>
      </c>
      <c r="AJ222" s="42">
        <v>18.233558463420998</v>
      </c>
      <c r="AK222" s="42">
        <v>15.647054838468</v>
      </c>
      <c r="AL222" s="42">
        <v>15.758253010196</v>
      </c>
      <c r="AM222" s="42">
        <v>15.548212779759</v>
      </c>
      <c r="AN222" s="42">
        <v>15.136331349857</v>
      </c>
      <c r="AO222" s="42">
        <v>13.46770445894</v>
      </c>
      <c r="AP222" s="42">
        <v>13.434549379351999</v>
      </c>
      <c r="AQ222" s="42">
        <v>12.271689123008613</v>
      </c>
      <c r="AR222" s="42">
        <v>11.943699942867646</v>
      </c>
      <c r="AS222" s="42">
        <v>12.012957103919351</v>
      </c>
      <c r="AT222" s="42">
        <v>11.834593082133214</v>
      </c>
      <c r="AU222" s="42">
        <v>11.691808375447266</v>
      </c>
      <c r="AV222" s="42">
        <v>11.609523796756612</v>
      </c>
      <c r="AW222" s="42">
        <v>11.477735583083444</v>
      </c>
      <c r="AX222" s="42">
        <v>11.361162133393847</v>
      </c>
      <c r="AY222" s="42">
        <v>11.253151027656404</v>
      </c>
      <c r="AZ222" s="42">
        <v>11.13673592308368</v>
      </c>
      <c r="BA222" s="42">
        <v>11.025342700817081</v>
      </c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</row>
    <row r="223" spans="1:114" x14ac:dyDescent="0.25">
      <c r="H223" s="20">
        <v>2013</v>
      </c>
      <c r="I223" s="20">
        <v>59.726232685947345</v>
      </c>
      <c r="K223" s="20"/>
      <c r="L223" s="39">
        <v>39792.064990918247</v>
      </c>
      <c r="M223" s="20">
        <v>666241</v>
      </c>
      <c r="N223" s="20"/>
      <c r="O223" s="20"/>
      <c r="P223" s="20"/>
      <c r="Q223" s="39">
        <v>336.0889580245227</v>
      </c>
      <c r="T223" s="20">
        <v>5448.3380985355379</v>
      </c>
      <c r="U223" s="20">
        <v>16211</v>
      </c>
      <c r="V223" s="20"/>
      <c r="X223">
        <v>3564.78</v>
      </c>
      <c r="AF223" s="4" t="s">
        <v>84</v>
      </c>
      <c r="AI223" s="42">
        <v>104.03872295473099</v>
      </c>
      <c r="AJ223" s="42">
        <v>92.078238929328975</v>
      </c>
      <c r="AK223" s="42">
        <v>86.969632323938001</v>
      </c>
      <c r="AL223" s="42">
        <v>83.300788267762996</v>
      </c>
      <c r="AM223" s="42">
        <v>79.826419088050997</v>
      </c>
      <c r="AN223" s="42">
        <v>73.54347239108499</v>
      </c>
      <c r="AO223" s="42">
        <v>78.251520254797981</v>
      </c>
      <c r="AP223" s="42">
        <v>78.672537228576985</v>
      </c>
      <c r="AQ223" s="42">
        <v>67.276904465480669</v>
      </c>
      <c r="AR223" s="42">
        <v>68.356382176406655</v>
      </c>
      <c r="AS223" s="42">
        <v>68.378509383785357</v>
      </c>
      <c r="AT223" s="42">
        <v>66.643853368386402</v>
      </c>
      <c r="AU223" s="42">
        <v>66.437056676668945</v>
      </c>
      <c r="AV223" s="42">
        <v>65.810077013421292</v>
      </c>
      <c r="AW223" s="42">
        <v>64.97105577243569</v>
      </c>
      <c r="AX223" s="42">
        <v>64.424608557758461</v>
      </c>
      <c r="AY223" s="42">
        <v>63.767208838914371</v>
      </c>
      <c r="AZ223" s="42">
        <v>63.099871901908784</v>
      </c>
      <c r="BA223" s="42">
        <v>62.488618504203316</v>
      </c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</row>
    <row r="224" spans="1:114" x14ac:dyDescent="0.25">
      <c r="H224" s="20">
        <v>2014</v>
      </c>
      <c r="I224" s="20">
        <v>57.815641464170426</v>
      </c>
      <c r="K224" s="20"/>
      <c r="L224" s="39">
        <v>38792.214059365644</v>
      </c>
      <c r="M224" s="20">
        <v>670964</v>
      </c>
      <c r="N224" s="20"/>
      <c r="O224" s="20"/>
      <c r="P224" s="20"/>
      <c r="Q224" s="39">
        <v>341.51016575788412</v>
      </c>
      <c r="T224" s="20">
        <v>5527.683542957112</v>
      </c>
      <c r="U224" s="20">
        <v>16186</v>
      </c>
      <c r="V224" s="20"/>
      <c r="X224">
        <v>3727.42</v>
      </c>
      <c r="AF224" s="4">
        <v>0</v>
      </c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</row>
    <row r="225" spans="3:113" x14ac:dyDescent="0.25">
      <c r="C225">
        <v>56.83153542780618</v>
      </c>
      <c r="H225" s="20">
        <v>2015</v>
      </c>
      <c r="I225" s="20">
        <v>56.83153542780618</v>
      </c>
      <c r="J225">
        <v>-6.1654781996305914</v>
      </c>
      <c r="K225" s="20"/>
      <c r="L225" s="39">
        <v>38357.365037824653</v>
      </c>
      <c r="M225" s="20">
        <v>674931</v>
      </c>
      <c r="N225" s="20">
        <v>-0.71380887328446052</v>
      </c>
      <c r="O225" s="20">
        <v>0.75785935891732326</v>
      </c>
      <c r="P225" s="41" t="s">
        <v>85</v>
      </c>
      <c r="Q225" s="39">
        <v>311.56665432694808</v>
      </c>
      <c r="T225" s="20">
        <v>4958.2717369590519</v>
      </c>
      <c r="U225" s="20">
        <v>15914</v>
      </c>
      <c r="V225" s="20"/>
      <c r="X225">
        <v>3726.61</v>
      </c>
      <c r="AF225" s="4" t="s">
        <v>86</v>
      </c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</row>
    <row r="226" spans="3:113" x14ac:dyDescent="0.25">
      <c r="C226">
        <v>56.201023305428372</v>
      </c>
      <c r="H226" s="20">
        <v>2016</v>
      </c>
      <c r="I226" s="20">
        <v>56.201023305428372</v>
      </c>
      <c r="K226" s="20"/>
      <c r="L226" s="39">
        <v>38174.520113740648</v>
      </c>
      <c r="M226" s="20">
        <v>679249.55576482229</v>
      </c>
      <c r="N226" s="20">
        <v>-0.84839566679100198</v>
      </c>
      <c r="O226" s="20">
        <v>0.69712638828158813</v>
      </c>
      <c r="P226" s="41" t="s">
        <v>87</v>
      </c>
      <c r="Q226" s="39">
        <v>310.42867828774507</v>
      </c>
      <c r="T226" s="20">
        <v>4922.7757514584428</v>
      </c>
      <c r="U226" s="20">
        <v>15857.992820158786</v>
      </c>
      <c r="V226" s="20"/>
      <c r="X226">
        <v>3672.8514135115884</v>
      </c>
      <c r="AF226" s="4" t="s">
        <v>61</v>
      </c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</row>
    <row r="227" spans="3:113" x14ac:dyDescent="0.25">
      <c r="C227">
        <v>55.817909066470037</v>
      </c>
      <c r="H227" s="20">
        <v>2017</v>
      </c>
      <c r="I227" s="20">
        <v>55.817909066470037</v>
      </c>
      <c r="K227" s="20"/>
      <c r="L227" s="39">
        <v>38178.063068134383</v>
      </c>
      <c r="M227" s="20">
        <v>683975.1561218556</v>
      </c>
      <c r="N227" s="20"/>
      <c r="O227" s="20"/>
      <c r="P227" s="20"/>
      <c r="Q227" s="39">
        <v>308.61022598727084</v>
      </c>
      <c r="T227" s="20">
        <v>4916.872319406868</v>
      </c>
      <c r="U227" s="20">
        <v>15932.305236086611</v>
      </c>
      <c r="V227" s="20"/>
      <c r="X227">
        <v>3638.7074656572927</v>
      </c>
      <c r="AF227" s="4" t="s">
        <v>88</v>
      </c>
      <c r="AI227" s="42">
        <v>9.3000000000000007</v>
      </c>
      <c r="AJ227" s="42">
        <v>8.9589467052140002</v>
      </c>
      <c r="AK227" s="42">
        <v>8.5510000000000002</v>
      </c>
      <c r="AL227" s="42">
        <v>8.5030000000000001</v>
      </c>
      <c r="AM227" s="42">
        <v>8.5419999999999998</v>
      </c>
      <c r="AN227" s="42">
        <v>7.8849999999999998</v>
      </c>
      <c r="AO227" s="42">
        <v>8.23</v>
      </c>
      <c r="AP227" s="42">
        <v>7.5609999999999999</v>
      </c>
      <c r="AQ227" s="42">
        <v>6.911419058921231</v>
      </c>
      <c r="AR227" s="42">
        <v>6.9217631147734897</v>
      </c>
      <c r="AS227" s="42">
        <v>6.8262596766181769</v>
      </c>
      <c r="AT227" s="42">
        <v>6.7487510044355457</v>
      </c>
      <c r="AU227" s="42">
        <v>6.6956127733035551</v>
      </c>
      <c r="AV227" s="42">
        <v>6.6217369950900435</v>
      </c>
      <c r="AW227" s="42">
        <v>6.5549262524575198</v>
      </c>
      <c r="AX227" s="42">
        <v>6.4916101668113653</v>
      </c>
      <c r="AY227" s="42">
        <v>6.4249693153572496</v>
      </c>
      <c r="AZ227" s="42">
        <v>6.3606918733112039</v>
      </c>
      <c r="BA227" s="42">
        <v>6.2972419761234066</v>
      </c>
      <c r="CQ227" s="20"/>
      <c r="CR227" s="20"/>
      <c r="CS227" s="20"/>
      <c r="CT227" s="20"/>
      <c r="CU227" s="20"/>
      <c r="CV227" s="20"/>
      <c r="CW227" s="20"/>
      <c r="CX227" s="20"/>
      <c r="CY227" s="20"/>
      <c r="CZ227" s="20"/>
      <c r="DA227" s="20"/>
      <c r="DB227" s="20"/>
      <c r="DC227" s="20"/>
      <c r="DD227" s="20"/>
      <c r="DE227" s="20"/>
      <c r="DF227" s="20"/>
      <c r="DG227" s="20"/>
      <c r="DH227" s="20"/>
      <c r="DI227" s="20"/>
    </row>
    <row r="228" spans="3:113" x14ac:dyDescent="0.25">
      <c r="C228">
        <v>55.156577444360686</v>
      </c>
      <c r="H228" s="20">
        <v>2018</v>
      </c>
      <c r="I228" s="20">
        <v>55.156577444360686</v>
      </c>
      <c r="K228" s="20"/>
      <c r="L228" s="39">
        <v>37970.794118176913</v>
      </c>
      <c r="M228" s="20">
        <v>688418.2427105821</v>
      </c>
      <c r="N228" s="20"/>
      <c r="O228" s="20"/>
      <c r="P228" s="20"/>
      <c r="Q228" s="39">
        <v>305.45467322389385</v>
      </c>
      <c r="T228" s="20">
        <v>4837.0056503545366</v>
      </c>
      <c r="U228" s="20">
        <v>15835.428541010015</v>
      </c>
      <c r="V228" s="20"/>
      <c r="X228">
        <v>3621.1795053990581</v>
      </c>
      <c r="AF228" s="4" t="s">
        <v>89</v>
      </c>
      <c r="AI228" s="42">
        <v>37.83536258011199</v>
      </c>
      <c r="AJ228" s="42">
        <v>34.110579744991995</v>
      </c>
      <c r="AK228" s="42">
        <v>32.567999999999998</v>
      </c>
      <c r="AL228" s="42">
        <v>29.007999999999999</v>
      </c>
      <c r="AM228" s="42">
        <v>28.452000000000002</v>
      </c>
      <c r="AN228" s="42">
        <v>23.648</v>
      </c>
      <c r="AO228" s="42">
        <v>28.216999999999999</v>
      </c>
      <c r="AP228" s="42">
        <v>29.681999999999999</v>
      </c>
      <c r="AQ228" s="42">
        <v>23.804928619608447</v>
      </c>
      <c r="AR228" s="42">
        <v>24.910792016635639</v>
      </c>
      <c r="AS228" s="42">
        <v>25.014426575089239</v>
      </c>
      <c r="AT228" s="42">
        <v>24.08518142236889</v>
      </c>
      <c r="AU228" s="42">
        <v>24.176730671270633</v>
      </c>
      <c r="AV228" s="42">
        <v>23.936937298451394</v>
      </c>
      <c r="AW228" s="42">
        <v>23.584957468083029</v>
      </c>
      <c r="AX228" s="42">
        <v>23.421550976349653</v>
      </c>
      <c r="AY228" s="42">
        <v>23.174858942675463</v>
      </c>
      <c r="AZ228" s="42">
        <v>22.925913346455328</v>
      </c>
      <c r="BA228" s="42">
        <v>22.710625600056943</v>
      </c>
      <c r="CQ228" s="20"/>
      <c r="CR228" s="20"/>
      <c r="CS228" s="20"/>
      <c r="CT228" s="20"/>
      <c r="CU228" s="20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</row>
    <row r="229" spans="3:113" x14ac:dyDescent="0.25">
      <c r="C229">
        <v>54.310401254529673</v>
      </c>
      <c r="H229" s="20">
        <v>2019</v>
      </c>
      <c r="I229" s="20">
        <v>54.310401254529673</v>
      </c>
      <c r="K229" s="20"/>
      <c r="L229" s="39">
        <v>37625.917638955209</v>
      </c>
      <c r="M229" s="20">
        <v>692793.95419338904</v>
      </c>
      <c r="N229" s="20"/>
      <c r="O229" s="20"/>
      <c r="P229" s="20"/>
      <c r="Q229" s="39">
        <v>300.48003692352523</v>
      </c>
      <c r="T229" s="20">
        <v>4716.2422576514991</v>
      </c>
      <c r="U229" s="20">
        <v>15695.692485726844</v>
      </c>
      <c r="V229" s="20"/>
      <c r="X229">
        <v>3587.9001138525146</v>
      </c>
      <c r="AF229" s="4" t="s">
        <v>84</v>
      </c>
      <c r="AI229" s="42">
        <v>47.135362580111988</v>
      </c>
      <c r="AJ229" s="42">
        <v>43.069526450205998</v>
      </c>
      <c r="AK229" s="42">
        <v>41.119</v>
      </c>
      <c r="AL229" s="42">
        <v>37.510999999999996</v>
      </c>
      <c r="AM229" s="42">
        <v>36.994</v>
      </c>
      <c r="AN229" s="42">
        <v>31.533000000000001</v>
      </c>
      <c r="AO229" s="42">
        <v>36.447000000000003</v>
      </c>
      <c r="AP229" s="42">
        <v>37.242999999999995</v>
      </c>
      <c r="AQ229" s="42">
        <v>30.716347678529679</v>
      </c>
      <c r="AR229" s="42">
        <v>31.83255513140913</v>
      </c>
      <c r="AS229" s="42">
        <v>31.840686251707417</v>
      </c>
      <c r="AT229" s="42">
        <v>30.833932426804438</v>
      </c>
      <c r="AU229" s="42">
        <v>30.872343444574188</v>
      </c>
      <c r="AV229" s="42">
        <v>30.558674293541436</v>
      </c>
      <c r="AW229" s="42">
        <v>30.139883720540549</v>
      </c>
      <c r="AX229" s="42">
        <v>29.91316114316102</v>
      </c>
      <c r="AY229" s="42">
        <v>29.599828258032712</v>
      </c>
      <c r="AZ229" s="42">
        <v>29.286605219766532</v>
      </c>
      <c r="BA229" s="42">
        <v>29.007867576180349</v>
      </c>
      <c r="CQ229" s="20"/>
      <c r="CR229" s="20"/>
      <c r="CS229" s="20"/>
      <c r="CT229" s="20"/>
      <c r="CU229" s="20"/>
      <c r="CV229" s="20"/>
      <c r="CW229" s="20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</row>
    <row r="230" spans="3:113" x14ac:dyDescent="0.25">
      <c r="C230">
        <v>53.514942709653539</v>
      </c>
      <c r="H230" s="20">
        <v>2020</v>
      </c>
      <c r="I230" s="20">
        <v>53.514942709653539</v>
      </c>
      <c r="K230" s="20"/>
      <c r="L230" s="39">
        <v>37311.741798058771</v>
      </c>
      <c r="M230" s="20">
        <v>697220.99863760336</v>
      </c>
      <c r="N230" s="20"/>
      <c r="O230" s="20"/>
      <c r="P230" s="20"/>
      <c r="Q230" s="39">
        <v>294.49367490645386</v>
      </c>
      <c r="T230" s="20">
        <v>4592.5719012266663</v>
      </c>
      <c r="U230" s="20">
        <v>15594.806586883406</v>
      </c>
      <c r="V230" s="20"/>
      <c r="X230">
        <v>3548.8689105255708</v>
      </c>
      <c r="AF230" s="4" t="s">
        <v>83</v>
      </c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CQ230" s="20"/>
      <c r="CR230" s="20"/>
      <c r="CS230" s="20"/>
      <c r="CT230" s="20"/>
      <c r="CU230" s="20"/>
      <c r="CV230" s="20"/>
      <c r="CW230" s="20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</row>
    <row r="231" spans="3:113" x14ac:dyDescent="0.25">
      <c r="C231">
        <v>52.609183591628089</v>
      </c>
      <c r="H231" s="20">
        <v>2021</v>
      </c>
      <c r="I231" s="20">
        <v>52.609183591628089</v>
      </c>
      <c r="K231" s="20"/>
      <c r="L231" s="39">
        <v>36916.099675887133</v>
      </c>
      <c r="M231" s="20">
        <v>701704.47734835674</v>
      </c>
      <c r="N231" s="20"/>
      <c r="O231" s="20"/>
      <c r="P231" s="20"/>
      <c r="Q231" s="39">
        <v>291.5396164872821</v>
      </c>
      <c r="T231" s="20">
        <v>4452.378218935014</v>
      </c>
      <c r="U231" s="20">
        <v>15271.949221107798</v>
      </c>
      <c r="V231" s="20"/>
      <c r="X231">
        <v>3528.5679420456986</v>
      </c>
      <c r="AF231" s="4" t="s">
        <v>88</v>
      </c>
      <c r="AI231" s="42">
        <v>12.358695358114998</v>
      </c>
      <c r="AJ231" s="42">
        <v>11.668114526806997</v>
      </c>
      <c r="AK231" s="42">
        <v>11.087999999999999</v>
      </c>
      <c r="AL231" s="42">
        <v>11.465</v>
      </c>
      <c r="AM231" s="42">
        <v>10.397</v>
      </c>
      <c r="AN231" s="42">
        <v>10.723000000000001</v>
      </c>
      <c r="AO231" s="42">
        <v>10.856999999999999</v>
      </c>
      <c r="AP231" s="42">
        <v>10.686999999999999</v>
      </c>
      <c r="AQ231" s="42">
        <v>9.4192523635890737</v>
      </c>
      <c r="AR231" s="42">
        <v>9.4403612985926504</v>
      </c>
      <c r="AS231" s="42">
        <v>9.4273885172907637</v>
      </c>
      <c r="AT231" s="42">
        <v>9.2404207119610149</v>
      </c>
      <c r="AU231" s="42">
        <v>9.1820023724291797</v>
      </c>
      <c r="AV231" s="42">
        <v>9.0976051232157804</v>
      </c>
      <c r="AW231" s="42">
        <v>8.9898758811512831</v>
      </c>
      <c r="AX231" s="42">
        <v>8.908031236420106</v>
      </c>
      <c r="AY231" s="42">
        <v>8.8185339986571414</v>
      </c>
      <c r="AZ231" s="42">
        <v>8.727370764634653</v>
      </c>
      <c r="BA231" s="42">
        <v>8.6416190932392194</v>
      </c>
      <c r="CQ231" s="20"/>
      <c r="CR231" s="20"/>
      <c r="CS231" s="20"/>
      <c r="CT231" s="20"/>
      <c r="CU231" s="20"/>
      <c r="CV231" s="20"/>
      <c r="CW231" s="20"/>
      <c r="CX231" s="20"/>
      <c r="CY231" s="20"/>
      <c r="CZ231" s="20"/>
      <c r="DA231" s="20"/>
      <c r="DB231" s="20"/>
      <c r="DC231" s="20"/>
      <c r="DD231" s="20"/>
      <c r="DE231" s="20"/>
      <c r="DF231" s="20"/>
      <c r="DG231" s="20"/>
      <c r="DH231" s="20"/>
      <c r="DI231" s="20"/>
    </row>
    <row r="232" spans="3:113" x14ac:dyDescent="0.25">
      <c r="C232">
        <v>51.792157127966625</v>
      </c>
      <c r="H232" s="20">
        <v>2022</v>
      </c>
      <c r="I232" s="20">
        <v>51.792157127966625</v>
      </c>
      <c r="J232">
        <v>-5.0393782998395551</v>
      </c>
      <c r="K232" s="20"/>
      <c r="L232" s="39">
        <v>36547.743276227411</v>
      </c>
      <c r="M232" s="20">
        <v>705661.73148429138</v>
      </c>
      <c r="N232" s="20"/>
      <c r="O232" s="20"/>
      <c r="P232" s="20"/>
      <c r="Q232" s="39">
        <v>285.5174681054217</v>
      </c>
      <c r="T232" s="20">
        <v>4338.3991504060868</v>
      </c>
      <c r="U232" s="20">
        <v>15194.864185347211</v>
      </c>
      <c r="V232" s="20"/>
      <c r="X232">
        <v>3495.647465399551</v>
      </c>
      <c r="AF232" s="4" t="s">
        <v>89</v>
      </c>
      <c r="AI232" s="42">
        <v>25.761041229939995</v>
      </c>
      <c r="AJ232" s="42">
        <v>21.548185917379005</v>
      </c>
      <c r="AK232" s="42">
        <v>19.116</v>
      </c>
      <c r="AL232" s="42">
        <v>18.565999999999999</v>
      </c>
      <c r="AM232" s="42">
        <v>16.887</v>
      </c>
      <c r="AN232" s="42">
        <v>16.151</v>
      </c>
      <c r="AO232" s="42">
        <v>17.478999999999999</v>
      </c>
      <c r="AP232" s="42">
        <v>17.308</v>
      </c>
      <c r="AQ232" s="42">
        <v>14.86961530035331</v>
      </c>
      <c r="AR232" s="42">
        <v>15.139765803537228</v>
      </c>
      <c r="AS232" s="42">
        <v>15.097477510867831</v>
      </c>
      <c r="AT232" s="42">
        <v>14.734907147487736</v>
      </c>
      <c r="AU232" s="42">
        <v>14.690902484218315</v>
      </c>
      <c r="AV232" s="42">
        <v>14.544273799907463</v>
      </c>
      <c r="AW232" s="42">
        <v>14.363560587660411</v>
      </c>
      <c r="AX232" s="42">
        <v>14.242254044783488</v>
      </c>
      <c r="AY232" s="42">
        <v>14.09569555456811</v>
      </c>
      <c r="AZ232" s="42">
        <v>13.949159994423923</v>
      </c>
      <c r="BA232" s="42">
        <v>13.813789133966671</v>
      </c>
      <c r="CQ232" s="20"/>
      <c r="CR232" s="20"/>
      <c r="CS232" s="20"/>
      <c r="CT232" s="20"/>
      <c r="CU232" s="20"/>
      <c r="CV232" s="20"/>
      <c r="CW232" s="20"/>
      <c r="CX232" s="20"/>
      <c r="CY232" s="20"/>
      <c r="CZ232" s="20"/>
      <c r="DA232" s="20"/>
      <c r="DB232" s="20"/>
      <c r="DC232" s="20"/>
      <c r="DD232" s="20"/>
      <c r="DE232" s="20"/>
      <c r="DF232" s="20"/>
      <c r="DG232" s="20"/>
      <c r="DH232" s="20"/>
      <c r="DI232" s="20"/>
    </row>
    <row r="233" spans="3:113" x14ac:dyDescent="0.25">
      <c r="AF233" s="4" t="s">
        <v>84</v>
      </c>
      <c r="AM233" s="45">
        <v>27.283999999999999</v>
      </c>
      <c r="AN233" s="45">
        <v>26.874000000000002</v>
      </c>
      <c r="AO233" s="45">
        <v>28.335999999999999</v>
      </c>
      <c r="AP233" s="45">
        <v>27.994999999999997</v>
      </c>
      <c r="AQ233" s="45">
        <v>24.288867663942384</v>
      </c>
      <c r="AR233" s="45">
        <v>24.580127102129879</v>
      </c>
      <c r="AS233" s="45">
        <v>24.524866028158595</v>
      </c>
      <c r="AT233" s="45">
        <v>23.97532785944875</v>
      </c>
      <c r="AU233" s="45">
        <v>23.872904856647494</v>
      </c>
      <c r="AV233" s="45">
        <v>23.641878923123244</v>
      </c>
      <c r="AW233" s="45">
        <v>23.353436468811694</v>
      </c>
      <c r="AX233" s="45">
        <v>23.150285281203594</v>
      </c>
      <c r="AY233" s="45">
        <v>22.914229553225251</v>
      </c>
      <c r="AZ233" s="45">
        <v>22.676530759058576</v>
      </c>
      <c r="BA233" s="45">
        <v>22.45540822720589</v>
      </c>
    </row>
    <row r="234" spans="3:113" x14ac:dyDescent="0.25">
      <c r="AF234" s="4" t="s">
        <v>65</v>
      </c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</row>
    <row r="235" spans="3:113" x14ac:dyDescent="0.25">
      <c r="AF235" s="4" t="s">
        <v>88</v>
      </c>
      <c r="AM235" s="45">
        <v>4.1859999999999999</v>
      </c>
      <c r="AN235" s="45">
        <v>4.2050000000000001</v>
      </c>
      <c r="AO235" s="45">
        <v>3.9559999999999995</v>
      </c>
      <c r="AP235" s="45">
        <v>3.6970000000000001</v>
      </c>
      <c r="AQ235" s="45">
        <v>3.4615749945438927</v>
      </c>
      <c r="AR235" s="45">
        <v>3.3887323787782351</v>
      </c>
      <c r="AS235" s="45">
        <v>3.3653760175463301</v>
      </c>
      <c r="AT235" s="45">
        <v>3.3371232410170242</v>
      </c>
      <c r="AU235" s="45">
        <v>3.2964690015315852</v>
      </c>
      <c r="AV235" s="45">
        <v>3.2663296316310135</v>
      </c>
      <c r="AW235" s="45">
        <v>3.2339744788986744</v>
      </c>
      <c r="AX235" s="45">
        <v>3.2002792166066794</v>
      </c>
      <c r="AY235" s="45">
        <v>3.1688572201978786</v>
      </c>
      <c r="AZ235" s="45">
        <v>3.1370162324630582</v>
      </c>
      <c r="BA235" s="45">
        <v>3.105343205294087</v>
      </c>
    </row>
    <row r="236" spans="3:113" x14ac:dyDescent="0.25">
      <c r="AF236" s="4" t="s">
        <v>89</v>
      </c>
      <c r="AM236" s="45">
        <v>11.363</v>
      </c>
      <c r="AN236" s="45">
        <v>10.931000000000001</v>
      </c>
      <c r="AO236" s="45">
        <v>9.5120000000000005</v>
      </c>
      <c r="AP236" s="45">
        <v>9.7370000000000001</v>
      </c>
      <c r="AQ236" s="45">
        <v>8.8101141284647202</v>
      </c>
      <c r="AR236" s="45">
        <v>8.5549675640894112</v>
      </c>
      <c r="AS236" s="45">
        <v>8.6475810863730214</v>
      </c>
      <c r="AT236" s="45">
        <v>8.4974698411161889</v>
      </c>
      <c r="AU236" s="45">
        <v>8.3953393739156805</v>
      </c>
      <c r="AV236" s="45">
        <v>8.343194165125599</v>
      </c>
      <c r="AW236" s="45">
        <v>8.2437611041847703</v>
      </c>
      <c r="AX236" s="45">
        <v>8.1608829167871679</v>
      </c>
      <c r="AY236" s="45">
        <v>8.0842938074585255</v>
      </c>
      <c r="AZ236" s="45">
        <v>7.9997196906206227</v>
      </c>
      <c r="BA236" s="45">
        <v>7.919999495522994</v>
      </c>
    </row>
    <row r="237" spans="3:113" x14ac:dyDescent="0.25">
      <c r="AF237" s="4" t="s">
        <v>84</v>
      </c>
      <c r="AM237" s="45">
        <v>15.548999999999999</v>
      </c>
      <c r="AN237" s="45">
        <v>15.136000000000001</v>
      </c>
      <c r="AO237" s="45">
        <v>13.468</v>
      </c>
      <c r="AP237" s="45">
        <v>13.434000000000001</v>
      </c>
      <c r="AQ237" s="45">
        <v>12.271689123008613</v>
      </c>
      <c r="AR237" s="45">
        <v>11.943699942867646</v>
      </c>
      <c r="AS237" s="45">
        <v>12.012957103919351</v>
      </c>
      <c r="AT237" s="45">
        <v>11.834593082133214</v>
      </c>
      <c r="AU237" s="45">
        <v>11.691808375447266</v>
      </c>
      <c r="AV237" s="45">
        <v>11.609523796756612</v>
      </c>
      <c r="AW237" s="45">
        <v>11.477735583083444</v>
      </c>
      <c r="AX237" s="45">
        <v>11.361162133393847</v>
      </c>
      <c r="AY237" s="45">
        <v>11.253151027656404</v>
      </c>
      <c r="AZ237" s="45">
        <v>11.13673592308368</v>
      </c>
      <c r="BA237" s="45">
        <v>11.025342700817081</v>
      </c>
    </row>
    <row r="238" spans="3:113" x14ac:dyDescent="0.25">
      <c r="AF238" s="4" t="s">
        <v>93</v>
      </c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</row>
    <row r="239" spans="3:113" x14ac:dyDescent="0.25">
      <c r="AM239" s="45">
        <v>79.826999999999998</v>
      </c>
      <c r="AN239" s="45">
        <v>73.543000000000006</v>
      </c>
      <c r="AO239" s="45">
        <v>78.251000000000005</v>
      </c>
      <c r="AP239" s="45">
        <v>78.671999999999997</v>
      </c>
      <c r="AQ239" s="45">
        <v>67.276904465480669</v>
      </c>
      <c r="AR239" s="45">
        <v>68.356382176406655</v>
      </c>
      <c r="AS239" s="45">
        <v>68.378509383785371</v>
      </c>
      <c r="AT239" s="45">
        <v>66.643853368386402</v>
      </c>
      <c r="AU239" s="45">
        <v>66.437056676668945</v>
      </c>
      <c r="AV239" s="45">
        <v>65.810077013421292</v>
      </c>
      <c r="AW239" s="45">
        <v>64.97105577243569</v>
      </c>
      <c r="AX239" s="45">
        <v>64.424608557758461</v>
      </c>
      <c r="AY239" s="45">
        <v>63.767208838914371</v>
      </c>
      <c r="AZ239" s="45">
        <v>63.099871901908784</v>
      </c>
      <c r="BA239" s="45">
        <v>62.488618504203316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/>
  </sheetViews>
  <sheetFormatPr defaultRowHeight="15" x14ac:dyDescent="0.25"/>
  <cols>
    <col min="1" max="1" width="25.85546875" bestFit="1" customWidth="1"/>
    <col min="2" max="7" width="11.5703125" bestFit="1" customWidth="1"/>
  </cols>
  <sheetData>
    <row r="2" spans="1:14" s="43" customFormat="1" x14ac:dyDescent="0.25">
      <c r="A2" s="43" t="s">
        <v>182</v>
      </c>
      <c r="B2" s="195">
        <v>2017</v>
      </c>
      <c r="C2" s="195">
        <f t="shared" ref="C2:G2" si="0">B2+1</f>
        <v>2018</v>
      </c>
      <c r="D2" s="195">
        <f t="shared" si="0"/>
        <v>2019</v>
      </c>
      <c r="E2" s="195">
        <f t="shared" si="0"/>
        <v>2020</v>
      </c>
      <c r="F2" s="195">
        <f t="shared" si="0"/>
        <v>2021</v>
      </c>
      <c r="G2" s="195">
        <f t="shared" si="0"/>
        <v>2022</v>
      </c>
    </row>
    <row r="4" spans="1:14" x14ac:dyDescent="0.25">
      <c r="A4" s="198" t="s">
        <v>173</v>
      </c>
      <c r="B4" s="198">
        <v>669453</v>
      </c>
      <c r="C4" s="198">
        <f t="shared" ref="C4:G4" si="1">B7</f>
        <v>674554.77078989672</v>
      </c>
      <c r="D4" s="198">
        <f t="shared" si="1"/>
        <v>679623.1267870731</v>
      </c>
      <c r="E4" s="198">
        <f t="shared" si="1"/>
        <v>684253.16299758293</v>
      </c>
      <c r="F4" s="198">
        <f t="shared" si="1"/>
        <v>688471.88867345848</v>
      </c>
      <c r="G4" s="198">
        <f t="shared" si="1"/>
        <v>692815.23935516528</v>
      </c>
    </row>
    <row r="5" spans="1:14" x14ac:dyDescent="0.25">
      <c r="A5" s="198" t="s">
        <v>176</v>
      </c>
      <c r="B5" s="198">
        <f>'Alternative Demand Output - AER'!AR52</f>
        <v>8039.2561001609993</v>
      </c>
      <c r="C5" s="198">
        <f>'Alternative Demand Output - AER'!AS52</f>
        <v>8026.4085583026181</v>
      </c>
      <c r="D5" s="198">
        <f>'Alternative Demand Output - AER'!AT52</f>
        <v>7603.387217345321</v>
      </c>
      <c r="E5" s="198">
        <f>'Alternative Demand Output - AER'!AU52</f>
        <v>7208.4258305024978</v>
      </c>
      <c r="F5" s="198">
        <f>'Alternative Demand Output - AER'!AV52</f>
        <v>7347.1592922756481</v>
      </c>
      <c r="G5" s="198">
        <f>'Alternative Demand Output - AER'!AW52</f>
        <v>7607.1269120533407</v>
      </c>
    </row>
    <row r="6" spans="1:14" x14ac:dyDescent="0.25">
      <c r="A6" s="198" t="s">
        <v>174</v>
      </c>
      <c r="B6" s="198">
        <f>'Alternative Demand Output - AER'!AR52-'Alternative Demand Output - AER'!AR51</f>
        <v>2937.4853102643265</v>
      </c>
      <c r="C6" s="198">
        <f>'Alternative Demand Output - AER'!AS52-'Alternative Demand Output - AER'!AS51</f>
        <v>2958.0525611263483</v>
      </c>
      <c r="D6" s="198">
        <f>'Alternative Demand Output - AER'!AT52-'Alternative Demand Output - AER'!AT51</f>
        <v>2973.3510068354435</v>
      </c>
      <c r="E6" s="198">
        <f>'Alternative Demand Output - AER'!AU52-'Alternative Demand Output - AER'!AU51</f>
        <v>2989.700154627013</v>
      </c>
      <c r="F6" s="198">
        <f>'Alternative Demand Output - AER'!AV52-'Alternative Demand Output - AER'!AV51</f>
        <v>3003.8086105689108</v>
      </c>
      <c r="G6" s="198">
        <f>'Alternative Demand Output - AER'!AW52-'Alternative Demand Output - AER'!AW51</f>
        <v>3015.7368983660754</v>
      </c>
    </row>
    <row r="7" spans="1:14" s="43" customFormat="1" x14ac:dyDescent="0.25">
      <c r="A7" s="199" t="s">
        <v>175</v>
      </c>
      <c r="B7" s="199">
        <f t="shared" ref="B7:G7" si="2">B4+B5-B6</f>
        <v>674554.77078989672</v>
      </c>
      <c r="C7" s="199">
        <f t="shared" si="2"/>
        <v>679623.1267870731</v>
      </c>
      <c r="D7" s="199">
        <f t="shared" si="2"/>
        <v>684253.16299758293</v>
      </c>
      <c r="E7" s="199">
        <f t="shared" si="2"/>
        <v>688471.88867345848</v>
      </c>
      <c r="F7" s="199">
        <f t="shared" si="2"/>
        <v>692815.23935516528</v>
      </c>
      <c r="G7" s="199">
        <f t="shared" si="2"/>
        <v>697406.62936885247</v>
      </c>
    </row>
    <row r="8" spans="1:14" s="43" customFormat="1" x14ac:dyDescent="0.25">
      <c r="A8" s="199"/>
      <c r="B8" s="199"/>
      <c r="C8" s="199"/>
      <c r="D8" s="199"/>
      <c r="E8" s="199"/>
      <c r="F8" s="199"/>
      <c r="G8" s="199"/>
    </row>
    <row r="9" spans="1:14" s="43" customFormat="1" x14ac:dyDescent="0.25">
      <c r="A9" s="200" t="s">
        <v>177</v>
      </c>
      <c r="B9" s="200">
        <f t="shared" ref="B9:G9" si="3">AVERAGE(B7+B4)/2</f>
        <v>672003.8853949483</v>
      </c>
      <c r="C9" s="200">
        <f t="shared" si="3"/>
        <v>677088.94878848491</v>
      </c>
      <c r="D9" s="200">
        <f t="shared" si="3"/>
        <v>681938.14489232795</v>
      </c>
      <c r="E9" s="200">
        <f t="shared" si="3"/>
        <v>686362.5258355207</v>
      </c>
      <c r="F9" s="200">
        <f t="shared" si="3"/>
        <v>690643.56401431188</v>
      </c>
      <c r="G9" s="200">
        <f t="shared" si="3"/>
        <v>695110.93436200893</v>
      </c>
      <c r="H9" s="197"/>
      <c r="I9" s="197" t="s">
        <v>183</v>
      </c>
      <c r="J9" s="197"/>
      <c r="K9" s="197"/>
      <c r="L9" s="197"/>
      <c r="M9" s="197"/>
      <c r="N9" s="197"/>
    </row>
    <row r="10" spans="1:14" s="43" customFormat="1" x14ac:dyDescent="0.25">
      <c r="A10" s="199"/>
      <c r="B10" s="199"/>
      <c r="C10" s="199"/>
      <c r="D10" s="199"/>
      <c r="E10" s="199"/>
      <c r="F10" s="199"/>
      <c r="G10" s="199"/>
    </row>
    <row r="11" spans="1:14" s="43" customFormat="1" x14ac:dyDescent="0.25">
      <c r="A11" s="199" t="s">
        <v>178</v>
      </c>
      <c r="B11" s="199">
        <f>'PTRM Output'!B6</f>
        <v>676779.2863135743</v>
      </c>
      <c r="C11" s="199">
        <f>'PTRM Output'!C6</f>
        <v>681847.64231075055</v>
      </c>
      <c r="D11" s="199">
        <f>'PTRM Output'!D6</f>
        <v>686477.67852126039</v>
      </c>
      <c r="E11" s="199">
        <f>'PTRM Output'!E6</f>
        <v>690696.40419713582</v>
      </c>
      <c r="F11" s="199">
        <f>'PTRM Output'!F6</f>
        <v>695039.7548788425</v>
      </c>
      <c r="G11" s="199">
        <f>'PTRM Output'!G6</f>
        <v>699631.14489252982</v>
      </c>
      <c r="I11" s="43" t="s">
        <v>181</v>
      </c>
    </row>
    <row r="12" spans="1:14" s="43" customFormat="1" x14ac:dyDescent="0.25">
      <c r="A12" s="199"/>
      <c r="B12" s="199"/>
      <c r="C12" s="199"/>
      <c r="D12" s="199"/>
      <c r="E12" s="199"/>
      <c r="F12" s="199"/>
      <c r="G12" s="199"/>
    </row>
    <row r="13" spans="1:14" s="43" customFormat="1" x14ac:dyDescent="0.25">
      <c r="A13" s="199" t="s">
        <v>179</v>
      </c>
      <c r="B13" s="199">
        <f>B11-B9</f>
        <v>4775.4009186259937</v>
      </c>
      <c r="C13" s="199">
        <f t="shared" ref="C13:G13" si="4">C11-C9</f>
        <v>4758.6935222656466</v>
      </c>
      <c r="D13" s="199">
        <f t="shared" si="4"/>
        <v>4539.5336289324332</v>
      </c>
      <c r="E13" s="199">
        <f t="shared" si="4"/>
        <v>4333.8783616151195</v>
      </c>
      <c r="F13" s="199">
        <f t="shared" si="4"/>
        <v>4396.1908645306248</v>
      </c>
      <c r="G13" s="199">
        <f t="shared" si="4"/>
        <v>4520.2105305208825</v>
      </c>
    </row>
    <row r="15" spans="1:14" x14ac:dyDescent="0.25">
      <c r="A15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G240"/>
  <sheetViews>
    <sheetView view="pageBreakPreview" topLeftCell="D14" zoomScale="80" zoomScaleNormal="90" zoomScaleSheetLayoutView="80" workbookViewId="0">
      <selection activeCell="R52" sqref="R52"/>
    </sheetView>
  </sheetViews>
  <sheetFormatPr defaultRowHeight="15" x14ac:dyDescent="0.25"/>
  <cols>
    <col min="1" max="1" width="35.85546875" bestFit="1" customWidth="1"/>
    <col min="2" max="2" width="91.85546875" customWidth="1"/>
    <col min="3" max="6" width="11.85546875" customWidth="1"/>
    <col min="7" max="7" width="13" bestFit="1" customWidth="1"/>
    <col min="8" max="11" width="9.140625" customWidth="1"/>
    <col min="16" max="16" width="11.7109375" customWidth="1"/>
    <col min="18" max="22" width="9.140625" style="43"/>
    <col min="36" max="36" width="91.85546875" customWidth="1"/>
    <col min="37" max="38" width="24.85546875" customWidth="1"/>
    <col min="39" max="39" width="17.85546875" customWidth="1"/>
    <col min="40" max="40" width="24.85546875" customWidth="1"/>
    <col min="41" max="41" width="19.28515625" customWidth="1"/>
    <col min="42" max="44" width="13" customWidth="1"/>
    <col min="45" max="45" width="15.42578125" customWidth="1"/>
    <col min="46" max="46" width="12.28515625" bestFit="1" customWidth="1"/>
    <col min="67" max="73" width="11.5703125" bestFit="1" customWidth="1"/>
    <col min="74" max="74" width="24.85546875" customWidth="1"/>
    <col min="75" max="75" width="15.28515625" customWidth="1"/>
    <col min="76" max="78" width="13" customWidth="1"/>
    <col min="79" max="79" width="11.5703125" bestFit="1" customWidth="1"/>
    <col min="80" max="80" width="91.85546875" bestFit="1" customWidth="1"/>
    <col min="81" max="81" width="12.28515625" bestFit="1" customWidth="1"/>
    <col min="108" max="108" width="24.85546875" customWidth="1"/>
    <col min="109" max="109" width="19.28515625" customWidth="1"/>
    <col min="110" max="112" width="13" customWidth="1"/>
    <col min="114" max="114" width="91.85546875" bestFit="1" customWidth="1"/>
    <col min="115" max="115" width="12.7109375" customWidth="1"/>
  </cols>
  <sheetData>
    <row r="1" spans="1:137" ht="23.25" x14ac:dyDescent="0.35">
      <c r="A1" s="1"/>
      <c r="B1" s="2" t="s">
        <v>0</v>
      </c>
      <c r="C1" s="2"/>
      <c r="D1" s="2"/>
      <c r="E1" s="2"/>
      <c r="F1" s="2"/>
      <c r="G1" s="3"/>
      <c r="H1" s="3"/>
      <c r="I1" s="3"/>
      <c r="J1" s="3"/>
      <c r="K1" s="3"/>
      <c r="AB1" s="4" t="s">
        <v>1</v>
      </c>
      <c r="AC1" s="4" t="s">
        <v>2</v>
      </c>
      <c r="AJ1" s="2" t="s">
        <v>3</v>
      </c>
      <c r="AK1" s="2"/>
      <c r="AL1" s="2"/>
      <c r="AM1" s="2"/>
      <c r="AN1" s="2"/>
      <c r="AO1" s="2"/>
      <c r="AP1" s="2"/>
      <c r="AQ1" s="2"/>
      <c r="AR1" s="2"/>
      <c r="AS1" s="5"/>
      <c r="AT1" s="3"/>
      <c r="AU1" s="3"/>
      <c r="AV1" s="3"/>
      <c r="AW1" s="3"/>
      <c r="AX1" s="3"/>
      <c r="BO1" s="4" t="s">
        <v>1</v>
      </c>
      <c r="BP1" s="4" t="s">
        <v>2</v>
      </c>
      <c r="BV1" s="2"/>
      <c r="BW1" s="2"/>
      <c r="BX1" s="2"/>
      <c r="BY1" s="2"/>
      <c r="BZ1" s="2"/>
      <c r="CB1" s="2" t="s">
        <v>4</v>
      </c>
      <c r="CC1" s="3"/>
      <c r="CD1" s="3"/>
      <c r="CE1" s="3"/>
      <c r="CF1" s="3"/>
      <c r="CG1" s="3"/>
      <c r="CX1" s="4" t="s">
        <v>1</v>
      </c>
      <c r="CY1" s="4" t="s">
        <v>2</v>
      </c>
      <c r="DD1" s="2"/>
      <c r="DE1" s="2"/>
      <c r="DF1" s="2"/>
      <c r="DG1" s="2"/>
      <c r="DH1" s="2"/>
      <c r="DJ1" s="2" t="s">
        <v>5</v>
      </c>
      <c r="DK1" s="3"/>
      <c r="DL1" s="3"/>
      <c r="DM1" s="3"/>
      <c r="DN1" s="3"/>
      <c r="DO1" s="3"/>
      <c r="EF1" s="4" t="s">
        <v>1</v>
      </c>
      <c r="EG1" s="4" t="s">
        <v>2</v>
      </c>
    </row>
    <row r="2" spans="1:137" x14ac:dyDescent="0.25">
      <c r="B2" s="2" t="s">
        <v>6</v>
      </c>
      <c r="C2" s="2"/>
      <c r="D2" s="2"/>
      <c r="E2" s="2"/>
      <c r="F2" s="2"/>
      <c r="G2" s="3"/>
      <c r="H2" s="3">
        <v>2008</v>
      </c>
      <c r="I2" s="3">
        <v>2009</v>
      </c>
      <c r="J2" s="3">
        <v>2010</v>
      </c>
      <c r="K2" s="3">
        <v>2011</v>
      </c>
      <c r="L2" s="6">
        <v>2012</v>
      </c>
      <c r="M2" s="6">
        <v>2013</v>
      </c>
      <c r="N2" s="6">
        <v>2014</v>
      </c>
      <c r="O2" s="6">
        <v>2015</v>
      </c>
      <c r="P2" s="6">
        <v>2016</v>
      </c>
      <c r="Q2" s="6">
        <v>2017</v>
      </c>
      <c r="R2" s="6">
        <v>2018</v>
      </c>
      <c r="S2" s="6">
        <v>2019</v>
      </c>
      <c r="T2" s="6">
        <v>2020</v>
      </c>
      <c r="U2" s="6">
        <v>2021</v>
      </c>
      <c r="V2" s="7">
        <v>2022</v>
      </c>
      <c r="W2" s="7">
        <v>2023</v>
      </c>
      <c r="X2" s="7">
        <v>2024</v>
      </c>
      <c r="Y2" s="8">
        <v>2025</v>
      </c>
      <c r="Z2" s="8">
        <v>2026</v>
      </c>
      <c r="AB2" s="4" t="s">
        <v>7</v>
      </c>
      <c r="AC2" s="4" t="s">
        <v>8</v>
      </c>
      <c r="AJ2" s="2" t="s">
        <v>6</v>
      </c>
      <c r="AK2" s="2"/>
      <c r="AL2" s="2"/>
      <c r="AM2" s="2"/>
      <c r="AN2" s="2"/>
      <c r="AO2" s="2"/>
      <c r="AP2" s="2"/>
      <c r="AQ2" s="2"/>
      <c r="AR2" s="2"/>
      <c r="AS2" s="5"/>
      <c r="AT2" s="3"/>
      <c r="AU2" s="3">
        <v>2008</v>
      </c>
      <c r="AV2" s="3">
        <v>2009</v>
      </c>
      <c r="AW2" s="3">
        <v>2010</v>
      </c>
      <c r="AX2" s="3">
        <v>2011</v>
      </c>
      <c r="AY2" s="6">
        <v>2012</v>
      </c>
      <c r="AZ2" s="6">
        <v>2013</v>
      </c>
      <c r="BA2" s="6">
        <v>2014</v>
      </c>
      <c r="BB2" s="6">
        <v>2015</v>
      </c>
      <c r="BC2" s="6">
        <v>2016</v>
      </c>
      <c r="BD2" s="6">
        <v>2017</v>
      </c>
      <c r="BE2" s="6">
        <v>2018</v>
      </c>
      <c r="BF2" s="6">
        <v>2019</v>
      </c>
      <c r="BG2" s="6">
        <v>2020</v>
      </c>
      <c r="BH2" s="6">
        <v>2021</v>
      </c>
      <c r="BI2" s="7">
        <v>2022</v>
      </c>
      <c r="BJ2" s="7">
        <v>2023</v>
      </c>
      <c r="BK2" s="7">
        <v>2024</v>
      </c>
      <c r="BL2" s="8">
        <v>2025</v>
      </c>
      <c r="BM2" s="8">
        <v>2026</v>
      </c>
      <c r="BO2" s="4" t="s">
        <v>7</v>
      </c>
      <c r="BP2" s="4" t="s">
        <v>8</v>
      </c>
      <c r="BV2" s="2"/>
      <c r="BW2" s="2"/>
      <c r="BX2" s="2"/>
      <c r="BY2" s="2"/>
      <c r="BZ2" s="2"/>
      <c r="CB2" s="2" t="s">
        <v>6</v>
      </c>
      <c r="CC2" s="3"/>
      <c r="CD2" s="3">
        <v>2008</v>
      </c>
      <c r="CE2" s="3">
        <v>2009</v>
      </c>
      <c r="CF2" s="3">
        <v>2010</v>
      </c>
      <c r="CG2" s="3">
        <v>2011</v>
      </c>
      <c r="CH2" s="6">
        <v>2012</v>
      </c>
      <c r="CI2" s="6">
        <v>2013</v>
      </c>
      <c r="CJ2" s="6">
        <v>2014</v>
      </c>
      <c r="CK2" s="6">
        <v>2015</v>
      </c>
      <c r="CL2" s="6">
        <v>2016</v>
      </c>
      <c r="CM2" s="6">
        <v>2017</v>
      </c>
      <c r="CN2" s="6">
        <v>2018</v>
      </c>
      <c r="CO2" s="6">
        <v>2019</v>
      </c>
      <c r="CP2" s="6">
        <v>2020</v>
      </c>
      <c r="CQ2" s="6">
        <v>2021</v>
      </c>
      <c r="CR2" s="7">
        <v>2022</v>
      </c>
      <c r="CS2" s="7">
        <v>2023</v>
      </c>
      <c r="CT2" s="7">
        <v>2024</v>
      </c>
      <c r="CU2" s="8">
        <v>2025</v>
      </c>
      <c r="CV2" s="8">
        <v>2026</v>
      </c>
      <c r="CX2" s="4" t="s">
        <v>7</v>
      </c>
      <c r="CY2" s="4" t="s">
        <v>8</v>
      </c>
      <c r="DD2" s="2"/>
      <c r="DE2" s="2"/>
      <c r="DF2" s="2"/>
      <c r="DG2" s="2"/>
      <c r="DH2" s="2"/>
      <c r="DJ2" s="2" t="s">
        <v>9</v>
      </c>
      <c r="DK2" s="3"/>
      <c r="DL2" s="3">
        <v>2008</v>
      </c>
      <c r="DM2" s="3">
        <v>2009</v>
      </c>
      <c r="DN2" s="3">
        <v>2010</v>
      </c>
      <c r="DO2" s="3">
        <v>2011</v>
      </c>
      <c r="DP2" s="6">
        <v>2012</v>
      </c>
      <c r="DQ2" s="6">
        <v>2013</v>
      </c>
      <c r="DR2" s="6">
        <v>2014</v>
      </c>
      <c r="DS2" s="6">
        <v>2015</v>
      </c>
      <c r="DT2" s="6">
        <v>2016</v>
      </c>
      <c r="DU2" s="6">
        <v>2017</v>
      </c>
      <c r="DV2" s="6">
        <v>2018</v>
      </c>
      <c r="DW2" s="6">
        <v>2019</v>
      </c>
      <c r="DX2" s="6">
        <v>2020</v>
      </c>
      <c r="DY2" s="6">
        <v>2021</v>
      </c>
      <c r="DZ2" s="7">
        <v>2022</v>
      </c>
      <c r="EA2" s="7">
        <v>2023</v>
      </c>
      <c r="EB2" s="7">
        <v>2024</v>
      </c>
      <c r="EC2" s="8">
        <v>2025</v>
      </c>
      <c r="ED2" s="8">
        <v>2026</v>
      </c>
      <c r="EF2" s="4" t="s">
        <v>7</v>
      </c>
      <c r="EG2" s="4" t="s">
        <v>8</v>
      </c>
    </row>
    <row r="3" spans="1:137" x14ac:dyDescent="0.25">
      <c r="B3" s="9" t="s">
        <v>10</v>
      </c>
      <c r="C3" s="9"/>
      <c r="D3" s="9"/>
      <c r="E3" s="9"/>
      <c r="F3" s="9"/>
      <c r="G3" s="3" t="s">
        <v>11</v>
      </c>
      <c r="H3" s="3"/>
      <c r="I3" s="3"/>
      <c r="J3" s="3"/>
      <c r="K3" s="3"/>
      <c r="L3" s="10"/>
      <c r="M3" s="10"/>
      <c r="N3" s="10"/>
      <c r="O3" s="10"/>
      <c r="P3" s="10"/>
      <c r="Q3" s="10"/>
      <c r="R3" s="83"/>
      <c r="S3" s="83"/>
      <c r="T3" s="83"/>
      <c r="U3" s="83"/>
      <c r="V3" s="83"/>
      <c r="W3" s="10"/>
      <c r="X3" s="10"/>
      <c r="Y3" s="10"/>
      <c r="Z3" s="10"/>
      <c r="AB3" s="11" t="s">
        <v>12</v>
      </c>
      <c r="AC3" s="11" t="s">
        <v>12</v>
      </c>
      <c r="AJ3" s="9" t="s">
        <v>10</v>
      </c>
      <c r="AK3" s="9"/>
      <c r="AL3" s="9"/>
      <c r="AM3" s="9"/>
      <c r="AN3" s="9"/>
      <c r="AO3" s="9"/>
      <c r="AP3" s="9"/>
      <c r="AQ3" s="9"/>
      <c r="AR3" s="9"/>
      <c r="AS3" s="9"/>
      <c r="AT3" s="3" t="s">
        <v>11</v>
      </c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O3" s="11" t="s">
        <v>12</v>
      </c>
      <c r="BP3" s="11" t="s">
        <v>12</v>
      </c>
      <c r="BV3" s="9"/>
      <c r="BW3" s="9"/>
      <c r="BX3" s="9"/>
      <c r="BY3" s="9"/>
      <c r="BZ3" s="9"/>
      <c r="CB3" s="9" t="s">
        <v>10</v>
      </c>
      <c r="CC3" s="3" t="s">
        <v>11</v>
      </c>
      <c r="CD3" s="3"/>
      <c r="CE3" s="3"/>
      <c r="CF3" s="3"/>
      <c r="CG3" s="3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X3" s="11" t="s">
        <v>12</v>
      </c>
      <c r="CY3" s="11" t="s">
        <v>12</v>
      </c>
      <c r="DD3" s="9"/>
      <c r="DE3" s="9"/>
      <c r="DF3" s="9"/>
      <c r="DG3" s="9"/>
      <c r="DH3" s="9"/>
      <c r="DJ3" s="9" t="s">
        <v>10</v>
      </c>
      <c r="DK3" s="3" t="s">
        <v>11</v>
      </c>
      <c r="DL3" s="3"/>
      <c r="DM3" s="3"/>
      <c r="DN3" s="3"/>
      <c r="DO3" s="3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F3" s="11" t="s">
        <v>12</v>
      </c>
      <c r="EG3" s="11" t="s">
        <v>12</v>
      </c>
    </row>
    <row r="4" spans="1:137" x14ac:dyDescent="0.25">
      <c r="B4" s="12" t="s">
        <v>13</v>
      </c>
      <c r="C4" s="12"/>
      <c r="D4" s="12"/>
      <c r="E4" s="12"/>
      <c r="F4" s="12"/>
      <c r="G4" s="3"/>
      <c r="H4" s="13">
        <v>58116.902651480545</v>
      </c>
      <c r="I4" s="13">
        <v>57873.57063574568</v>
      </c>
      <c r="J4" s="13">
        <v>57583.439219807391</v>
      </c>
      <c r="K4" s="13">
        <v>57262.26511134296</v>
      </c>
      <c r="L4" s="13">
        <v>56814.064897198114</v>
      </c>
      <c r="M4" s="13">
        <v>56890.374427573159</v>
      </c>
      <c r="N4" s="13">
        <v>56287.184692475828</v>
      </c>
      <c r="O4" s="13">
        <v>55604.544642894842</v>
      </c>
      <c r="P4" s="13">
        <v>54848.537464950074</v>
      </c>
      <c r="Q4" s="13">
        <v>54835.050115147169</v>
      </c>
      <c r="R4" s="84">
        <v>54273.038910649469</v>
      </c>
      <c r="S4" s="85">
        <v>53434.19365714275</v>
      </c>
      <c r="T4" s="85">
        <v>52608.061256529072</v>
      </c>
      <c r="U4" s="85">
        <v>51712.901780176464</v>
      </c>
      <c r="V4" s="85">
        <v>50943.104321946412</v>
      </c>
      <c r="W4" s="13">
        <v>50380.812140165908</v>
      </c>
      <c r="X4" s="13">
        <v>50011.205543344469</v>
      </c>
      <c r="Y4" s="13">
        <v>49672.179330088751</v>
      </c>
      <c r="Z4" s="13">
        <v>49390.980010569743</v>
      </c>
      <c r="AB4" s="13">
        <v>-1.0426038647660341</v>
      </c>
      <c r="AC4" s="14">
        <v>-5457.5574543803305</v>
      </c>
      <c r="AJ4" s="12" t="s">
        <v>13</v>
      </c>
      <c r="AK4" s="12"/>
      <c r="AL4" s="12"/>
      <c r="AM4" s="12"/>
      <c r="AN4" s="12"/>
      <c r="AO4" s="12"/>
      <c r="AP4" s="12"/>
      <c r="AQ4" s="12"/>
      <c r="AR4" s="12"/>
      <c r="AS4" s="12"/>
      <c r="AT4" s="3"/>
      <c r="AU4" s="10">
        <v>58116.902651480545</v>
      </c>
      <c r="AV4" s="10">
        <v>57626.333257141552</v>
      </c>
      <c r="AW4" s="10">
        <v>57157.83425734027</v>
      </c>
      <c r="AX4" s="10">
        <v>56654.43258977995</v>
      </c>
      <c r="AY4" s="10">
        <v>56151.735076011362</v>
      </c>
      <c r="AZ4" s="10">
        <v>56244.334676641338</v>
      </c>
      <c r="BA4" s="10">
        <v>55418.204237869155</v>
      </c>
      <c r="BB4" s="10">
        <v>54171.45368644155</v>
      </c>
      <c r="BC4" s="10">
        <v>53384.312025713414</v>
      </c>
      <c r="BD4" s="10">
        <v>53335.499457222431</v>
      </c>
      <c r="BE4" s="10">
        <v>52759.012746486296</v>
      </c>
      <c r="BF4" s="10">
        <v>51916.473638149728</v>
      </c>
      <c r="BG4" s="10">
        <v>51082.676552468532</v>
      </c>
      <c r="BH4" s="10">
        <v>50189.791585758103</v>
      </c>
      <c r="BI4" s="10">
        <v>49417.296316302512</v>
      </c>
      <c r="BJ4" s="10">
        <v>48843.721892554357</v>
      </c>
      <c r="BK4" s="10">
        <v>48454.540871600002</v>
      </c>
      <c r="BL4" s="10">
        <v>48092.166800975552</v>
      </c>
      <c r="BM4" s="10">
        <v>47787.415388751724</v>
      </c>
      <c r="BO4" s="13">
        <v>-1.1014352112670212</v>
      </c>
      <c r="BP4" s="14">
        <v>-5596.8966369616901</v>
      </c>
      <c r="BV4" s="12"/>
      <c r="BW4" s="12"/>
      <c r="BX4" s="12"/>
      <c r="BY4" s="12"/>
      <c r="BZ4" s="12"/>
      <c r="CB4" s="12" t="s">
        <v>13</v>
      </c>
      <c r="CC4" s="3"/>
      <c r="CD4" s="10">
        <v>0</v>
      </c>
      <c r="CE4" s="10">
        <v>208.68555222754355</v>
      </c>
      <c r="CF4" s="10">
        <v>223.90152210254232</v>
      </c>
      <c r="CG4" s="10">
        <v>248.68204254819327</v>
      </c>
      <c r="CH4" s="10">
        <v>253.98064571760352</v>
      </c>
      <c r="CI4" s="10">
        <v>247.19537251043988</v>
      </c>
      <c r="CJ4" s="10">
        <v>232.51275501443433</v>
      </c>
      <c r="CK4" s="10">
        <v>282.56271251654857</v>
      </c>
      <c r="CL4" s="10">
        <v>291.95031376007006</v>
      </c>
      <c r="CM4" s="10">
        <v>300.94291752018353</v>
      </c>
      <c r="CN4" s="10">
        <v>305.71156224846465</v>
      </c>
      <c r="CO4" s="10">
        <v>309.36051431512573</v>
      </c>
      <c r="CP4" s="10">
        <v>312.63095607276989</v>
      </c>
      <c r="CQ4" s="10">
        <v>314.2523589556908</v>
      </c>
      <c r="CR4" s="10">
        <v>315.59637991998329</v>
      </c>
      <c r="CS4" s="10">
        <v>318.58994885251059</v>
      </c>
      <c r="CT4" s="10">
        <v>322.85380581033735</v>
      </c>
      <c r="CU4" s="10">
        <v>327.70535693307761</v>
      </c>
      <c r="CV4" s="10">
        <v>332.49988159360021</v>
      </c>
      <c r="CX4" s="13">
        <v>1.309052794199328</v>
      </c>
      <c r="CY4" s="14">
        <v>40.549567833530148</v>
      </c>
      <c r="DD4" s="12"/>
      <c r="DE4" s="12"/>
      <c r="DF4" s="12"/>
      <c r="DG4" s="12"/>
      <c r="DH4" s="12"/>
      <c r="DJ4" s="12" t="s">
        <v>13</v>
      </c>
      <c r="DK4" s="3"/>
      <c r="DL4" s="10">
        <v>0</v>
      </c>
      <c r="DM4" s="10">
        <v>38.55182637658158</v>
      </c>
      <c r="DN4" s="10">
        <v>201.70344036457982</v>
      </c>
      <c r="DO4" s="10">
        <v>359.1504790148158</v>
      </c>
      <c r="DP4" s="10">
        <v>408.34917546915136</v>
      </c>
      <c r="DQ4" s="10">
        <v>398.84437842137862</v>
      </c>
      <c r="DR4" s="10">
        <v>636.46769959224048</v>
      </c>
      <c r="DS4" s="10">
        <v>1150.5282439367436</v>
      </c>
      <c r="DT4" s="10">
        <v>1172.2751254765935</v>
      </c>
      <c r="DU4" s="10">
        <v>1198.6077404045591</v>
      </c>
      <c r="DV4" s="10">
        <v>1208.3146019147089</v>
      </c>
      <c r="DW4" s="10">
        <v>1208.3595046778946</v>
      </c>
      <c r="DX4" s="10">
        <v>1212.7537479877735</v>
      </c>
      <c r="DY4" s="10">
        <v>1208.8578354626732</v>
      </c>
      <c r="DZ4" s="10">
        <v>1210.2116257239197</v>
      </c>
      <c r="EA4" s="10">
        <v>1218.5002987590387</v>
      </c>
      <c r="EB4" s="10">
        <v>1233.8108659341306</v>
      </c>
      <c r="EC4" s="10">
        <v>1252.3071721801216</v>
      </c>
      <c r="ED4" s="10">
        <v>1271.0647402244233</v>
      </c>
      <c r="EF4" s="13">
        <v>0.81236708967538096</v>
      </c>
      <c r="EG4" s="14">
        <v>98.789614747829773</v>
      </c>
    </row>
    <row r="5" spans="1:137" x14ac:dyDescent="0.25">
      <c r="B5" s="15" t="s">
        <v>14</v>
      </c>
      <c r="C5" s="15"/>
      <c r="D5" s="15"/>
      <c r="E5" s="15"/>
      <c r="F5" s="15"/>
      <c r="G5" s="3"/>
      <c r="H5" s="13">
        <v>45844.856102188052</v>
      </c>
      <c r="I5" s="13">
        <v>45834.627050086114</v>
      </c>
      <c r="J5" s="13">
        <v>45463.640080588892</v>
      </c>
      <c r="K5" s="13">
        <v>45323.55525018178</v>
      </c>
      <c r="L5" s="13">
        <v>45122.900634405007</v>
      </c>
      <c r="M5" s="13">
        <v>45240.403089453786</v>
      </c>
      <c r="N5" s="13">
        <v>44319.897602322751</v>
      </c>
      <c r="O5" s="13">
        <v>43315.636774783707</v>
      </c>
      <c r="P5" s="13">
        <v>43039.24681769748</v>
      </c>
      <c r="Q5" s="13">
        <v>42983.763884536005</v>
      </c>
      <c r="R5" s="84">
        <v>42547.252931499177</v>
      </c>
      <c r="S5" s="85">
        <v>41942.634369106141</v>
      </c>
      <c r="T5" s="85">
        <v>41364.728778913886</v>
      </c>
      <c r="U5" s="85">
        <v>40689.051077352247</v>
      </c>
      <c r="V5" s="85">
        <v>40082.261049542474</v>
      </c>
      <c r="W5" s="13">
        <v>39618.568865389025</v>
      </c>
      <c r="X5" s="13">
        <v>39275.860569843935</v>
      </c>
      <c r="Y5" s="13">
        <v>38968.174691369466</v>
      </c>
      <c r="Z5" s="13">
        <v>38677.218282093891</v>
      </c>
      <c r="AB5" s="13">
        <v>-1.062927219371268</v>
      </c>
      <c r="AC5" s="14">
        <v>-4362.0285356035893</v>
      </c>
      <c r="AD5" s="16"/>
      <c r="AE5" s="16"/>
      <c r="AF5" s="16"/>
      <c r="AG5" s="16"/>
      <c r="AH5" s="16"/>
      <c r="AI5" s="16"/>
      <c r="AJ5" s="15" t="s">
        <v>14</v>
      </c>
      <c r="AK5" s="15"/>
      <c r="AL5" s="15"/>
      <c r="AM5" s="15"/>
      <c r="AN5" s="15"/>
      <c r="AO5" s="15"/>
      <c r="AP5" s="15"/>
      <c r="AQ5" s="15"/>
      <c r="AR5" s="15"/>
      <c r="AS5" s="15"/>
      <c r="AT5" s="3"/>
      <c r="AU5" s="10">
        <v>45844.856102188052</v>
      </c>
      <c r="AV5" s="10">
        <v>45618.185541481987</v>
      </c>
      <c r="AW5" s="10">
        <v>45147.80196812177</v>
      </c>
      <c r="AX5" s="10">
        <v>44947.038168618768</v>
      </c>
      <c r="AY5" s="10">
        <v>44724.602763218252</v>
      </c>
      <c r="AZ5" s="10">
        <v>44843.584378521969</v>
      </c>
      <c r="BA5" s="10">
        <v>43928.887757716082</v>
      </c>
      <c r="BB5" s="10">
        <v>42839.210978330411</v>
      </c>
      <c r="BC5" s="10">
        <v>42540.186923573434</v>
      </c>
      <c r="BD5" s="10">
        <v>42462.581149211626</v>
      </c>
      <c r="BE5" s="10">
        <v>42010.629724911334</v>
      </c>
      <c r="BF5" s="10">
        <v>41392.276210398712</v>
      </c>
      <c r="BG5" s="10">
        <v>40802.684627063536</v>
      </c>
      <c r="BH5" s="10">
        <v>40117.415597305422</v>
      </c>
      <c r="BI5" s="10">
        <v>39501.610200781652</v>
      </c>
      <c r="BJ5" s="10">
        <v>39027.300879006383</v>
      </c>
      <c r="BK5" s="10">
        <v>38672.255027298546</v>
      </c>
      <c r="BL5" s="10">
        <v>38350.857988550604</v>
      </c>
      <c r="BM5" s="10">
        <v>38046.138238782703</v>
      </c>
      <c r="BO5" s="13">
        <v>-1.1102864776158183</v>
      </c>
      <c r="BP5" s="14">
        <v>-4494.0486847907305</v>
      </c>
      <c r="BQ5" s="16"/>
      <c r="BR5" s="16"/>
      <c r="BS5" s="16"/>
      <c r="BT5" s="16"/>
      <c r="BU5" s="16"/>
      <c r="BV5" s="15"/>
      <c r="BW5" s="15"/>
      <c r="BX5" s="15"/>
      <c r="BY5" s="15"/>
      <c r="BZ5" s="15"/>
      <c r="CA5" s="16"/>
      <c r="CB5" s="15" t="s">
        <v>14</v>
      </c>
      <c r="CC5" s="3"/>
      <c r="CD5" s="10">
        <v>0</v>
      </c>
      <c r="CE5" s="10">
        <v>208.68555222754355</v>
      </c>
      <c r="CF5" s="10">
        <v>223.90152210254232</v>
      </c>
      <c r="CG5" s="10">
        <v>248.68204254819327</v>
      </c>
      <c r="CH5" s="10">
        <v>253.98064571760352</v>
      </c>
      <c r="CI5" s="10">
        <v>247.19537251043988</v>
      </c>
      <c r="CJ5" s="10">
        <v>232.51275501443433</v>
      </c>
      <c r="CK5" s="10">
        <v>282.56271251654857</v>
      </c>
      <c r="CL5" s="10">
        <v>291.95031376007006</v>
      </c>
      <c r="CM5" s="10">
        <v>300.94291752018353</v>
      </c>
      <c r="CN5" s="10">
        <v>305.71156224846465</v>
      </c>
      <c r="CO5" s="10">
        <v>309.36051431512573</v>
      </c>
      <c r="CP5" s="10">
        <v>312.63095607276989</v>
      </c>
      <c r="CQ5" s="10">
        <v>314.2523589556908</v>
      </c>
      <c r="CR5" s="10">
        <v>315.59637991998329</v>
      </c>
      <c r="CS5" s="10">
        <v>318.58994885251059</v>
      </c>
      <c r="CT5" s="10">
        <v>322.85380581033735</v>
      </c>
      <c r="CU5" s="10">
        <v>327.70535693307761</v>
      </c>
      <c r="CV5" s="10">
        <v>332.49988159360021</v>
      </c>
      <c r="CX5" s="13">
        <v>1.309052794199328</v>
      </c>
      <c r="CY5" s="14">
        <v>40.549567833530148</v>
      </c>
      <c r="CZ5" s="16"/>
      <c r="DA5" s="16"/>
      <c r="DB5" s="16"/>
      <c r="DC5" s="16"/>
      <c r="DD5" s="15"/>
      <c r="DE5" s="15"/>
      <c r="DF5" s="15"/>
      <c r="DG5" s="15"/>
      <c r="DH5" s="15"/>
      <c r="DI5" s="16"/>
      <c r="DJ5" s="15" t="s">
        <v>14</v>
      </c>
      <c r="DK5" s="3"/>
      <c r="DL5" s="10">
        <v>0</v>
      </c>
      <c r="DM5" s="10">
        <v>7.7559563765815778</v>
      </c>
      <c r="DN5" s="10">
        <v>91.9365903645798</v>
      </c>
      <c r="DO5" s="10">
        <v>127.83503901481578</v>
      </c>
      <c r="DP5" s="10">
        <v>144.31722546915131</v>
      </c>
      <c r="DQ5" s="10">
        <v>149.62333842137843</v>
      </c>
      <c r="DR5" s="10">
        <v>158.49708959224014</v>
      </c>
      <c r="DS5" s="10">
        <v>193.86308393674372</v>
      </c>
      <c r="DT5" s="10">
        <v>207.10958036397511</v>
      </c>
      <c r="DU5" s="10">
        <v>220.23981780419697</v>
      </c>
      <c r="DV5" s="10">
        <v>230.91164433937627</v>
      </c>
      <c r="DW5" s="10">
        <v>240.99764439229875</v>
      </c>
      <c r="DX5" s="10">
        <v>249.41319577758529</v>
      </c>
      <c r="DY5" s="10">
        <v>257.38312109113764</v>
      </c>
      <c r="DZ5" s="10">
        <v>265.05446884084279</v>
      </c>
      <c r="EA5" s="10">
        <v>272.67803753012942</v>
      </c>
      <c r="EB5" s="10">
        <v>280.75173673505333</v>
      </c>
      <c r="EC5" s="10">
        <v>289.61134588578483</v>
      </c>
      <c r="ED5" s="10">
        <v>298.58016171759294</v>
      </c>
      <c r="EF5" s="13">
        <v>3.7256287414038081</v>
      </c>
      <c r="EG5" s="14">
        <v>91.470581353617831</v>
      </c>
    </row>
    <row r="6" spans="1:137" x14ac:dyDescent="0.25">
      <c r="B6" s="15" t="s">
        <v>107</v>
      </c>
      <c r="C6" s="15"/>
      <c r="D6" s="15"/>
      <c r="E6" s="15"/>
      <c r="F6" s="15"/>
      <c r="G6" s="3"/>
      <c r="H6" s="13">
        <v>40054.940696145881</v>
      </c>
      <c r="I6" s="13">
        <v>40200.1713159684</v>
      </c>
      <c r="J6" s="13">
        <v>39990.095909661504</v>
      </c>
      <c r="K6" s="13">
        <v>39687.138122245487</v>
      </c>
      <c r="L6" s="13">
        <v>39846.6200900572</v>
      </c>
      <c r="M6" s="13">
        <v>39792.064990918247</v>
      </c>
      <c r="N6" s="13">
        <v>38792.214059365644</v>
      </c>
      <c r="O6" s="13">
        <v>38357.365037824653</v>
      </c>
      <c r="P6" s="13">
        <v>38121.276559415142</v>
      </c>
      <c r="Q6" s="13">
        <v>38071.717680568756</v>
      </c>
      <c r="R6" s="84">
        <v>37715.021666373003</v>
      </c>
      <c r="S6" s="85">
        <v>37231.098069443702</v>
      </c>
      <c r="T6" s="85">
        <v>36776.83032084853</v>
      </c>
      <c r="U6" s="85">
        <v>36241.29642863429</v>
      </c>
      <c r="V6" s="85">
        <v>35748.43620311642</v>
      </c>
      <c r="W6" s="13">
        <v>35373.250800163194</v>
      </c>
      <c r="X6" s="13">
        <v>35093.782001655025</v>
      </c>
      <c r="Y6" s="13">
        <v>34836.71288742694</v>
      </c>
      <c r="Z6" s="13">
        <v>34594.194503623439</v>
      </c>
      <c r="AB6" s="13">
        <v>-0.96616917338315789</v>
      </c>
      <c r="AC6" s="14">
        <v>-3527.0820557917032</v>
      </c>
      <c r="AJ6" s="15" t="s">
        <v>15</v>
      </c>
      <c r="AK6" s="15"/>
      <c r="AL6" s="15"/>
      <c r="AM6" s="15"/>
      <c r="AN6" s="15"/>
      <c r="AO6" s="15"/>
      <c r="AP6" s="15"/>
      <c r="AQ6" s="15"/>
      <c r="AR6" s="15"/>
      <c r="AS6" s="15"/>
      <c r="AT6" s="3"/>
      <c r="AU6" s="10">
        <v>40054.940696145881</v>
      </c>
      <c r="AV6" s="10">
        <v>39996.438658507337</v>
      </c>
      <c r="AW6" s="10">
        <v>39724.845467678424</v>
      </c>
      <c r="AX6" s="10">
        <v>39379.074300875385</v>
      </c>
      <c r="AY6" s="10">
        <v>39514.792566391559</v>
      </c>
      <c r="AZ6" s="10">
        <v>39465.664513618831</v>
      </c>
      <c r="BA6" s="10">
        <v>38475.336214913914</v>
      </c>
      <c r="BB6" s="10">
        <v>37956.276071949927</v>
      </c>
      <c r="BC6" s="10">
        <v>37702.620484769926</v>
      </c>
      <c r="BD6" s="10">
        <v>37636.204146078948</v>
      </c>
      <c r="BE6" s="10">
        <v>37267.507612392132</v>
      </c>
      <c r="BF6" s="10">
        <v>36772.858255598403</v>
      </c>
      <c r="BG6" s="10">
        <v>36308.777973308075</v>
      </c>
      <c r="BH6" s="10">
        <v>35764.777611949037</v>
      </c>
      <c r="BI6" s="10">
        <v>35263.485215119901</v>
      </c>
      <c r="BJ6" s="10">
        <v>34878.347822475444</v>
      </c>
      <c r="BK6" s="10">
        <v>34587.492125882214</v>
      </c>
      <c r="BL6" s="10">
        <v>34317.871493250692</v>
      </c>
      <c r="BM6" s="10">
        <v>34062.889345012787</v>
      </c>
      <c r="BO6" s="13">
        <v>-1.010075110455233</v>
      </c>
      <c r="BP6" s="14">
        <v>-3639.7311397571393</v>
      </c>
      <c r="BQ6" s="16"/>
      <c r="BR6" s="16"/>
      <c r="BS6" s="16"/>
      <c r="BT6" s="16"/>
      <c r="BU6" s="16"/>
      <c r="BV6" s="15"/>
      <c r="BW6" s="15"/>
      <c r="BX6" s="15"/>
      <c r="BY6" s="15"/>
      <c r="BZ6" s="15"/>
      <c r="CA6" s="16"/>
      <c r="CB6" s="15" t="s">
        <v>15</v>
      </c>
      <c r="CC6" s="3"/>
      <c r="CD6" s="10">
        <v>0</v>
      </c>
      <c r="CE6" s="10">
        <v>200.47935016959377</v>
      </c>
      <c r="CF6" s="10">
        <v>216.455607376638</v>
      </c>
      <c r="CG6" s="10">
        <v>236.52908324333978</v>
      </c>
      <c r="CH6" s="10">
        <v>242.94118451054416</v>
      </c>
      <c r="CI6" s="10">
        <v>234.01030357866023</v>
      </c>
      <c r="CJ6" s="10">
        <v>218.32376332518305</v>
      </c>
      <c r="CK6" s="10">
        <v>271.01324158352872</v>
      </c>
      <c r="CL6" s="10">
        <v>279.65942957217646</v>
      </c>
      <c r="CM6" s="10">
        <v>288.03881013555127</v>
      </c>
      <c r="CN6" s="10">
        <v>292.49173120492424</v>
      </c>
      <c r="CO6" s="10">
        <v>295.90529392937754</v>
      </c>
      <c r="CP6" s="10">
        <v>298.89162843706873</v>
      </c>
      <c r="CQ6" s="10">
        <v>300.41180562577904</v>
      </c>
      <c r="CR6" s="10">
        <v>301.50012752397436</v>
      </c>
      <c r="CS6" s="10">
        <v>304.16923062971011</v>
      </c>
      <c r="CT6" s="10">
        <v>307.9532844233392</v>
      </c>
      <c r="CU6" s="10">
        <v>312.25649257005392</v>
      </c>
      <c r="CV6" s="10">
        <v>316.47341362141799</v>
      </c>
      <c r="CX6" s="13">
        <v>1.244345314858375</v>
      </c>
      <c r="CY6" s="14">
        <v>36.813984049241526</v>
      </c>
      <c r="DD6" s="15"/>
      <c r="DE6" s="15"/>
      <c r="DF6" s="15"/>
      <c r="DG6" s="15"/>
      <c r="DH6" s="15"/>
      <c r="DJ6" s="15" t="s">
        <v>15</v>
      </c>
      <c r="DK6" s="3"/>
      <c r="DL6" s="10">
        <v>0</v>
      </c>
      <c r="DM6" s="10">
        <v>3.2533072914666454</v>
      </c>
      <c r="DN6" s="10">
        <v>48.794834606440816</v>
      </c>
      <c r="DO6" s="10">
        <v>71.534738126767195</v>
      </c>
      <c r="DP6" s="10">
        <v>88.886339155099179</v>
      </c>
      <c r="DQ6" s="10">
        <v>92.390173720759364</v>
      </c>
      <c r="DR6" s="10">
        <v>98.554081126547729</v>
      </c>
      <c r="DS6" s="10">
        <v>130.07572429119526</v>
      </c>
      <c r="DT6" s="10">
        <v>138.99664507304112</v>
      </c>
      <c r="DU6" s="10">
        <v>147.47472435425573</v>
      </c>
      <c r="DV6" s="10">
        <v>155.02232277594862</v>
      </c>
      <c r="DW6" s="10">
        <v>162.33451991592472</v>
      </c>
      <c r="DX6" s="10">
        <v>169.16071910338653</v>
      </c>
      <c r="DY6" s="10">
        <v>176.10701105947402</v>
      </c>
      <c r="DZ6" s="10">
        <v>183.45086047253835</v>
      </c>
      <c r="EA6" s="10">
        <v>190.73374705803971</v>
      </c>
      <c r="EB6" s="10">
        <v>198.33659134946862</v>
      </c>
      <c r="EC6" s="10">
        <v>206.58490160619317</v>
      </c>
      <c r="ED6" s="10">
        <v>214.83174498923773</v>
      </c>
      <c r="EF6" s="13">
        <v>4.4502331690764452</v>
      </c>
      <c r="EG6" s="14">
        <v>75.835099916196612</v>
      </c>
    </row>
    <row r="7" spans="1:137" s="47" customFormat="1" x14ac:dyDescent="0.25">
      <c r="B7" s="48" t="s">
        <v>108</v>
      </c>
      <c r="C7" s="48"/>
      <c r="D7" s="48"/>
      <c r="E7" s="48"/>
      <c r="F7" s="48"/>
      <c r="G7" s="65"/>
      <c r="H7" s="50"/>
      <c r="I7" s="50"/>
      <c r="J7" s="50"/>
      <c r="K7" s="50"/>
      <c r="L7" s="50"/>
      <c r="M7" s="50"/>
      <c r="N7" s="50"/>
      <c r="O7" s="50"/>
      <c r="P7" s="50">
        <f>P8+P10</f>
        <v>38216.970232594045</v>
      </c>
      <c r="Q7" s="50">
        <f t="shared" ref="Q7:W7" si="0">Q8+Q10</f>
        <v>38250.966998656411</v>
      </c>
      <c r="R7" s="86">
        <f t="shared" si="0"/>
        <v>37977.876140451321</v>
      </c>
      <c r="S7" s="87">
        <f t="shared" si="0"/>
        <v>37551.526973931155</v>
      </c>
      <c r="T7" s="87">
        <f t="shared" si="0"/>
        <v>37136.864829614453</v>
      </c>
      <c r="U7" s="87">
        <f t="shared" si="0"/>
        <v>36645.850395756774</v>
      </c>
      <c r="V7" s="87">
        <f t="shared" si="0"/>
        <v>36213.347743534454</v>
      </c>
      <c r="W7" s="50">
        <f t="shared" si="0"/>
        <v>33324.352659493161</v>
      </c>
      <c r="X7" s="50">
        <f t="shared" ref="X7" si="1">X8+X10</f>
        <v>32813.87803579733</v>
      </c>
      <c r="Y7" s="50">
        <f t="shared" ref="Y7" si="2">Y8+Y10</f>
        <v>32334.079769670112</v>
      </c>
      <c r="Z7" s="50">
        <f t="shared" ref="Z7" si="3">Z8+Z10</f>
        <v>31860.276491719986</v>
      </c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>
        <f t="shared" ref="BC7" si="4">BC8+BC10</f>
        <v>37792.544329485347</v>
      </c>
      <c r="BD7" s="50">
        <f t="shared" ref="BD7" si="5">BD8+BD10</f>
        <v>37803.769073477815</v>
      </c>
      <c r="BE7" s="50">
        <f t="shared" ref="BE7" si="6">BE8+BE10</f>
        <v>37512.58226126837</v>
      </c>
      <c r="BF7" s="50">
        <f t="shared" ref="BF7:BG7" si="7">BF8+BF10</f>
        <v>37071.763943668382</v>
      </c>
      <c r="BG7" s="50">
        <f t="shared" si="7"/>
        <v>36644.058802981286</v>
      </c>
      <c r="BH7" s="50">
        <f t="shared" ref="BH7" si="8">BH8+BH10</f>
        <v>36141.769880081541</v>
      </c>
      <c r="BI7" s="50">
        <f t="shared" ref="BI7" si="9">BI8+BI10</f>
        <v>35697.845299173634</v>
      </c>
      <c r="BJ7" s="50">
        <f t="shared" ref="BJ7" si="10">BJ8+BJ10</f>
        <v>32943.59247578738</v>
      </c>
      <c r="BK7" s="50">
        <f t="shared" ref="BK7" si="11">BK8+BK10</f>
        <v>32435.033723061344</v>
      </c>
      <c r="BL7" s="50">
        <f t="shared" ref="BL7" si="12">BL8+BL10</f>
        <v>31956.621688109808</v>
      </c>
      <c r="BM7" s="50">
        <f t="shared" ref="BM7:BN7" si="13">BM8+BM10</f>
        <v>31484.233732046141</v>
      </c>
      <c r="BN7" s="50">
        <f t="shared" si="13"/>
        <v>0</v>
      </c>
      <c r="BO7" s="50">
        <f t="shared" ref="BO7" si="14">BO8+BO10</f>
        <v>-1.7239805995417634</v>
      </c>
      <c r="BP7" s="50">
        <f t="shared" ref="BP7" si="15">BP8+BP10</f>
        <v>-5980.0603678498337</v>
      </c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>
        <f t="shared" ref="CL7" si="16">CL8+CL10</f>
        <v>281.95195257782962</v>
      </c>
      <c r="CM7" s="50">
        <f t="shared" ref="CM7:CN7" si="17">CM8+CM10</f>
        <v>292.16340220102325</v>
      </c>
      <c r="CN7" s="50">
        <f t="shared" si="17"/>
        <v>299.29166830962345</v>
      </c>
      <c r="CO7" s="50">
        <f t="shared" ref="CO7" si="18">CO8+CO10</f>
        <v>304.43615465805414</v>
      </c>
      <c r="CP7" s="50">
        <f t="shared" ref="CP7" si="19">CP8+CP10</f>
        <v>308.85942297386208</v>
      </c>
      <c r="CQ7" s="50">
        <f t="shared" ref="CQ7" si="20">CQ8+CQ10</f>
        <v>311.79565561171137</v>
      </c>
      <c r="CR7" s="50">
        <f t="shared" ref="CR7" si="21">CR8+CR10</f>
        <v>314.85738147880483</v>
      </c>
      <c r="CS7" s="50">
        <f t="shared" ref="CS7" si="22">CS8+CS10</f>
        <v>257.81505521255986</v>
      </c>
      <c r="CT7" s="50">
        <f t="shared" ref="CT7:CU7" si="23">CT8+CT10</f>
        <v>256.51234407861853</v>
      </c>
      <c r="CU7" s="50">
        <f t="shared" si="23"/>
        <v>255.55989031482022</v>
      </c>
      <c r="CV7" s="50">
        <f t="shared" ref="CV7" si="24">CV8+CV10</f>
        <v>254.58063458730297</v>
      </c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>
        <f t="shared" ref="DT7" si="25">DT8+DT10</f>
        <v>142.47395053086669</v>
      </c>
      <c r="DU7" s="50">
        <f t="shared" ref="DU7" si="26">DU8+DU10</f>
        <v>154.5448031692728</v>
      </c>
      <c r="DV7" s="50">
        <f t="shared" ref="DV7" si="27">DV8+DV10</f>
        <v>165.26013504665826</v>
      </c>
      <c r="DW7" s="50">
        <f t="shared" ref="DW7" si="28">DW8+DW10</f>
        <v>174.55064953220003</v>
      </c>
      <c r="DX7" s="50">
        <f t="shared" ref="DX7" si="29">DX8+DX10</f>
        <v>183.00543186626646</v>
      </c>
      <c r="DY7" s="50">
        <f t="shared" ref="DY7" si="30">DY8+DY10</f>
        <v>191.38619631651923</v>
      </c>
      <c r="DZ7" s="50">
        <f t="shared" ref="DZ7" si="31">DZ8+DZ10</f>
        <v>200.11069086397092</v>
      </c>
      <c r="EA7" s="67"/>
      <c r="EB7" s="67"/>
      <c r="EC7" s="67"/>
      <c r="ED7" s="67"/>
      <c r="EF7" s="50"/>
      <c r="EG7" s="66"/>
    </row>
    <row r="8" spans="1:137" x14ac:dyDescent="0.25">
      <c r="B8" s="12" t="s">
        <v>16</v>
      </c>
      <c r="C8" s="12"/>
      <c r="D8" s="12"/>
      <c r="E8" s="12"/>
      <c r="F8" s="12"/>
      <c r="G8" s="3"/>
      <c r="H8" s="13">
        <v>40054.940696145881</v>
      </c>
      <c r="I8" s="13">
        <v>40196.918008676934</v>
      </c>
      <c r="J8" s="13">
        <v>39990.095909661504</v>
      </c>
      <c r="K8" s="13">
        <v>39687.138122245487</v>
      </c>
      <c r="L8" s="13">
        <v>39846.6200900572</v>
      </c>
      <c r="M8" s="13">
        <v>39792.064990918247</v>
      </c>
      <c r="N8" s="13">
        <v>38792.214059365644</v>
      </c>
      <c r="O8" s="13">
        <v>38357.365037824653</v>
      </c>
      <c r="P8" s="13">
        <v>37867.658319934715</v>
      </c>
      <c r="Q8" s="13">
        <v>37549.139676542894</v>
      </c>
      <c r="R8" s="84">
        <v>36930.192626422424</v>
      </c>
      <c r="S8" s="85">
        <v>36183.053161748663</v>
      </c>
      <c r="T8" s="85">
        <v>35470.474226646846</v>
      </c>
      <c r="U8" s="85">
        <v>34682.157343487721</v>
      </c>
      <c r="V8" s="85">
        <v>33947.188048565004</v>
      </c>
      <c r="W8" s="13">
        <v>33324.352659493161</v>
      </c>
      <c r="X8" s="13">
        <v>32813.87803579733</v>
      </c>
      <c r="Y8" s="13">
        <v>32334.079769670112</v>
      </c>
      <c r="Z8" s="13">
        <v>31860.276491719986</v>
      </c>
      <c r="AB8" s="13">
        <v>-1.7125406499295726</v>
      </c>
      <c r="AC8" s="14">
        <v>-6007.3818282147295</v>
      </c>
      <c r="AJ8" s="12" t="s">
        <v>16</v>
      </c>
      <c r="AK8" s="12"/>
      <c r="AL8" s="12"/>
      <c r="AM8" s="12"/>
      <c r="AN8" s="12"/>
      <c r="AO8" s="12"/>
      <c r="AP8" s="12"/>
      <c r="AQ8" s="12"/>
      <c r="AR8" s="12"/>
      <c r="AS8" s="12"/>
      <c r="AT8" s="3"/>
      <c r="AU8" s="10">
        <v>40054.940696145881</v>
      </c>
      <c r="AV8" s="10">
        <v>39996.438658507337</v>
      </c>
      <c r="AW8" s="10">
        <v>39724.845467678424</v>
      </c>
      <c r="AX8" s="10">
        <v>39379.074300875385</v>
      </c>
      <c r="AY8" s="10">
        <v>39514.792566391559</v>
      </c>
      <c r="AZ8" s="10">
        <v>39465.664513618831</v>
      </c>
      <c r="BA8" s="10">
        <v>38475.336214913914</v>
      </c>
      <c r="BB8" s="10">
        <v>37956.276071949927</v>
      </c>
      <c r="BC8" s="10">
        <v>37464.294099895975</v>
      </c>
      <c r="BD8" s="10">
        <v>37144.204306361964</v>
      </c>
      <c r="BE8" s="10">
        <v>36527.191446936056</v>
      </c>
      <c r="BF8" s="10">
        <v>35783.927984485315</v>
      </c>
      <c r="BG8" s="10">
        <v>35075.356593002049</v>
      </c>
      <c r="BH8" s="10">
        <v>34292.579980941176</v>
      </c>
      <c r="BI8" s="10">
        <v>33563.049672807021</v>
      </c>
      <c r="BJ8" s="10">
        <v>32943.59247578738</v>
      </c>
      <c r="BK8" s="10">
        <v>32435.033723061344</v>
      </c>
      <c r="BL8" s="10">
        <v>31956.621688109808</v>
      </c>
      <c r="BM8" s="10">
        <v>31484.233732046141</v>
      </c>
      <c r="BO8" s="13">
        <v>-1.7239805995417634</v>
      </c>
      <c r="BP8" s="14">
        <v>-5980.0603678498337</v>
      </c>
      <c r="BV8" s="12"/>
      <c r="BW8" s="12"/>
      <c r="BX8" s="12"/>
      <c r="BY8" s="12"/>
      <c r="BZ8" s="12"/>
      <c r="CB8" s="12" t="s">
        <v>16</v>
      </c>
      <c r="CC8" s="3"/>
      <c r="CD8" s="10">
        <v>0</v>
      </c>
      <c r="CE8" s="10">
        <v>200.47935016959377</v>
      </c>
      <c r="CF8" s="10">
        <v>216.455607376638</v>
      </c>
      <c r="CG8" s="10">
        <v>236.52908324333978</v>
      </c>
      <c r="CH8" s="10">
        <v>242.94118451054416</v>
      </c>
      <c r="CI8" s="10">
        <v>234.01030357866023</v>
      </c>
      <c r="CJ8" s="10">
        <v>218.32376332518305</v>
      </c>
      <c r="CK8" s="10">
        <v>271.01324158352872</v>
      </c>
      <c r="CL8" s="10">
        <v>273.58352476731932</v>
      </c>
      <c r="CM8" s="10">
        <v>274.85500764304027</v>
      </c>
      <c r="CN8" s="10">
        <v>273.5556752589257</v>
      </c>
      <c r="CO8" s="10">
        <v>270.94858819431198</v>
      </c>
      <c r="CP8" s="10">
        <v>268.25340756000384</v>
      </c>
      <c r="CQ8" s="10">
        <v>264.14023024017024</v>
      </c>
      <c r="CR8" s="10">
        <v>260.10684676429031</v>
      </c>
      <c r="CS8" s="10">
        <v>257.81505521255986</v>
      </c>
      <c r="CT8" s="10">
        <v>256.51234407861853</v>
      </c>
      <c r="CU8" s="10">
        <v>255.55989031482022</v>
      </c>
      <c r="CV8" s="10">
        <v>254.58063458730297</v>
      </c>
      <c r="CX8" s="13">
        <v>-0.71730843706410141</v>
      </c>
      <c r="CY8" s="14">
        <v>-19.002890180016351</v>
      </c>
      <c r="DD8" s="12"/>
      <c r="DE8" s="12"/>
      <c r="DF8" s="12"/>
      <c r="DG8" s="12"/>
      <c r="DH8" s="12"/>
      <c r="DJ8" s="12" t="s">
        <v>16</v>
      </c>
      <c r="DK8" s="3"/>
      <c r="DL8" s="10">
        <v>0</v>
      </c>
      <c r="DM8" s="10">
        <v>0</v>
      </c>
      <c r="DN8" s="10">
        <v>48.794834606440816</v>
      </c>
      <c r="DO8" s="10">
        <v>71.534738126767195</v>
      </c>
      <c r="DP8" s="10">
        <v>88.886339155099179</v>
      </c>
      <c r="DQ8" s="10">
        <v>92.390173720759364</v>
      </c>
      <c r="DR8" s="10">
        <v>98.554081126547729</v>
      </c>
      <c r="DS8" s="10">
        <v>130.07572429119526</v>
      </c>
      <c r="DT8" s="10">
        <v>129.78069527142117</v>
      </c>
      <c r="DU8" s="10">
        <v>130.08036253789388</v>
      </c>
      <c r="DV8" s="10">
        <v>129.44550422744024</v>
      </c>
      <c r="DW8" s="10">
        <v>128.17658906903324</v>
      </c>
      <c r="DX8" s="10">
        <v>126.86422608479148</v>
      </c>
      <c r="DY8" s="10">
        <v>125.43713230637292</v>
      </c>
      <c r="DZ8" s="10">
        <v>124.03152899369432</v>
      </c>
      <c r="EA8" s="10">
        <v>122.9451284932193</v>
      </c>
      <c r="EB8" s="10">
        <v>122.33196865736794</v>
      </c>
      <c r="EC8" s="10">
        <v>121.8981912454845</v>
      </c>
      <c r="ED8" s="10">
        <v>121.46212508654244</v>
      </c>
      <c r="EF8" s="13">
        <v>-0.66024653074955308</v>
      </c>
      <c r="EG8" s="14">
        <v>-8.3185701848787232</v>
      </c>
    </row>
    <row r="9" spans="1:137" x14ac:dyDescent="0.25">
      <c r="B9" s="12" t="s">
        <v>110</v>
      </c>
      <c r="C9" s="12"/>
      <c r="D9" s="12"/>
      <c r="E9" s="12"/>
      <c r="F9" s="12"/>
      <c r="G9" s="3"/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253.61823948042766</v>
      </c>
      <c r="Q9" s="13">
        <v>522.57800402585724</v>
      </c>
      <c r="R9" s="84">
        <v>784.82903995058064</v>
      </c>
      <c r="S9" s="85">
        <v>1048.0449076950435</v>
      </c>
      <c r="T9" s="85">
        <v>1306.3560942016863</v>
      </c>
      <c r="U9" s="85">
        <v>1559.1390851465731</v>
      </c>
      <c r="V9" s="85">
        <v>1801.2481545514065</v>
      </c>
      <c r="W9" s="13">
        <v>2048.8981406700341</v>
      </c>
      <c r="X9" s="13">
        <v>2279.9039658576944</v>
      </c>
      <c r="Y9" s="13">
        <v>2502.6331177568281</v>
      </c>
      <c r="Z9" s="13">
        <v>2733.9180119034545</v>
      </c>
      <c r="AB9" s="13">
        <v>26.841246202331035</v>
      </c>
      <c r="AC9" s="14">
        <v>2480.2997724230268</v>
      </c>
      <c r="AJ9" s="12" t="s">
        <v>17</v>
      </c>
      <c r="AK9" s="12"/>
      <c r="AL9" s="12"/>
      <c r="AM9" s="12"/>
      <c r="AN9" s="12"/>
      <c r="AO9" s="12"/>
      <c r="AP9" s="12"/>
      <c r="AQ9" s="12"/>
      <c r="AR9" s="12"/>
      <c r="AS9" s="12"/>
      <c r="AT9" s="3"/>
      <c r="AU9" s="10">
        <v>0</v>
      </c>
      <c r="AV9" s="10">
        <v>0</v>
      </c>
      <c r="AW9" s="10">
        <v>0</v>
      </c>
      <c r="AX9" s="10">
        <v>0</v>
      </c>
      <c r="AY9" s="10">
        <v>0</v>
      </c>
      <c r="AZ9" s="10">
        <v>0</v>
      </c>
      <c r="BA9" s="10">
        <v>0</v>
      </c>
      <c r="BB9" s="10">
        <v>0</v>
      </c>
      <c r="BC9" s="10">
        <v>238.32638487395056</v>
      </c>
      <c r="BD9" s="10">
        <v>491.99983971698441</v>
      </c>
      <c r="BE9" s="10">
        <v>740.31616545607369</v>
      </c>
      <c r="BF9" s="10">
        <v>988.93027111308652</v>
      </c>
      <c r="BG9" s="10">
        <v>1233.4213803060263</v>
      </c>
      <c r="BH9" s="10">
        <v>1472.1976310078633</v>
      </c>
      <c r="BI9" s="10">
        <v>1700.4355423128784</v>
      </c>
      <c r="BJ9" s="10">
        <v>1934.7553466880636</v>
      </c>
      <c r="BK9" s="10">
        <v>2152.4584028208728</v>
      </c>
      <c r="BL9" s="10">
        <v>2361.2498051408857</v>
      </c>
      <c r="BM9" s="10">
        <v>2578.6556129666442</v>
      </c>
      <c r="BO9" s="13">
        <v>26.888458656578006</v>
      </c>
      <c r="BP9" s="14">
        <v>2340.3292280926935</v>
      </c>
      <c r="BV9" s="12"/>
      <c r="BW9" s="12"/>
      <c r="BX9" s="12"/>
      <c r="BY9" s="12"/>
      <c r="BZ9" s="12"/>
      <c r="CB9" s="12" t="s">
        <v>17</v>
      </c>
      <c r="CC9" s="3"/>
      <c r="CD9" s="10">
        <v>0</v>
      </c>
      <c r="CE9" s="10">
        <v>0</v>
      </c>
      <c r="CF9" s="10">
        <v>0</v>
      </c>
      <c r="CG9" s="10">
        <v>0</v>
      </c>
      <c r="CH9" s="10">
        <v>0</v>
      </c>
      <c r="CI9" s="10">
        <v>0</v>
      </c>
      <c r="CJ9" s="10">
        <v>0</v>
      </c>
      <c r="CK9" s="10">
        <v>0</v>
      </c>
      <c r="CL9" s="10">
        <v>6.075904804857144</v>
      </c>
      <c r="CM9" s="10">
        <v>13.183802492511003</v>
      </c>
      <c r="CN9" s="10">
        <v>18.936055945998508</v>
      </c>
      <c r="CO9" s="10">
        <v>24.956705735065569</v>
      </c>
      <c r="CP9" s="10">
        <v>30.638220877064889</v>
      </c>
      <c r="CQ9" s="10">
        <v>36.271575385608784</v>
      </c>
      <c r="CR9" s="10">
        <v>41.393280759684046</v>
      </c>
      <c r="CS9" s="10">
        <v>46.35417541715023</v>
      </c>
      <c r="CT9" s="10">
        <v>51.440940344720651</v>
      </c>
      <c r="CU9" s="10">
        <v>56.696602255233707</v>
      </c>
      <c r="CV9" s="10">
        <v>61.892779034114994</v>
      </c>
      <c r="CX9" s="13">
        <v>26.125500382709511</v>
      </c>
      <c r="CY9" s="14">
        <v>55.816874229257849</v>
      </c>
      <c r="DD9" s="12"/>
      <c r="DE9" s="12"/>
      <c r="DF9" s="12"/>
      <c r="DG9" s="12"/>
      <c r="DH9" s="12"/>
      <c r="DJ9" s="12" t="s">
        <v>17</v>
      </c>
      <c r="DK9" s="3"/>
      <c r="DL9" s="10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  <c r="DR9" s="10">
        <v>0</v>
      </c>
      <c r="DS9" s="10">
        <v>0</v>
      </c>
      <c r="DT9" s="10">
        <v>9.215949801619967</v>
      </c>
      <c r="DU9" s="10">
        <v>17.394361816361862</v>
      </c>
      <c r="DV9" s="10">
        <v>25.576818548508399</v>
      </c>
      <c r="DW9" s="10">
        <v>34.15793084689146</v>
      </c>
      <c r="DX9" s="10">
        <v>42.296493018595044</v>
      </c>
      <c r="DY9" s="10">
        <v>50.669878753101102</v>
      </c>
      <c r="DZ9" s="10">
        <v>59.419331478844043</v>
      </c>
      <c r="EA9" s="10">
        <v>67.78861856482041</v>
      </c>
      <c r="EB9" s="10">
        <v>76.004622692100682</v>
      </c>
      <c r="EC9" s="10">
        <v>84.686710360708673</v>
      </c>
      <c r="ED9" s="10">
        <v>93.369619902695291</v>
      </c>
      <c r="EF9" s="13">
        <v>26.056878611280588</v>
      </c>
      <c r="EG9" s="14">
        <v>84.153670101075321</v>
      </c>
    </row>
    <row r="10" spans="1:137" s="47" customFormat="1" x14ac:dyDescent="0.25">
      <c r="B10" s="64" t="s">
        <v>111</v>
      </c>
      <c r="C10" s="64"/>
      <c r="D10" s="64"/>
      <c r="E10" s="64"/>
      <c r="F10" s="64"/>
      <c r="G10" s="65"/>
      <c r="H10" s="50"/>
      <c r="I10" s="50"/>
      <c r="J10" s="50"/>
      <c r="K10" s="50"/>
      <c r="L10" s="50"/>
      <c r="M10" s="50"/>
      <c r="N10" s="50"/>
      <c r="O10" s="50"/>
      <c r="P10" s="50">
        <f>(P53*P134)/1000</f>
        <v>349.3119126593283</v>
      </c>
      <c r="Q10" s="50">
        <f t="shared" ref="Q10:CO10" si="32">(Q53*Q134)/1000</f>
        <v>701.82732211351731</v>
      </c>
      <c r="R10" s="86">
        <f t="shared" si="32"/>
        <v>1047.6835140288956</v>
      </c>
      <c r="S10" s="87">
        <f t="shared" si="32"/>
        <v>1368.4738121824951</v>
      </c>
      <c r="T10" s="87">
        <f t="shared" si="32"/>
        <v>1666.3906029676036</v>
      </c>
      <c r="U10" s="87">
        <f t="shared" si="32"/>
        <v>1963.6930522690564</v>
      </c>
      <c r="V10" s="87">
        <f t="shared" si="32"/>
        <v>2266.1596949694499</v>
      </c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>
        <f t="shared" si="32"/>
        <v>328.25022958937245</v>
      </c>
      <c r="BD10" s="50">
        <f t="shared" si="32"/>
        <v>659.56476711585299</v>
      </c>
      <c r="BE10" s="50">
        <f t="shared" si="32"/>
        <v>985.39081433231365</v>
      </c>
      <c r="BF10" s="50">
        <f t="shared" si="32"/>
        <v>1287.8359591830645</v>
      </c>
      <c r="BG10" s="50">
        <f t="shared" si="32"/>
        <v>1568.7022099792393</v>
      </c>
      <c r="BH10" s="50">
        <f t="shared" si="32"/>
        <v>1849.1898991403677</v>
      </c>
      <c r="BI10" s="50">
        <f t="shared" si="32"/>
        <v>2134.7956263666097</v>
      </c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>
        <f t="shared" si="32"/>
        <v>8.3684278105102905</v>
      </c>
      <c r="CM10" s="50">
        <f t="shared" si="32"/>
        <v>17.308394557983007</v>
      </c>
      <c r="CN10" s="50">
        <f t="shared" si="32"/>
        <v>25.735993050697761</v>
      </c>
      <c r="CO10" s="50">
        <f t="shared" si="32"/>
        <v>33.487566463742176</v>
      </c>
      <c r="CP10" s="50">
        <f t="shared" ref="CP10:DZ10" si="33">(CP53*CP134)/1000</f>
        <v>40.606015413858231</v>
      </c>
      <c r="CQ10" s="50">
        <f t="shared" si="33"/>
        <v>47.655425371541156</v>
      </c>
      <c r="CR10" s="50">
        <f t="shared" si="33"/>
        <v>54.750534714514494</v>
      </c>
      <c r="CS10" s="50">
        <f t="shared" si="33"/>
        <v>0</v>
      </c>
      <c r="CT10" s="50">
        <f t="shared" si="33"/>
        <v>0</v>
      </c>
      <c r="CU10" s="50">
        <f t="shared" si="33"/>
        <v>0</v>
      </c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>
        <f t="shared" si="33"/>
        <v>12.693255259445534</v>
      </c>
      <c r="DU10" s="50">
        <f t="shared" si="33"/>
        <v>24.464440631378928</v>
      </c>
      <c r="DV10" s="50">
        <f t="shared" si="33"/>
        <v>35.814630819218017</v>
      </c>
      <c r="DW10" s="50">
        <f t="shared" si="33"/>
        <v>46.374060463166778</v>
      </c>
      <c r="DX10" s="50">
        <f t="shared" si="33"/>
        <v>56.141205781474987</v>
      </c>
      <c r="DY10" s="50">
        <f t="shared" si="33"/>
        <v>65.949064010146316</v>
      </c>
      <c r="DZ10" s="50">
        <f t="shared" si="33"/>
        <v>76.079161870276593</v>
      </c>
      <c r="EA10" s="67"/>
      <c r="EB10" s="67"/>
      <c r="EC10" s="67"/>
      <c r="ED10" s="67"/>
      <c r="EF10" s="50"/>
      <c r="EG10" s="66"/>
    </row>
    <row r="11" spans="1:137" x14ac:dyDescent="0.25">
      <c r="B11" s="9" t="s">
        <v>18</v>
      </c>
      <c r="C11" s="9"/>
      <c r="D11" s="9"/>
      <c r="E11" s="9"/>
      <c r="F11" s="9"/>
      <c r="G11" s="3"/>
      <c r="H11" s="13">
        <v>5789.9154060421715</v>
      </c>
      <c r="I11" s="13">
        <v>5634.4557341177151</v>
      </c>
      <c r="J11" s="13">
        <v>5473.5441709273891</v>
      </c>
      <c r="K11" s="13">
        <v>5636.4171279362854</v>
      </c>
      <c r="L11" s="13">
        <v>5276.2805443478046</v>
      </c>
      <c r="M11" s="13">
        <v>5448.3380985355379</v>
      </c>
      <c r="N11" s="13">
        <v>5527.683542957112</v>
      </c>
      <c r="O11" s="13">
        <v>4958.2717369590519</v>
      </c>
      <c r="P11" s="13">
        <v>4917.9702582823365</v>
      </c>
      <c r="Q11" s="13">
        <v>4912.0462039672548</v>
      </c>
      <c r="R11" s="85">
        <v>4832.2312651261691</v>
      </c>
      <c r="S11" s="85">
        <v>4711.5362996624308</v>
      </c>
      <c r="T11" s="85">
        <v>4587.8984580653632</v>
      </c>
      <c r="U11" s="85">
        <v>4447.7546487179588</v>
      </c>
      <c r="V11" s="85">
        <v>4333.8248464260605</v>
      </c>
      <c r="W11" s="13">
        <v>4245.3180652258325</v>
      </c>
      <c r="X11" s="13">
        <v>4182.0785681889138</v>
      </c>
      <c r="Y11" s="13">
        <v>4131.4618039425313</v>
      </c>
      <c r="Z11" s="13">
        <v>4083.0237784704527</v>
      </c>
      <c r="AB11" s="13">
        <v>-1.8433786512972228</v>
      </c>
      <c r="AC11" s="14">
        <v>-834.94647981188382</v>
      </c>
      <c r="AJ11" s="9" t="s">
        <v>18</v>
      </c>
      <c r="AK11" s="9"/>
      <c r="AL11" s="9"/>
      <c r="AM11" s="9"/>
      <c r="AN11" s="9"/>
      <c r="AO11" s="9"/>
      <c r="AP11" s="9"/>
      <c r="AQ11" s="9"/>
      <c r="AR11" s="9"/>
      <c r="AS11" s="9"/>
      <c r="AT11" s="3"/>
      <c r="AU11" s="10">
        <v>5789.9154060421715</v>
      </c>
      <c r="AV11" s="10">
        <v>5621.7468829746504</v>
      </c>
      <c r="AW11" s="10">
        <v>5422.9565004433462</v>
      </c>
      <c r="AX11" s="10">
        <v>5567.9638677433832</v>
      </c>
      <c r="AY11" s="10">
        <v>5209.8101968266928</v>
      </c>
      <c r="AZ11" s="10">
        <v>5377.9198649031387</v>
      </c>
      <c r="BA11" s="10">
        <v>5453.5515428021681</v>
      </c>
      <c r="BB11" s="10">
        <v>4882.9349063804839</v>
      </c>
      <c r="BC11" s="10">
        <v>4837.5664388035093</v>
      </c>
      <c r="BD11" s="10">
        <v>4826.3770031326812</v>
      </c>
      <c r="BE11" s="10">
        <v>4743.1221125192005</v>
      </c>
      <c r="BF11" s="10">
        <v>4619.4179548003085</v>
      </c>
      <c r="BG11" s="10">
        <v>4493.9066537554627</v>
      </c>
      <c r="BH11" s="10">
        <v>4352.6379853563831</v>
      </c>
      <c r="BI11" s="10">
        <v>4238.1249856617469</v>
      </c>
      <c r="BJ11" s="10">
        <v>4148.9530565309424</v>
      </c>
      <c r="BK11" s="10">
        <v>4084.7629014163313</v>
      </c>
      <c r="BL11" s="10">
        <v>4032.986495299916</v>
      </c>
      <c r="BM11" s="10">
        <v>3983.2488937699154</v>
      </c>
      <c r="BO11" s="13">
        <v>-1.924382735470842</v>
      </c>
      <c r="BP11" s="14">
        <v>-854.31754503359389</v>
      </c>
      <c r="BQ11" s="16"/>
      <c r="BR11" s="16"/>
      <c r="BS11" s="16"/>
      <c r="BT11" s="16"/>
      <c r="BU11" s="16"/>
      <c r="BV11" s="9"/>
      <c r="BW11" s="9"/>
      <c r="BX11" s="9"/>
      <c r="BY11" s="9"/>
      <c r="BZ11" s="9"/>
      <c r="CA11" s="16"/>
      <c r="CB11" s="9" t="s">
        <v>18</v>
      </c>
      <c r="CC11" s="3"/>
      <c r="CD11" s="10">
        <v>0</v>
      </c>
      <c r="CE11" s="10">
        <v>8.2062020579497812</v>
      </c>
      <c r="CF11" s="10">
        <v>7.4459147259043164</v>
      </c>
      <c r="CG11" s="10">
        <v>12.152959304853482</v>
      </c>
      <c r="CH11" s="10">
        <v>11.039461207059361</v>
      </c>
      <c r="CI11" s="10">
        <v>13.185068931779654</v>
      </c>
      <c r="CJ11" s="10">
        <v>14.188991689251282</v>
      </c>
      <c r="CK11" s="10">
        <v>11.549470933019848</v>
      </c>
      <c r="CL11" s="10">
        <v>12.290884187893592</v>
      </c>
      <c r="CM11" s="10">
        <v>12.904107384632232</v>
      </c>
      <c r="CN11" s="10">
        <v>13.219831043540427</v>
      </c>
      <c r="CO11" s="10">
        <v>13.455220385748211</v>
      </c>
      <c r="CP11" s="10">
        <v>13.739327635701182</v>
      </c>
      <c r="CQ11" s="10">
        <v>13.840553329911762</v>
      </c>
      <c r="CR11" s="10">
        <v>14.096252396008913</v>
      </c>
      <c r="CS11" s="10">
        <v>14.420718222800458</v>
      </c>
      <c r="CT11" s="10">
        <v>14.900521386998154</v>
      </c>
      <c r="CU11" s="10">
        <v>15.448864363023672</v>
      </c>
      <c r="CV11" s="10">
        <v>16.026467972182207</v>
      </c>
      <c r="CX11" s="13">
        <v>2.6893652426522641</v>
      </c>
      <c r="CY11" s="14">
        <v>3.7355837842886146</v>
      </c>
      <c r="DD11" s="9"/>
      <c r="DE11" s="9"/>
      <c r="DF11" s="9"/>
      <c r="DG11" s="9"/>
      <c r="DH11" s="9"/>
      <c r="DJ11" s="9" t="s">
        <v>18</v>
      </c>
      <c r="DK11" s="3"/>
      <c r="DL11" s="10">
        <v>0</v>
      </c>
      <c r="DM11" s="10">
        <v>4.5026490851149319</v>
      </c>
      <c r="DN11" s="10">
        <v>43.141755758138984</v>
      </c>
      <c r="DO11" s="10">
        <v>56.300300888048582</v>
      </c>
      <c r="DP11" s="10">
        <v>55.430886314052131</v>
      </c>
      <c r="DQ11" s="10">
        <v>57.233164700619071</v>
      </c>
      <c r="DR11" s="10">
        <v>59.943008465692415</v>
      </c>
      <c r="DS11" s="10">
        <v>63.787359645548463</v>
      </c>
      <c r="DT11" s="10">
        <v>68.11293529093399</v>
      </c>
      <c r="DU11" s="10">
        <v>72.765093449941247</v>
      </c>
      <c r="DV11" s="10">
        <v>75.889321563427643</v>
      </c>
      <c r="DW11" s="10">
        <v>78.663124476374037</v>
      </c>
      <c r="DX11" s="10">
        <v>80.252476674198761</v>
      </c>
      <c r="DY11" s="10">
        <v>81.27611003166362</v>
      </c>
      <c r="DZ11" s="10">
        <v>81.603608368304407</v>
      </c>
      <c r="EA11" s="10">
        <v>81.944290472089705</v>
      </c>
      <c r="EB11" s="10">
        <v>82.415145385584736</v>
      </c>
      <c r="EC11" s="10">
        <v>83.026444279591644</v>
      </c>
      <c r="ED11" s="10">
        <v>83.74841672835521</v>
      </c>
      <c r="EF11" s="13">
        <v>2.0880012322172625</v>
      </c>
      <c r="EG11" s="14">
        <v>15.63548143742122</v>
      </c>
    </row>
    <row r="12" spans="1:137" x14ac:dyDescent="0.25">
      <c r="B12" s="11" t="s">
        <v>19</v>
      </c>
      <c r="C12" s="11"/>
      <c r="D12" s="11"/>
      <c r="E12" s="11"/>
      <c r="F12" s="11"/>
      <c r="G12" s="3"/>
      <c r="H12" s="13">
        <v>104.03872295473099</v>
      </c>
      <c r="I12" s="13">
        <v>92.078238929329018</v>
      </c>
      <c r="J12" s="13">
        <v>86.969632323938001</v>
      </c>
      <c r="K12" s="13">
        <v>83.300788267762996</v>
      </c>
      <c r="L12" s="13">
        <v>79.826419088051011</v>
      </c>
      <c r="M12" s="13">
        <v>73.543472391085018</v>
      </c>
      <c r="N12" s="13">
        <v>78.25152025479801</v>
      </c>
      <c r="O12" s="13">
        <v>78.672537228576999</v>
      </c>
      <c r="P12" s="13">
        <v>67.276904465480669</v>
      </c>
      <c r="Q12" s="13">
        <v>68.356382176406655</v>
      </c>
      <c r="R12" s="85">
        <v>68.378509383785357</v>
      </c>
      <c r="S12" s="85">
        <v>66.643853368386402</v>
      </c>
      <c r="T12" s="85">
        <v>66.437056676668945</v>
      </c>
      <c r="U12" s="85">
        <v>65.810077013421292</v>
      </c>
      <c r="V12" s="85">
        <v>64.97105577243569</v>
      </c>
      <c r="W12" s="13">
        <v>64.424608557758461</v>
      </c>
      <c r="X12" s="13">
        <v>63.767208838914371</v>
      </c>
      <c r="Y12" s="13">
        <v>63.099871901908784</v>
      </c>
      <c r="Z12" s="13">
        <v>62.488618504203323</v>
      </c>
      <c r="AB12" s="13">
        <v>-0.735606758046492</v>
      </c>
      <c r="AC12" s="14">
        <v>-4.7882859612773458</v>
      </c>
      <c r="AJ12" s="12" t="s">
        <v>19</v>
      </c>
      <c r="AK12" s="12"/>
      <c r="AL12" s="12"/>
      <c r="AM12" s="12"/>
      <c r="AN12" s="12"/>
      <c r="AO12" s="12"/>
      <c r="AP12" s="12"/>
      <c r="AQ12" s="12"/>
      <c r="AR12" s="12"/>
      <c r="AS12" s="12"/>
      <c r="AT12" s="3"/>
      <c r="AU12" s="10">
        <v>104.03872295473099</v>
      </c>
      <c r="AV12" s="10">
        <v>92.078238929329018</v>
      </c>
      <c r="AW12" s="10">
        <v>86.969632323938001</v>
      </c>
      <c r="AX12" s="10">
        <v>83.300788267762996</v>
      </c>
      <c r="AY12" s="10">
        <v>79.826419088051011</v>
      </c>
      <c r="AZ12" s="10">
        <v>73.543472391085018</v>
      </c>
      <c r="BA12" s="10">
        <v>78.25152025479801</v>
      </c>
      <c r="BB12" s="10">
        <v>78.672537228576999</v>
      </c>
      <c r="BC12" s="10">
        <v>67.276904465480669</v>
      </c>
      <c r="BD12" s="10">
        <v>68.356382176406655</v>
      </c>
      <c r="BE12" s="10">
        <v>68.378509383785357</v>
      </c>
      <c r="BF12" s="10">
        <v>66.643853368386402</v>
      </c>
      <c r="BG12" s="10">
        <v>66.437056676668945</v>
      </c>
      <c r="BH12" s="10">
        <v>65.810077013421292</v>
      </c>
      <c r="BI12" s="10">
        <v>64.97105577243569</v>
      </c>
      <c r="BJ12" s="10">
        <v>64.424608557758461</v>
      </c>
      <c r="BK12" s="10">
        <v>63.767208838914371</v>
      </c>
      <c r="BL12" s="10">
        <v>63.099871901908784</v>
      </c>
      <c r="BM12" s="10">
        <v>62.488618504203323</v>
      </c>
      <c r="BO12" s="13">
        <v>-0.735606758046492</v>
      </c>
      <c r="BP12" s="14">
        <v>-4.7882859612773458</v>
      </c>
      <c r="BV12" s="12"/>
      <c r="BW12" s="12"/>
      <c r="BX12" s="12"/>
      <c r="BY12" s="12"/>
      <c r="BZ12" s="12"/>
      <c r="CB12" s="12" t="s">
        <v>19</v>
      </c>
      <c r="CC12" s="3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X12" s="13">
        <v>0</v>
      </c>
      <c r="CY12" s="14">
        <v>0</v>
      </c>
      <c r="DD12" s="12"/>
      <c r="DE12" s="12"/>
      <c r="DF12" s="12"/>
      <c r="DG12" s="12"/>
      <c r="DH12" s="12"/>
      <c r="DJ12" s="12" t="s">
        <v>19</v>
      </c>
      <c r="DK12" s="3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F12" s="13">
        <v>0</v>
      </c>
      <c r="EG12" s="14">
        <v>0</v>
      </c>
    </row>
    <row r="13" spans="1:137" x14ac:dyDescent="0.25">
      <c r="B13" s="17" t="s">
        <v>20</v>
      </c>
      <c r="C13" s="17"/>
      <c r="D13" s="17"/>
      <c r="E13" s="17"/>
      <c r="F13" s="17"/>
      <c r="G13" s="3"/>
      <c r="H13" s="13">
        <v>12168.007826337756</v>
      </c>
      <c r="I13" s="13">
        <v>11946.865346730236</v>
      </c>
      <c r="J13" s="13">
        <v>12032.829506894559</v>
      </c>
      <c r="K13" s="13">
        <v>11855.409072893419</v>
      </c>
      <c r="L13" s="13">
        <v>11611.337843705058</v>
      </c>
      <c r="M13" s="13">
        <v>11576.427865728281</v>
      </c>
      <c r="N13" s="13">
        <v>11889.035569898275</v>
      </c>
      <c r="O13" s="13">
        <v>12210.235330882555</v>
      </c>
      <c r="P13" s="13">
        <v>11742.013742787123</v>
      </c>
      <c r="Q13" s="13">
        <v>11782.92984843476</v>
      </c>
      <c r="R13" s="85">
        <v>11657.407469766511</v>
      </c>
      <c r="S13" s="85">
        <v>11424.91543466823</v>
      </c>
      <c r="T13" s="85">
        <v>11176.895420938516</v>
      </c>
      <c r="U13" s="85">
        <v>10958.040625810796</v>
      </c>
      <c r="V13" s="85">
        <v>10795.872216631498</v>
      </c>
      <c r="W13" s="13">
        <v>10697.818666219118</v>
      </c>
      <c r="X13" s="13">
        <v>10671.577764661615</v>
      </c>
      <c r="Y13" s="13">
        <v>10640.90476681737</v>
      </c>
      <c r="Z13" s="13">
        <v>10651.273109971649</v>
      </c>
      <c r="AB13" s="13">
        <v>-0.9702018985423333</v>
      </c>
      <c r="AC13" s="14">
        <v>-1090.7406328154739</v>
      </c>
      <c r="AJ13" s="17" t="s">
        <v>20</v>
      </c>
      <c r="AK13" s="17"/>
      <c r="AL13" s="17"/>
      <c r="AM13" s="17"/>
      <c r="AN13" s="17"/>
      <c r="AO13" s="17"/>
      <c r="AP13" s="17"/>
      <c r="AQ13" s="17"/>
      <c r="AR13" s="17"/>
      <c r="AS13" s="17"/>
      <c r="AT13" s="3"/>
      <c r="AU13" s="10">
        <v>12168.007826337756</v>
      </c>
      <c r="AV13" s="10">
        <v>11916.069476730236</v>
      </c>
      <c r="AW13" s="10">
        <v>11923.062656894559</v>
      </c>
      <c r="AX13" s="10">
        <v>11624.093632893419</v>
      </c>
      <c r="AY13" s="10">
        <v>11347.305893705057</v>
      </c>
      <c r="AZ13" s="10">
        <v>11327.206825728281</v>
      </c>
      <c r="BA13" s="10">
        <v>11411.064959898275</v>
      </c>
      <c r="BB13" s="10">
        <v>11253.570170882555</v>
      </c>
      <c r="BC13" s="10">
        <v>10776.848197674504</v>
      </c>
      <c r="BD13" s="10">
        <v>10804.561925834398</v>
      </c>
      <c r="BE13" s="10">
        <v>10680.004512191179</v>
      </c>
      <c r="BF13" s="10">
        <v>10457.553574382635</v>
      </c>
      <c r="BG13" s="10">
        <v>10213.554868728328</v>
      </c>
      <c r="BH13" s="10">
        <v>10006.56591143926</v>
      </c>
      <c r="BI13" s="10">
        <v>9850.7150597484215</v>
      </c>
      <c r="BJ13" s="10">
        <v>9751.9964049902082</v>
      </c>
      <c r="BK13" s="10">
        <v>9718.5186354625384</v>
      </c>
      <c r="BL13" s="10">
        <v>9678.2089405230327</v>
      </c>
      <c r="BM13" s="10">
        <v>9678.7885314648192</v>
      </c>
      <c r="BO13" s="13">
        <v>-1.0688804965362286</v>
      </c>
      <c r="BP13" s="14">
        <v>-1098.059666209685</v>
      </c>
      <c r="BQ13" s="16"/>
      <c r="BR13" s="16"/>
      <c r="BS13" s="16"/>
      <c r="BT13" s="16"/>
      <c r="BU13" s="16"/>
      <c r="BV13" s="17"/>
      <c r="BW13" s="17"/>
      <c r="BX13" s="17"/>
      <c r="BY13" s="17"/>
      <c r="BZ13" s="17"/>
      <c r="CA13" s="16"/>
      <c r="CB13" s="17" t="s">
        <v>20</v>
      </c>
      <c r="CC13" s="3"/>
      <c r="CD13" s="10">
        <v>0</v>
      </c>
      <c r="CE13" s="10">
        <v>0</v>
      </c>
      <c r="CF13" s="10">
        <v>0</v>
      </c>
      <c r="CG13" s="10">
        <v>0</v>
      </c>
      <c r="CH13" s="10">
        <v>0</v>
      </c>
      <c r="CI13" s="10">
        <v>0</v>
      </c>
      <c r="CJ13" s="10">
        <v>0</v>
      </c>
      <c r="CK13" s="10">
        <v>0</v>
      </c>
      <c r="CL13" s="10">
        <v>0</v>
      </c>
      <c r="CM13" s="10">
        <v>0</v>
      </c>
      <c r="CN13" s="10">
        <v>0</v>
      </c>
      <c r="CO13" s="10">
        <v>0</v>
      </c>
      <c r="CP13" s="10">
        <v>0</v>
      </c>
      <c r="CQ13" s="10">
        <v>0</v>
      </c>
      <c r="CR13" s="10">
        <v>0</v>
      </c>
      <c r="CS13" s="10">
        <v>0</v>
      </c>
      <c r="CT13" s="10">
        <v>0</v>
      </c>
      <c r="CU13" s="10">
        <v>0</v>
      </c>
      <c r="CV13" s="10">
        <v>0</v>
      </c>
      <c r="CX13" s="13">
        <v>0</v>
      </c>
      <c r="CY13" s="14">
        <v>0</v>
      </c>
      <c r="DD13" s="17"/>
      <c r="DE13" s="17"/>
      <c r="DF13" s="17"/>
      <c r="DG13" s="17"/>
      <c r="DH13" s="17"/>
      <c r="DJ13" s="17" t="s">
        <v>20</v>
      </c>
      <c r="DK13" s="3"/>
      <c r="DL13" s="10">
        <v>0</v>
      </c>
      <c r="DM13" s="10">
        <v>30.795870000000001</v>
      </c>
      <c r="DN13" s="10">
        <v>109.76685000000002</v>
      </c>
      <c r="DO13" s="10">
        <v>231.31544000000005</v>
      </c>
      <c r="DP13" s="10">
        <v>264.03195000000005</v>
      </c>
      <c r="DQ13" s="10">
        <v>249.22104000000019</v>
      </c>
      <c r="DR13" s="10">
        <v>477.97061000000036</v>
      </c>
      <c r="DS13" s="10">
        <v>956.66515999999979</v>
      </c>
      <c r="DT13" s="10">
        <v>965.16554511261847</v>
      </c>
      <c r="DU13" s="10">
        <v>978.36792260036214</v>
      </c>
      <c r="DV13" s="10">
        <v>977.40295757533249</v>
      </c>
      <c r="DW13" s="10">
        <v>967.36186028559575</v>
      </c>
      <c r="DX13" s="10">
        <v>963.34055221018832</v>
      </c>
      <c r="DY13" s="10">
        <v>951.47471437153558</v>
      </c>
      <c r="DZ13" s="10">
        <v>945.15715688307694</v>
      </c>
      <c r="EA13" s="10">
        <v>945.82226122890938</v>
      </c>
      <c r="EB13" s="10">
        <v>953.05912919907723</v>
      </c>
      <c r="EC13" s="10">
        <v>962.69582629433683</v>
      </c>
      <c r="ED13" s="10">
        <v>972.4845785068303</v>
      </c>
      <c r="EF13" s="13">
        <v>7.5574361288133218E-2</v>
      </c>
      <c r="EG13" s="14">
        <v>7.3190333942118286</v>
      </c>
    </row>
    <row r="14" spans="1:137" x14ac:dyDescent="0.25">
      <c r="B14" s="17" t="s">
        <v>21</v>
      </c>
      <c r="C14" s="17"/>
      <c r="D14" s="17"/>
      <c r="E14" s="17"/>
      <c r="F14" s="17"/>
      <c r="G14" s="3"/>
      <c r="H14" s="13">
        <v>3599.0399749506946</v>
      </c>
      <c r="I14" s="13">
        <v>3624.0354900267685</v>
      </c>
      <c r="J14" s="13">
        <v>3601.6601840662297</v>
      </c>
      <c r="K14" s="13">
        <v>3542.2681223386735</v>
      </c>
      <c r="L14" s="13">
        <v>3565.8107209589516</v>
      </c>
      <c r="M14" s="13">
        <v>3531.9615900268736</v>
      </c>
      <c r="N14" s="13">
        <v>3517.5164715929859</v>
      </c>
      <c r="O14" s="13">
        <v>3347.6181094801759</v>
      </c>
      <c r="P14" s="13">
        <v>3417.4390072125029</v>
      </c>
      <c r="Q14" s="13">
        <v>3484.4482548490696</v>
      </c>
      <c r="R14" s="85">
        <v>3513.9107475061851</v>
      </c>
      <c r="S14" s="85">
        <v>3515.5825244707962</v>
      </c>
      <c r="T14" s="85">
        <v>3510.2366925915094</v>
      </c>
      <c r="U14" s="85">
        <v>3492.1934667012956</v>
      </c>
      <c r="V14" s="85">
        <v>3493.3963678217724</v>
      </c>
      <c r="W14" s="13">
        <v>3508.0079169986511</v>
      </c>
      <c r="X14" s="13">
        <v>3536.5403498808118</v>
      </c>
      <c r="Y14" s="13">
        <v>3533.2771786208086</v>
      </c>
      <c r="Z14" s="13">
        <v>3570.9918172631697</v>
      </c>
      <c r="AB14" s="13">
        <v>0.44048665199578618</v>
      </c>
      <c r="AC14" s="14">
        <v>153.55281005066672</v>
      </c>
      <c r="AJ14" s="17" t="s">
        <v>21</v>
      </c>
      <c r="AK14" s="17"/>
      <c r="AL14" s="17"/>
      <c r="AM14" s="17"/>
      <c r="AN14" s="17"/>
      <c r="AO14" s="17"/>
      <c r="AP14" s="17"/>
      <c r="AQ14" s="17"/>
      <c r="AR14" s="17"/>
      <c r="AS14" s="17"/>
      <c r="AT14" s="3"/>
      <c r="AU14" s="10">
        <v>3599.0399749506946</v>
      </c>
      <c r="AV14" s="10">
        <v>3624.0354900267685</v>
      </c>
      <c r="AW14" s="10">
        <v>3601.6601840662297</v>
      </c>
      <c r="AX14" s="10">
        <v>3542.2681223386735</v>
      </c>
      <c r="AY14" s="10">
        <v>3565.8107209589516</v>
      </c>
      <c r="AZ14" s="10">
        <v>3531.9615900268736</v>
      </c>
      <c r="BA14" s="10">
        <v>3517.5164715929859</v>
      </c>
      <c r="BB14" s="10">
        <v>3347.6181094801759</v>
      </c>
      <c r="BC14" s="10">
        <v>3417.4390072125029</v>
      </c>
      <c r="BD14" s="10">
        <v>3484.4482548490696</v>
      </c>
      <c r="BE14" s="10">
        <v>3513.9107475061851</v>
      </c>
      <c r="BF14" s="10">
        <v>3515.5825244707962</v>
      </c>
      <c r="BG14" s="10">
        <v>3510.2366925915094</v>
      </c>
      <c r="BH14" s="10">
        <v>3492.1934667012956</v>
      </c>
      <c r="BI14" s="10">
        <v>3493.3963678217724</v>
      </c>
      <c r="BJ14" s="10">
        <v>3508.0079169986511</v>
      </c>
      <c r="BK14" s="10">
        <v>3536.5403498808118</v>
      </c>
      <c r="BL14" s="10">
        <v>3533.2771786208086</v>
      </c>
      <c r="BM14" s="10">
        <v>3570.9918172631697</v>
      </c>
      <c r="BO14" s="13">
        <v>0.44048665199578618</v>
      </c>
      <c r="BP14" s="14">
        <v>153.55281005066672</v>
      </c>
      <c r="BV14" s="17"/>
      <c r="BW14" s="17"/>
      <c r="BX14" s="17"/>
      <c r="BY14" s="17"/>
      <c r="BZ14" s="17"/>
      <c r="CB14" s="17" t="s">
        <v>21</v>
      </c>
      <c r="CC14" s="3"/>
      <c r="CD14" s="10">
        <v>0</v>
      </c>
      <c r="CE14" s="10">
        <v>0</v>
      </c>
      <c r="CF14" s="10">
        <v>0</v>
      </c>
      <c r="CG14" s="10">
        <v>0</v>
      </c>
      <c r="CH14" s="10">
        <v>0</v>
      </c>
      <c r="CI14" s="10">
        <v>0</v>
      </c>
      <c r="CJ14" s="10">
        <v>0</v>
      </c>
      <c r="CK14" s="10">
        <v>0</v>
      </c>
      <c r="CL14" s="10">
        <v>0</v>
      </c>
      <c r="CM14" s="10">
        <v>0</v>
      </c>
      <c r="CN14" s="10">
        <v>0</v>
      </c>
      <c r="CO14" s="10">
        <v>0</v>
      </c>
      <c r="CP14" s="10">
        <v>0</v>
      </c>
      <c r="CQ14" s="10">
        <v>0</v>
      </c>
      <c r="CR14" s="10">
        <v>0</v>
      </c>
      <c r="CS14" s="10">
        <v>0</v>
      </c>
      <c r="CT14" s="10">
        <v>0</v>
      </c>
      <c r="CU14" s="10">
        <v>0</v>
      </c>
      <c r="CV14" s="10">
        <v>0</v>
      </c>
      <c r="CX14" s="13">
        <v>0</v>
      </c>
      <c r="CY14" s="14">
        <v>0</v>
      </c>
      <c r="DD14" s="17"/>
      <c r="DE14" s="17"/>
      <c r="DF14" s="17"/>
      <c r="DG14" s="17"/>
      <c r="DH14" s="17"/>
      <c r="DJ14" s="17" t="s">
        <v>21</v>
      </c>
      <c r="DK14" s="3"/>
      <c r="DL14" s="10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  <c r="DR14" s="10">
        <v>0</v>
      </c>
      <c r="DS14" s="10">
        <v>0</v>
      </c>
      <c r="DT14" s="10">
        <v>0</v>
      </c>
      <c r="DU14" s="10">
        <v>0</v>
      </c>
      <c r="DV14" s="10">
        <v>0</v>
      </c>
      <c r="DW14" s="10">
        <v>0</v>
      </c>
      <c r="DX14" s="10">
        <v>0</v>
      </c>
      <c r="DY14" s="10">
        <v>0</v>
      </c>
      <c r="DZ14" s="10">
        <v>0</v>
      </c>
      <c r="EA14" s="10">
        <v>0</v>
      </c>
      <c r="EB14" s="10">
        <v>0</v>
      </c>
      <c r="EC14" s="10">
        <v>0</v>
      </c>
      <c r="ED14" s="10">
        <v>0</v>
      </c>
      <c r="EF14" s="13">
        <v>0</v>
      </c>
      <c r="EG14" s="14">
        <v>0</v>
      </c>
    </row>
    <row r="15" spans="1:137" x14ac:dyDescent="0.25">
      <c r="B15" s="17" t="s">
        <v>22</v>
      </c>
      <c r="C15" s="17"/>
      <c r="D15" s="17"/>
      <c r="E15" s="17"/>
      <c r="F15" s="17"/>
      <c r="G15" s="3"/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8.8280011887095373</v>
      </c>
      <c r="N15" s="13">
        <v>52.762754249058005</v>
      </c>
      <c r="O15" s="13">
        <v>34.851113681032558</v>
      </c>
      <c r="P15" s="13">
        <v>35.246133189747191</v>
      </c>
      <c r="Q15" s="13">
        <v>35.633264507373916</v>
      </c>
      <c r="R15" s="85">
        <v>35.606558786418887</v>
      </c>
      <c r="S15" s="85">
        <v>35.307311578836199</v>
      </c>
      <c r="T15" s="85">
        <v>34.914653766655128</v>
      </c>
      <c r="U15" s="85">
        <v>34.525231526415403</v>
      </c>
      <c r="V15" s="85">
        <v>34.243607390142486</v>
      </c>
      <c r="W15" s="13">
        <v>34.081602001360643</v>
      </c>
      <c r="X15" s="13">
        <v>34.029775893707694</v>
      </c>
      <c r="Y15" s="13">
        <v>34.073615873784121</v>
      </c>
      <c r="Z15" s="13">
        <v>34.139268823035088</v>
      </c>
      <c r="AB15" s="13">
        <v>-0.3185667596267594</v>
      </c>
      <c r="AC15" s="14">
        <v>-1.1068643667121023</v>
      </c>
      <c r="AJ15" s="17" t="s">
        <v>22</v>
      </c>
      <c r="AK15" s="17"/>
      <c r="AL15" s="17"/>
      <c r="AM15" s="17"/>
      <c r="AN15" s="17"/>
      <c r="AO15" s="17"/>
      <c r="AP15" s="17"/>
      <c r="AQ15" s="17"/>
      <c r="AR15" s="17"/>
      <c r="AS15" s="17"/>
      <c r="AT15" s="3"/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8.8280011887095373</v>
      </c>
      <c r="BA15" s="10">
        <v>52.762754249058005</v>
      </c>
      <c r="BB15" s="10">
        <v>34.851113681032558</v>
      </c>
      <c r="BC15" s="10">
        <v>35.246133189747191</v>
      </c>
      <c r="BD15" s="10">
        <v>35.633264507373916</v>
      </c>
      <c r="BE15" s="10">
        <v>35.606558786418887</v>
      </c>
      <c r="BF15" s="10">
        <v>35.307311578836199</v>
      </c>
      <c r="BG15" s="10">
        <v>34.914653766655128</v>
      </c>
      <c r="BH15" s="10">
        <v>34.525231526415403</v>
      </c>
      <c r="BI15" s="10">
        <v>34.243607390142486</v>
      </c>
      <c r="BJ15" s="10">
        <v>34.081602001360643</v>
      </c>
      <c r="BK15" s="10">
        <v>34.029775893707694</v>
      </c>
      <c r="BL15" s="10">
        <v>34.073615873784121</v>
      </c>
      <c r="BM15" s="10">
        <v>34.139268823035088</v>
      </c>
      <c r="BO15" s="13">
        <v>-0.3185667596267594</v>
      </c>
      <c r="BP15" s="14">
        <v>-1.1068643667121023</v>
      </c>
      <c r="BV15" s="17"/>
      <c r="BW15" s="17"/>
      <c r="BX15" s="17"/>
      <c r="BY15" s="17"/>
      <c r="BZ15" s="17"/>
      <c r="CB15" s="17" t="s">
        <v>22</v>
      </c>
      <c r="CC15" s="3"/>
      <c r="CD15" s="10">
        <v>0</v>
      </c>
      <c r="CE15" s="10">
        <v>0</v>
      </c>
      <c r="CF15" s="10">
        <v>0</v>
      </c>
      <c r="CG15" s="10">
        <v>0</v>
      </c>
      <c r="CH15" s="10">
        <v>0</v>
      </c>
      <c r="CI15" s="10">
        <v>0</v>
      </c>
      <c r="CJ15" s="10">
        <v>0</v>
      </c>
      <c r="CK15" s="10">
        <v>0</v>
      </c>
      <c r="CL15" s="10">
        <v>0</v>
      </c>
      <c r="CM15" s="10">
        <v>0</v>
      </c>
      <c r="CN15" s="10">
        <v>0</v>
      </c>
      <c r="CO15" s="10">
        <v>0</v>
      </c>
      <c r="CP15" s="10">
        <v>0</v>
      </c>
      <c r="CQ15" s="10">
        <v>0</v>
      </c>
      <c r="CR15" s="10">
        <v>0</v>
      </c>
      <c r="CS15" s="10">
        <v>0</v>
      </c>
      <c r="CT15" s="10">
        <v>0</v>
      </c>
      <c r="CU15" s="10">
        <v>0</v>
      </c>
      <c r="CV15" s="10">
        <v>0</v>
      </c>
      <c r="CX15" s="13">
        <v>0</v>
      </c>
      <c r="CY15" s="14">
        <v>0</v>
      </c>
      <c r="DD15" s="17"/>
      <c r="DE15" s="17"/>
      <c r="DF15" s="17"/>
      <c r="DG15" s="17"/>
      <c r="DH15" s="17"/>
      <c r="DJ15" s="17" t="s">
        <v>22</v>
      </c>
      <c r="DK15" s="3"/>
      <c r="DL15" s="10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  <c r="DR15" s="10">
        <v>0</v>
      </c>
      <c r="DS15" s="10">
        <v>0</v>
      </c>
      <c r="DT15" s="10">
        <v>0</v>
      </c>
      <c r="DU15" s="10">
        <v>0</v>
      </c>
      <c r="DV15" s="10">
        <v>0</v>
      </c>
      <c r="DW15" s="10">
        <v>0</v>
      </c>
      <c r="DX15" s="10">
        <v>0</v>
      </c>
      <c r="DY15" s="10">
        <v>0</v>
      </c>
      <c r="DZ15" s="10">
        <v>0</v>
      </c>
      <c r="EA15" s="10">
        <v>0</v>
      </c>
      <c r="EB15" s="10">
        <v>0</v>
      </c>
      <c r="EC15" s="10">
        <v>0</v>
      </c>
      <c r="ED15" s="10">
        <v>0</v>
      </c>
      <c r="EF15" s="13">
        <v>0</v>
      </c>
      <c r="EG15" s="14">
        <v>0</v>
      </c>
    </row>
    <row r="16" spans="1:137" x14ac:dyDescent="0.25">
      <c r="B16" s="17" t="s">
        <v>23</v>
      </c>
      <c r="C16" s="17"/>
      <c r="D16" s="17"/>
      <c r="E16" s="17"/>
      <c r="F16" s="17"/>
      <c r="G16" s="3"/>
      <c r="H16" s="13">
        <v>246.310602074325</v>
      </c>
      <c r="I16" s="13">
        <v>230.8718551190787</v>
      </c>
      <c r="J16" s="13">
        <v>234.96575431488466</v>
      </c>
      <c r="K16" s="13">
        <v>201.7529694139007</v>
      </c>
      <c r="L16" s="13">
        <v>237.64635939173203</v>
      </c>
      <c r="M16" s="13">
        <v>180.01970343129446</v>
      </c>
      <c r="N16" s="13">
        <v>180.18804204227743</v>
      </c>
      <c r="O16" s="13">
        <v>184.8410802539407</v>
      </c>
      <c r="P16" s="13">
        <v>189.71029415365336</v>
      </c>
      <c r="Q16" s="13">
        <v>194.93400581309442</v>
      </c>
      <c r="R16" s="85">
        <v>198.11199082652936</v>
      </c>
      <c r="S16" s="85">
        <v>199.77790228033268</v>
      </c>
      <c r="T16" s="85">
        <v>201.13359121673744</v>
      </c>
      <c r="U16" s="85">
        <v>202.62956928825506</v>
      </c>
      <c r="V16" s="85">
        <v>204.22135937714089</v>
      </c>
      <c r="W16" s="13">
        <v>206.56950834561042</v>
      </c>
      <c r="X16" s="13">
        <v>210.02884708624856</v>
      </c>
      <c r="Y16" s="13">
        <v>214.15253828605699</v>
      </c>
      <c r="Z16" s="13">
        <v>218.32018323794941</v>
      </c>
      <c r="AB16" s="13">
        <v>1.4145572491926606</v>
      </c>
      <c r="AC16" s="14">
        <v>28.609889084296043</v>
      </c>
      <c r="AJ16" s="17" t="s">
        <v>23</v>
      </c>
      <c r="AK16" s="17"/>
      <c r="AL16" s="17"/>
      <c r="AM16" s="17"/>
      <c r="AN16" s="17"/>
      <c r="AO16" s="17"/>
      <c r="AP16" s="17"/>
      <c r="AQ16" s="17"/>
      <c r="AR16" s="17"/>
      <c r="AS16" s="17"/>
      <c r="AT16" s="3"/>
      <c r="AU16" s="10">
        <v>246.310602074325</v>
      </c>
      <c r="AV16" s="10">
        <v>230.8718551190787</v>
      </c>
      <c r="AW16" s="10">
        <v>234.96575431488466</v>
      </c>
      <c r="AX16" s="10">
        <v>201.7529694139007</v>
      </c>
      <c r="AY16" s="10">
        <v>237.64635939173203</v>
      </c>
      <c r="AZ16" s="10">
        <v>180.01970343129446</v>
      </c>
      <c r="BA16" s="10">
        <v>180.18804204227743</v>
      </c>
      <c r="BB16" s="10">
        <v>184.8410802539407</v>
      </c>
      <c r="BC16" s="10">
        <v>189.71029415365336</v>
      </c>
      <c r="BD16" s="10">
        <v>194.93400581309442</v>
      </c>
      <c r="BE16" s="10">
        <v>198.11199082652936</v>
      </c>
      <c r="BF16" s="10">
        <v>199.77790228033268</v>
      </c>
      <c r="BG16" s="10">
        <v>201.13359121673744</v>
      </c>
      <c r="BH16" s="10">
        <v>202.62956928825506</v>
      </c>
      <c r="BI16" s="10">
        <v>204.22135937714089</v>
      </c>
      <c r="BJ16" s="10">
        <v>206.56950834561042</v>
      </c>
      <c r="BK16" s="10">
        <v>210.02884708624856</v>
      </c>
      <c r="BL16" s="10">
        <v>214.15253828605699</v>
      </c>
      <c r="BM16" s="10">
        <v>218.32018323794941</v>
      </c>
      <c r="BO16" s="13">
        <v>1.4145572491926606</v>
      </c>
      <c r="BP16" s="14">
        <v>28.609889084296043</v>
      </c>
      <c r="BV16" s="17"/>
      <c r="BW16" s="17"/>
      <c r="BX16" s="17"/>
      <c r="BY16" s="17"/>
      <c r="BZ16" s="17"/>
      <c r="CB16" s="17" t="s">
        <v>23</v>
      </c>
      <c r="CC16" s="3"/>
      <c r="CD16" s="10">
        <v>0</v>
      </c>
      <c r="CE16" s="10">
        <v>0</v>
      </c>
      <c r="CF16" s="10">
        <v>0</v>
      </c>
      <c r="CG16" s="10">
        <v>0</v>
      </c>
      <c r="CH16" s="10">
        <v>0</v>
      </c>
      <c r="CI16" s="10">
        <v>0</v>
      </c>
      <c r="CJ16" s="10">
        <v>0</v>
      </c>
      <c r="CK16" s="10">
        <v>0</v>
      </c>
      <c r="CL16" s="10">
        <v>0</v>
      </c>
      <c r="CM16" s="10">
        <v>0</v>
      </c>
      <c r="CN16" s="10">
        <v>0</v>
      </c>
      <c r="CO16" s="10">
        <v>0</v>
      </c>
      <c r="CP16" s="10">
        <v>0</v>
      </c>
      <c r="CQ16" s="10">
        <v>0</v>
      </c>
      <c r="CR16" s="10">
        <v>0</v>
      </c>
      <c r="CS16" s="10">
        <v>0</v>
      </c>
      <c r="CT16" s="10">
        <v>0</v>
      </c>
      <c r="CU16" s="10">
        <v>0</v>
      </c>
      <c r="CV16" s="10">
        <v>0</v>
      </c>
      <c r="CX16" s="13">
        <v>0</v>
      </c>
      <c r="CY16" s="14">
        <v>0</v>
      </c>
      <c r="DD16" s="17"/>
      <c r="DE16" s="17"/>
      <c r="DF16" s="17"/>
      <c r="DG16" s="17"/>
      <c r="DH16" s="17"/>
      <c r="DJ16" s="17" t="s">
        <v>23</v>
      </c>
      <c r="DK16" s="3"/>
      <c r="DL16" s="10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  <c r="DR16" s="10">
        <v>0</v>
      </c>
      <c r="DS16" s="10">
        <v>0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</v>
      </c>
      <c r="EA16" s="10">
        <v>0</v>
      </c>
      <c r="EB16" s="10">
        <v>0</v>
      </c>
      <c r="EC16" s="10">
        <v>0</v>
      </c>
      <c r="ED16" s="10">
        <v>0</v>
      </c>
      <c r="EF16" s="13">
        <v>0</v>
      </c>
      <c r="EG16" s="14">
        <v>0</v>
      </c>
    </row>
    <row r="17" spans="2:137" x14ac:dyDescent="0.25">
      <c r="B17" s="17" t="s">
        <v>24</v>
      </c>
      <c r="C17" s="17"/>
      <c r="D17" s="17"/>
      <c r="E17" s="17"/>
      <c r="F17" s="17"/>
      <c r="G17" s="3"/>
      <c r="H17" s="13">
        <v>220.64975643097935</v>
      </c>
      <c r="I17" s="13">
        <v>246.19188513176829</v>
      </c>
      <c r="J17" s="13">
        <v>240.21390623708345</v>
      </c>
      <c r="K17" s="13">
        <v>208.26884971524487</v>
      </c>
      <c r="L17" s="13">
        <v>215.60854423328124</v>
      </c>
      <c r="M17" s="13">
        <v>220.53047355149752</v>
      </c>
      <c r="N17" s="13">
        <v>212.83000746826073</v>
      </c>
      <c r="O17" s="13">
        <v>227.2614350894105</v>
      </c>
      <c r="P17" s="13">
        <v>232.30379918337385</v>
      </c>
      <c r="Q17" s="13">
        <v>237.60810898799502</v>
      </c>
      <c r="R17" s="85">
        <v>240.43215675015972</v>
      </c>
      <c r="S17" s="85">
        <v>241.25823249929135</v>
      </c>
      <c r="T17" s="85">
        <v>241.3478569987488</v>
      </c>
      <c r="U17" s="85">
        <v>240.11356053774304</v>
      </c>
      <c r="V17" s="85">
        <v>240.94762921420181</v>
      </c>
      <c r="W17" s="13">
        <v>242.6133172240007</v>
      </c>
      <c r="X17" s="13">
        <v>245.00233472845812</v>
      </c>
      <c r="Y17" s="13">
        <v>248.22607382089066</v>
      </c>
      <c r="Z17" s="13">
        <v>251.65351676700962</v>
      </c>
      <c r="AB17" s="13">
        <v>0.80328126660271781</v>
      </c>
      <c r="AC17" s="14">
        <v>19.349717583635766</v>
      </c>
      <c r="AJ17" s="17" t="s">
        <v>24</v>
      </c>
      <c r="AK17" s="17"/>
      <c r="AL17" s="17"/>
      <c r="AM17" s="17"/>
      <c r="AN17" s="17"/>
      <c r="AO17" s="17"/>
      <c r="AP17" s="17"/>
      <c r="AQ17" s="17"/>
      <c r="AR17" s="17"/>
      <c r="AS17" s="17"/>
      <c r="AT17" s="3"/>
      <c r="AU17" s="10">
        <v>220.64975643097935</v>
      </c>
      <c r="AV17" s="10">
        <v>246.19188513176829</v>
      </c>
      <c r="AW17" s="10">
        <v>240.21390623708345</v>
      </c>
      <c r="AX17" s="10">
        <v>208.26884971524487</v>
      </c>
      <c r="AY17" s="10">
        <v>215.60854423328124</v>
      </c>
      <c r="AZ17" s="10">
        <v>220.53047355149752</v>
      </c>
      <c r="BA17" s="10">
        <v>212.83000746826073</v>
      </c>
      <c r="BB17" s="10">
        <v>227.2614350894105</v>
      </c>
      <c r="BC17" s="10">
        <v>232.30379918337385</v>
      </c>
      <c r="BD17" s="10">
        <v>237.60810898799502</v>
      </c>
      <c r="BE17" s="10">
        <v>240.43215675015972</v>
      </c>
      <c r="BF17" s="10">
        <v>241.25823249929135</v>
      </c>
      <c r="BG17" s="10">
        <v>241.3478569987488</v>
      </c>
      <c r="BH17" s="10">
        <v>240.11356053774304</v>
      </c>
      <c r="BI17" s="10">
        <v>240.94762921420181</v>
      </c>
      <c r="BJ17" s="10">
        <v>242.6133172240007</v>
      </c>
      <c r="BK17" s="10">
        <v>245.00233472845812</v>
      </c>
      <c r="BL17" s="10">
        <v>248.22607382089066</v>
      </c>
      <c r="BM17" s="10">
        <v>251.65351676700962</v>
      </c>
      <c r="BO17" s="13">
        <v>0.80328126660271781</v>
      </c>
      <c r="BP17" s="14">
        <v>19.349717583635766</v>
      </c>
      <c r="BV17" s="17"/>
      <c r="BW17" s="17"/>
      <c r="BX17" s="17"/>
      <c r="BY17" s="17"/>
      <c r="BZ17" s="17"/>
      <c r="CB17" s="17" t="s">
        <v>24</v>
      </c>
      <c r="CC17" s="3"/>
      <c r="CD17" s="10">
        <v>0</v>
      </c>
      <c r="CE17" s="10">
        <v>0</v>
      </c>
      <c r="CF17" s="10">
        <v>0</v>
      </c>
      <c r="CG17" s="10">
        <v>0</v>
      </c>
      <c r="CH17" s="10">
        <v>0</v>
      </c>
      <c r="CI17" s="10">
        <v>0</v>
      </c>
      <c r="CJ17" s="10">
        <v>0</v>
      </c>
      <c r="CK17" s="10">
        <v>0</v>
      </c>
      <c r="CL17" s="10">
        <v>0</v>
      </c>
      <c r="CM17" s="10">
        <v>0</v>
      </c>
      <c r="CN17" s="10">
        <v>0</v>
      </c>
      <c r="CO17" s="10">
        <v>0</v>
      </c>
      <c r="CP17" s="10">
        <v>0</v>
      </c>
      <c r="CQ17" s="10">
        <v>0</v>
      </c>
      <c r="CR17" s="10">
        <v>0</v>
      </c>
      <c r="CS17" s="10">
        <v>0</v>
      </c>
      <c r="CT17" s="10">
        <v>0</v>
      </c>
      <c r="CU17" s="10">
        <v>0</v>
      </c>
      <c r="CV17" s="10">
        <v>0</v>
      </c>
      <c r="CX17" s="13">
        <v>0</v>
      </c>
      <c r="CY17" s="14">
        <v>0</v>
      </c>
      <c r="DD17" s="17"/>
      <c r="DE17" s="17"/>
      <c r="DF17" s="17"/>
      <c r="DG17" s="17"/>
      <c r="DH17" s="17"/>
      <c r="DJ17" s="17" t="s">
        <v>24</v>
      </c>
      <c r="DK17" s="3"/>
      <c r="DL17" s="10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  <c r="DR17" s="10">
        <v>0</v>
      </c>
      <c r="DS17" s="10">
        <v>0</v>
      </c>
      <c r="DT17" s="10">
        <v>0</v>
      </c>
      <c r="DU17" s="10">
        <v>0</v>
      </c>
      <c r="DV17" s="10">
        <v>0</v>
      </c>
      <c r="DW17" s="10">
        <v>0</v>
      </c>
      <c r="DX17" s="10">
        <v>0</v>
      </c>
      <c r="DY17" s="10">
        <v>0</v>
      </c>
      <c r="DZ17" s="10">
        <v>0</v>
      </c>
      <c r="EA17" s="10">
        <v>0</v>
      </c>
      <c r="EB17" s="10">
        <v>0</v>
      </c>
      <c r="EC17" s="10">
        <v>0</v>
      </c>
      <c r="ED17" s="10">
        <v>0</v>
      </c>
      <c r="EF17" s="13">
        <v>0</v>
      </c>
      <c r="EG17" s="14">
        <v>0</v>
      </c>
    </row>
    <row r="18" spans="2:137" x14ac:dyDescent="0.25">
      <c r="B18" s="17" t="s">
        <v>25</v>
      </c>
      <c r="C18" s="17"/>
      <c r="D18" s="17"/>
      <c r="E18" s="17"/>
      <c r="F18" s="17"/>
      <c r="G18" s="3"/>
      <c r="H18" s="13">
        <v>17.589968047185977</v>
      </c>
      <c r="I18" s="13">
        <v>14.736596102837183</v>
      </c>
      <c r="J18" s="13">
        <v>20.458070695195271</v>
      </c>
      <c r="K18" s="13">
        <v>13.59478998206753</v>
      </c>
      <c r="L18" s="13">
        <v>9.9646663288615169</v>
      </c>
      <c r="M18" s="13">
        <v>10.663069908304161</v>
      </c>
      <c r="N18" s="13">
        <v>12.297508622527117</v>
      </c>
      <c r="O18" s="13">
        <v>15.708849416573784</v>
      </c>
      <c r="P18" s="13">
        <v>16.084199019362607</v>
      </c>
      <c r="Q18" s="13">
        <v>16.481094524019351</v>
      </c>
      <c r="R18" s="85">
        <v>16.706188249587768</v>
      </c>
      <c r="S18" s="85">
        <v>16.795491994216516</v>
      </c>
      <c r="T18" s="85">
        <v>16.839841359151343</v>
      </c>
      <c r="U18" s="85">
        <v>16.772914281062882</v>
      </c>
      <c r="V18" s="85">
        <v>16.86214571469662</v>
      </c>
      <c r="W18" s="13">
        <v>17.012422745355536</v>
      </c>
      <c r="X18" s="13">
        <v>17.219747529508211</v>
      </c>
      <c r="Y18" s="13">
        <v>17.485018722049801</v>
      </c>
      <c r="Z18" s="13">
        <v>17.764533631767698</v>
      </c>
      <c r="AB18" s="13">
        <v>0.99861939810195199</v>
      </c>
      <c r="AC18" s="14">
        <v>1.6803346124050904</v>
      </c>
      <c r="AJ18" s="17" t="s">
        <v>25</v>
      </c>
      <c r="AK18" s="17"/>
      <c r="AL18" s="17"/>
      <c r="AM18" s="17"/>
      <c r="AN18" s="17"/>
      <c r="AO18" s="17"/>
      <c r="AP18" s="17"/>
      <c r="AQ18" s="17"/>
      <c r="AR18" s="17"/>
      <c r="AS18" s="17"/>
      <c r="AT18" s="3"/>
      <c r="AU18" s="10">
        <v>17.589968047185977</v>
      </c>
      <c r="AV18" s="10">
        <v>14.736596102837183</v>
      </c>
      <c r="AW18" s="10">
        <v>20.458070695195271</v>
      </c>
      <c r="AX18" s="10">
        <v>13.59478998206753</v>
      </c>
      <c r="AY18" s="10">
        <v>9.9646663288615169</v>
      </c>
      <c r="AZ18" s="10">
        <v>10.663069908304161</v>
      </c>
      <c r="BA18" s="10">
        <v>12.297508622527117</v>
      </c>
      <c r="BB18" s="10">
        <v>15.708849416573784</v>
      </c>
      <c r="BC18" s="10">
        <v>16.084199019362607</v>
      </c>
      <c r="BD18" s="10">
        <v>16.481094524019351</v>
      </c>
      <c r="BE18" s="10">
        <v>16.706188249587768</v>
      </c>
      <c r="BF18" s="10">
        <v>16.795491994216516</v>
      </c>
      <c r="BG18" s="10">
        <v>16.839841359151343</v>
      </c>
      <c r="BH18" s="10">
        <v>16.772914281062882</v>
      </c>
      <c r="BI18" s="10">
        <v>16.86214571469662</v>
      </c>
      <c r="BJ18" s="10">
        <v>17.012422745355536</v>
      </c>
      <c r="BK18" s="10">
        <v>17.219747529508211</v>
      </c>
      <c r="BL18" s="10">
        <v>17.485018722049801</v>
      </c>
      <c r="BM18" s="10">
        <v>17.764533631767698</v>
      </c>
      <c r="BO18" s="13">
        <v>0.99861939810195199</v>
      </c>
      <c r="BP18" s="14">
        <v>1.6803346124050904</v>
      </c>
      <c r="BV18" s="17"/>
      <c r="BW18" s="17"/>
      <c r="BX18" s="17"/>
      <c r="BY18" s="17"/>
      <c r="BZ18" s="17"/>
      <c r="CB18" s="17" t="s">
        <v>25</v>
      </c>
      <c r="CC18" s="3"/>
      <c r="CD18" s="10">
        <v>0</v>
      </c>
      <c r="CE18" s="10">
        <v>0</v>
      </c>
      <c r="CF18" s="10">
        <v>0</v>
      </c>
      <c r="CG18" s="10">
        <v>0</v>
      </c>
      <c r="CH18" s="10">
        <v>0</v>
      </c>
      <c r="CI18" s="10">
        <v>0</v>
      </c>
      <c r="CJ18" s="10">
        <v>0</v>
      </c>
      <c r="CK18" s="10">
        <v>0</v>
      </c>
      <c r="CL18" s="10">
        <v>0</v>
      </c>
      <c r="CM18" s="10">
        <v>0</v>
      </c>
      <c r="CN18" s="10">
        <v>0</v>
      </c>
      <c r="CO18" s="10">
        <v>0</v>
      </c>
      <c r="CP18" s="10">
        <v>0</v>
      </c>
      <c r="CQ18" s="10">
        <v>0</v>
      </c>
      <c r="CR18" s="10">
        <v>0</v>
      </c>
      <c r="CS18" s="10">
        <v>0</v>
      </c>
      <c r="CT18" s="10">
        <v>0</v>
      </c>
      <c r="CU18" s="10">
        <v>0</v>
      </c>
      <c r="CV18" s="10">
        <v>0</v>
      </c>
      <c r="CX18" s="13">
        <v>0</v>
      </c>
      <c r="CY18" s="14">
        <v>0</v>
      </c>
      <c r="DD18" s="17"/>
      <c r="DE18" s="17"/>
      <c r="DF18" s="17"/>
      <c r="DG18" s="17"/>
      <c r="DH18" s="17"/>
      <c r="DJ18" s="17" t="s">
        <v>25</v>
      </c>
      <c r="DK18" s="3"/>
      <c r="DL18" s="10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  <c r="DR18" s="10">
        <v>0</v>
      </c>
      <c r="DS18" s="10">
        <v>0</v>
      </c>
      <c r="DT18" s="10">
        <v>0</v>
      </c>
      <c r="DU18" s="10">
        <v>0</v>
      </c>
      <c r="DV18" s="10">
        <v>0</v>
      </c>
      <c r="DW18" s="10">
        <v>0</v>
      </c>
      <c r="DX18" s="10">
        <v>0</v>
      </c>
      <c r="DY18" s="10">
        <v>0</v>
      </c>
      <c r="DZ18" s="10">
        <v>0</v>
      </c>
      <c r="EA18" s="10">
        <v>0</v>
      </c>
      <c r="EB18" s="10">
        <v>0</v>
      </c>
      <c r="EC18" s="10">
        <v>0</v>
      </c>
      <c r="ED18" s="10">
        <v>0</v>
      </c>
      <c r="EF18" s="13">
        <v>0</v>
      </c>
      <c r="EG18" s="14">
        <v>0</v>
      </c>
    </row>
    <row r="19" spans="2:137" x14ac:dyDescent="0.25">
      <c r="B19" s="17" t="s">
        <v>26</v>
      </c>
      <c r="C19" s="17"/>
      <c r="D19" s="17"/>
      <c r="E19" s="17"/>
      <c r="F19" s="17"/>
      <c r="G19" s="3"/>
      <c r="H19" s="13">
        <v>24.494837428154678</v>
      </c>
      <c r="I19" s="13">
        <v>25.66164857365851</v>
      </c>
      <c r="J19" s="13">
        <v>147.7955464863935</v>
      </c>
      <c r="K19" s="13">
        <v>161.17711405791619</v>
      </c>
      <c r="L19" s="13">
        <v>110.15428238086972</v>
      </c>
      <c r="M19" s="13">
        <v>123.53480847480714</v>
      </c>
      <c r="N19" s="13">
        <v>176.59515904876162</v>
      </c>
      <c r="O19" s="13">
        <v>97.179365166458908</v>
      </c>
      <c r="P19" s="13">
        <v>104.15739931626409</v>
      </c>
      <c r="Q19" s="13">
        <v>107.06608557159554</v>
      </c>
      <c r="R19" s="85">
        <v>108.85881351152076</v>
      </c>
      <c r="S19" s="85">
        <v>109.8930802765</v>
      </c>
      <c r="T19" s="85">
        <v>110.82871343215827</v>
      </c>
      <c r="U19" s="85">
        <v>111.50893915263866</v>
      </c>
      <c r="V19" s="85">
        <v>112.52645601341055</v>
      </c>
      <c r="W19" s="13">
        <v>113.96368371464338</v>
      </c>
      <c r="X19" s="13">
        <v>115.86912328399058</v>
      </c>
      <c r="Y19" s="13">
        <v>96.621135402647852</v>
      </c>
      <c r="Z19" s="13">
        <v>97.101723369873667</v>
      </c>
      <c r="AB19" s="13">
        <v>-0.69898650998170275</v>
      </c>
      <c r="AC19" s="14">
        <v>-7.0556759463904228</v>
      </c>
      <c r="AJ19" s="17" t="s">
        <v>26</v>
      </c>
      <c r="AK19" s="17"/>
      <c r="AL19" s="17"/>
      <c r="AM19" s="17"/>
      <c r="AN19" s="17"/>
      <c r="AO19" s="17"/>
      <c r="AP19" s="17"/>
      <c r="AQ19" s="17"/>
      <c r="AR19" s="17"/>
      <c r="AS19" s="17"/>
      <c r="AT19" s="3"/>
      <c r="AU19" s="10">
        <v>24.494837428154678</v>
      </c>
      <c r="AV19" s="10">
        <v>25.66164857365851</v>
      </c>
      <c r="AW19" s="10">
        <v>147.7955464863935</v>
      </c>
      <c r="AX19" s="10">
        <v>161.17711405791619</v>
      </c>
      <c r="AY19" s="10">
        <v>110.15428238086972</v>
      </c>
      <c r="AZ19" s="10">
        <v>123.53480847480714</v>
      </c>
      <c r="BA19" s="10">
        <v>176.59515904876162</v>
      </c>
      <c r="BB19" s="10">
        <v>97.179365166458908</v>
      </c>
      <c r="BC19" s="10">
        <v>104.15739931626409</v>
      </c>
      <c r="BD19" s="10">
        <v>107.06608557159554</v>
      </c>
      <c r="BE19" s="10">
        <v>108.85881351152076</v>
      </c>
      <c r="BF19" s="10">
        <v>109.8930802765</v>
      </c>
      <c r="BG19" s="10">
        <v>110.82871343215827</v>
      </c>
      <c r="BH19" s="10">
        <v>111.50893915263866</v>
      </c>
      <c r="BI19" s="10">
        <v>112.52645601341055</v>
      </c>
      <c r="BJ19" s="10">
        <v>113.96368371464338</v>
      </c>
      <c r="BK19" s="10">
        <v>115.86912328399058</v>
      </c>
      <c r="BL19" s="10">
        <v>96.621135402647852</v>
      </c>
      <c r="BM19" s="10">
        <v>97.101723369873667</v>
      </c>
      <c r="BO19" s="13">
        <v>-0.69898650998170275</v>
      </c>
      <c r="BP19" s="14">
        <v>-7.0556759463904228</v>
      </c>
      <c r="BV19" s="17"/>
      <c r="BW19" s="17"/>
      <c r="BX19" s="17"/>
      <c r="BY19" s="17"/>
      <c r="BZ19" s="17"/>
      <c r="CB19" s="17" t="s">
        <v>26</v>
      </c>
      <c r="CC19" s="3"/>
      <c r="CD19" s="10">
        <v>0</v>
      </c>
      <c r="CE19" s="10">
        <v>0</v>
      </c>
      <c r="CF19" s="10">
        <v>0</v>
      </c>
      <c r="CG19" s="10">
        <v>0</v>
      </c>
      <c r="CH19" s="10">
        <v>0</v>
      </c>
      <c r="CI19" s="10">
        <v>0</v>
      </c>
      <c r="CJ19" s="10">
        <v>0</v>
      </c>
      <c r="CK19" s="10">
        <v>0</v>
      </c>
      <c r="CL19" s="10">
        <v>0</v>
      </c>
      <c r="CM19" s="10">
        <v>0</v>
      </c>
      <c r="CN19" s="10">
        <v>0</v>
      </c>
      <c r="CO19" s="10">
        <v>0</v>
      </c>
      <c r="CP19" s="10">
        <v>0</v>
      </c>
      <c r="CQ19" s="10">
        <v>0</v>
      </c>
      <c r="CR19" s="10">
        <v>0</v>
      </c>
      <c r="CS19" s="10">
        <v>0</v>
      </c>
      <c r="CT19" s="10">
        <v>0</v>
      </c>
      <c r="CU19" s="10">
        <v>0</v>
      </c>
      <c r="CV19" s="10">
        <v>0</v>
      </c>
      <c r="CX19" s="13">
        <v>0</v>
      </c>
      <c r="CY19" s="14">
        <v>0</v>
      </c>
      <c r="DD19" s="17"/>
      <c r="DE19" s="17"/>
      <c r="DF19" s="17"/>
      <c r="DG19" s="17"/>
      <c r="DH19" s="17"/>
      <c r="DJ19" s="17" t="s">
        <v>26</v>
      </c>
      <c r="DK19" s="3"/>
      <c r="DL19" s="10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  <c r="DR19" s="10">
        <v>0</v>
      </c>
      <c r="DS19" s="10">
        <v>0</v>
      </c>
      <c r="DT19" s="10">
        <v>0</v>
      </c>
      <c r="DU19" s="10">
        <v>0</v>
      </c>
      <c r="DV19" s="10">
        <v>0</v>
      </c>
      <c r="DW19" s="10">
        <v>0</v>
      </c>
      <c r="DX19" s="10">
        <v>0</v>
      </c>
      <c r="DY19" s="10">
        <v>0</v>
      </c>
      <c r="DZ19" s="10">
        <v>0</v>
      </c>
      <c r="EA19" s="10">
        <v>0</v>
      </c>
      <c r="EB19" s="10">
        <v>0</v>
      </c>
      <c r="EC19" s="10">
        <v>0</v>
      </c>
      <c r="ED19" s="10">
        <v>0</v>
      </c>
      <c r="EF19" s="13">
        <v>0</v>
      </c>
      <c r="EG19" s="14">
        <v>0</v>
      </c>
    </row>
    <row r="20" spans="2:137" x14ac:dyDescent="0.25">
      <c r="B20" s="12" t="s">
        <v>27</v>
      </c>
      <c r="C20" s="12"/>
      <c r="D20" s="12"/>
      <c r="E20" s="12"/>
      <c r="F20" s="12"/>
      <c r="G20" s="3"/>
      <c r="H20" s="13">
        <v>1811.9856940021759</v>
      </c>
      <c r="I20" s="13">
        <v>1900.4116682202666</v>
      </c>
      <c r="J20" s="13">
        <v>1728.587190895111</v>
      </c>
      <c r="K20" s="13">
        <v>1736.1568795925737</v>
      </c>
      <c r="L20" s="13">
        <v>1729.2485109382678</v>
      </c>
      <c r="M20" s="13">
        <v>1748.2782666206508</v>
      </c>
      <c r="N20" s="13">
        <v>1712.4035744738383</v>
      </c>
      <c r="O20" s="13">
        <v>1615.5682105568565</v>
      </c>
      <c r="P20" s="13">
        <v>1644.6000578036815</v>
      </c>
      <c r="Q20" s="13">
        <v>1672.653237914189</v>
      </c>
      <c r="R20" s="85">
        <v>1682.4476504574955</v>
      </c>
      <c r="S20" s="85">
        <v>1679.0019738236285</v>
      </c>
      <c r="T20" s="85">
        <v>1672.5942679971872</v>
      </c>
      <c r="U20" s="85">
        <v>1658.3313637929884</v>
      </c>
      <c r="V20" s="85">
        <v>1654.6410758955687</v>
      </c>
      <c r="W20" s="13">
        <v>1657.5052857701446</v>
      </c>
      <c r="X20" s="13">
        <v>1667.1894646383225</v>
      </c>
      <c r="Y20" s="13">
        <v>1660.6189368113201</v>
      </c>
      <c r="Z20" s="13">
        <v>1674.2163475784164</v>
      </c>
      <c r="AB20" s="13">
        <v>0.17863911896269791</v>
      </c>
      <c r="AC20" s="14">
        <v>29.616289774734923</v>
      </c>
      <c r="AJ20" s="12" t="s">
        <v>27</v>
      </c>
      <c r="AK20" s="12"/>
      <c r="AL20" s="12"/>
      <c r="AM20" s="12"/>
      <c r="AN20" s="12"/>
      <c r="AO20" s="12"/>
      <c r="AP20" s="12"/>
      <c r="AQ20" s="12"/>
      <c r="AR20" s="12"/>
      <c r="AS20" s="12"/>
      <c r="AT20" s="3"/>
      <c r="AU20" s="10">
        <v>1811.9856940021759</v>
      </c>
      <c r="AV20" s="10">
        <v>1900.4116682202666</v>
      </c>
      <c r="AW20" s="10">
        <v>1728.587190895111</v>
      </c>
      <c r="AX20" s="10">
        <v>1736.1568795925737</v>
      </c>
      <c r="AY20" s="10">
        <v>1729.2485109382678</v>
      </c>
      <c r="AZ20" s="10">
        <v>1748.2782666206508</v>
      </c>
      <c r="BA20" s="10">
        <v>1712.4035744738383</v>
      </c>
      <c r="BB20" s="10">
        <v>1615.5682105568565</v>
      </c>
      <c r="BC20" s="10">
        <v>1644.6000578036815</v>
      </c>
      <c r="BD20" s="10">
        <v>1672.653237914189</v>
      </c>
      <c r="BE20" s="10">
        <v>1682.4476504574955</v>
      </c>
      <c r="BF20" s="10">
        <v>1679.0019738236285</v>
      </c>
      <c r="BG20" s="10">
        <v>1672.5942679971872</v>
      </c>
      <c r="BH20" s="10">
        <v>1658.3313637929884</v>
      </c>
      <c r="BI20" s="10">
        <v>1654.6410758955687</v>
      </c>
      <c r="BJ20" s="10">
        <v>1657.5052857701446</v>
      </c>
      <c r="BK20" s="10">
        <v>1667.1894646383225</v>
      </c>
      <c r="BL20" s="10">
        <v>1660.6189368113201</v>
      </c>
      <c r="BM20" s="10">
        <v>1674.2163475784164</v>
      </c>
      <c r="BO20" s="13">
        <v>0.17863911896269791</v>
      </c>
      <c r="BP20" s="14">
        <v>29.616289774734923</v>
      </c>
      <c r="BV20" s="12"/>
      <c r="BW20" s="12"/>
      <c r="BX20" s="12"/>
      <c r="BY20" s="12"/>
      <c r="BZ20" s="12"/>
      <c r="CB20" s="12" t="s">
        <v>27</v>
      </c>
      <c r="CC20" s="3"/>
      <c r="CD20" s="10">
        <v>0</v>
      </c>
      <c r="CE20" s="10">
        <v>0</v>
      </c>
      <c r="CF20" s="10">
        <v>0</v>
      </c>
      <c r="CG20" s="10">
        <v>0</v>
      </c>
      <c r="CH20" s="10">
        <v>0</v>
      </c>
      <c r="CI20" s="10">
        <v>0</v>
      </c>
      <c r="CJ20" s="10">
        <v>0</v>
      </c>
      <c r="CK20" s="10">
        <v>0</v>
      </c>
      <c r="CL20" s="10">
        <v>0</v>
      </c>
      <c r="CM20" s="10">
        <v>0</v>
      </c>
      <c r="CN20" s="10">
        <v>0</v>
      </c>
      <c r="CO20" s="10">
        <v>0</v>
      </c>
      <c r="CP20" s="10">
        <v>0</v>
      </c>
      <c r="CQ20" s="10">
        <v>0</v>
      </c>
      <c r="CR20" s="10">
        <v>0</v>
      </c>
      <c r="CS20" s="10">
        <v>0</v>
      </c>
      <c r="CT20" s="10">
        <v>0</v>
      </c>
      <c r="CU20" s="10">
        <v>0</v>
      </c>
      <c r="CV20" s="10">
        <v>0</v>
      </c>
      <c r="CX20" s="13">
        <v>0</v>
      </c>
      <c r="CY20" s="14">
        <v>0</v>
      </c>
      <c r="DD20" s="12"/>
      <c r="DE20" s="12"/>
      <c r="DF20" s="12"/>
      <c r="DG20" s="12"/>
      <c r="DH20" s="12"/>
      <c r="DJ20" s="12" t="s">
        <v>27</v>
      </c>
      <c r="DK20" s="3"/>
      <c r="DL20" s="10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  <c r="DR20" s="10">
        <v>0</v>
      </c>
      <c r="DS20" s="10">
        <v>0</v>
      </c>
      <c r="DT20" s="10">
        <v>0</v>
      </c>
      <c r="DU20" s="10">
        <v>0</v>
      </c>
      <c r="DV20" s="10">
        <v>0</v>
      </c>
      <c r="DW20" s="10">
        <v>0</v>
      </c>
      <c r="DX20" s="10">
        <v>0</v>
      </c>
      <c r="DY20" s="10">
        <v>0</v>
      </c>
      <c r="DZ20" s="10">
        <v>0</v>
      </c>
      <c r="EA20" s="10">
        <v>0</v>
      </c>
      <c r="EB20" s="10">
        <v>0</v>
      </c>
      <c r="EC20" s="10">
        <v>0</v>
      </c>
      <c r="ED20" s="10">
        <v>0</v>
      </c>
      <c r="EF20" s="13">
        <v>0</v>
      </c>
      <c r="EG20" s="14">
        <v>0</v>
      </c>
    </row>
    <row r="21" spans="2:137" x14ac:dyDescent="0.25">
      <c r="B21" s="17" t="s">
        <v>28</v>
      </c>
      <c r="C21" s="17"/>
      <c r="D21" s="17"/>
      <c r="E21" s="17"/>
      <c r="F21" s="17"/>
      <c r="G21" s="3"/>
      <c r="H21" s="13">
        <v>1278.0091169678735</v>
      </c>
      <c r="I21" s="13">
        <v>1206.161836879159</v>
      </c>
      <c r="J21" s="13">
        <v>1229.639715437562</v>
      </c>
      <c r="K21" s="13">
        <v>1221.3175195769702</v>
      </c>
      <c r="L21" s="13">
        <v>1263.1883576859393</v>
      </c>
      <c r="M21" s="13">
        <v>1240.1072668516097</v>
      </c>
      <c r="N21" s="13">
        <v>1170.4394256882624</v>
      </c>
      <c r="O21" s="13">
        <v>1172.2080553159028</v>
      </c>
      <c r="P21" s="13">
        <v>1195.3371245464205</v>
      </c>
      <c r="Q21" s="13">
        <v>1220.072457530802</v>
      </c>
      <c r="R21" s="85">
        <v>1231.7473889244729</v>
      </c>
      <c r="S21" s="85">
        <v>1233.548532017991</v>
      </c>
      <c r="T21" s="85">
        <v>1232.5777678208713</v>
      </c>
      <c r="U21" s="85">
        <v>1228.3118881221922</v>
      </c>
      <c r="V21" s="85">
        <v>1229.9540942166113</v>
      </c>
      <c r="W21" s="13">
        <v>1236.2620971975359</v>
      </c>
      <c r="X21" s="13">
        <v>1247.2010567205764</v>
      </c>
      <c r="Y21" s="13">
        <v>1262.0998597040596</v>
      </c>
      <c r="Z21" s="13">
        <v>1277.7962438551178</v>
      </c>
      <c r="AB21" s="13">
        <v>0.66931649248813674</v>
      </c>
      <c r="AC21" s="14">
        <v>82.459119308697382</v>
      </c>
      <c r="AJ21" s="17" t="s">
        <v>28</v>
      </c>
      <c r="AK21" s="17"/>
      <c r="AL21" s="17"/>
      <c r="AM21" s="17"/>
      <c r="AN21" s="17"/>
      <c r="AO21" s="17"/>
      <c r="AP21" s="17"/>
      <c r="AQ21" s="17"/>
      <c r="AR21" s="17"/>
      <c r="AS21" s="17"/>
      <c r="AT21" s="3"/>
      <c r="AU21" s="10">
        <v>1278.0091169678735</v>
      </c>
      <c r="AV21" s="10">
        <v>1206.161836879159</v>
      </c>
      <c r="AW21" s="10">
        <v>1229.639715437562</v>
      </c>
      <c r="AX21" s="10">
        <v>1221.3175195769702</v>
      </c>
      <c r="AY21" s="10">
        <v>1263.1883576859393</v>
      </c>
      <c r="AZ21" s="10">
        <v>1240.1072668516097</v>
      </c>
      <c r="BA21" s="10">
        <v>1170.4394256882624</v>
      </c>
      <c r="BB21" s="10">
        <v>1172.2080553159028</v>
      </c>
      <c r="BC21" s="10">
        <v>1195.3371245464205</v>
      </c>
      <c r="BD21" s="10">
        <v>1220.072457530802</v>
      </c>
      <c r="BE21" s="10">
        <v>1231.7473889244729</v>
      </c>
      <c r="BF21" s="10">
        <v>1233.548532017991</v>
      </c>
      <c r="BG21" s="10">
        <v>1232.5777678208713</v>
      </c>
      <c r="BH21" s="10">
        <v>1228.3118881221922</v>
      </c>
      <c r="BI21" s="10">
        <v>1229.9540942166113</v>
      </c>
      <c r="BJ21" s="10">
        <v>1236.2620971975359</v>
      </c>
      <c r="BK21" s="10">
        <v>1247.2010567205764</v>
      </c>
      <c r="BL21" s="10">
        <v>1262.0998597040596</v>
      </c>
      <c r="BM21" s="10">
        <v>1277.7962438551178</v>
      </c>
      <c r="BO21" s="13">
        <v>0.66931649248813674</v>
      </c>
      <c r="BP21" s="14">
        <v>82.459119308697382</v>
      </c>
      <c r="BV21" s="17"/>
      <c r="BW21" s="17"/>
      <c r="BX21" s="17"/>
      <c r="BY21" s="17"/>
      <c r="BZ21" s="17"/>
      <c r="CB21" s="17" t="s">
        <v>28</v>
      </c>
      <c r="CC21" s="3"/>
      <c r="CD21" s="10">
        <v>0</v>
      </c>
      <c r="CE21" s="10">
        <v>0</v>
      </c>
      <c r="CF21" s="10">
        <v>0</v>
      </c>
      <c r="CG21" s="10">
        <v>0</v>
      </c>
      <c r="CH21" s="10">
        <v>0</v>
      </c>
      <c r="CI21" s="10">
        <v>0</v>
      </c>
      <c r="CJ21" s="10">
        <v>0</v>
      </c>
      <c r="CK21" s="10">
        <v>0</v>
      </c>
      <c r="CL21" s="10">
        <v>0</v>
      </c>
      <c r="CM21" s="10">
        <v>0</v>
      </c>
      <c r="CN21" s="10">
        <v>0</v>
      </c>
      <c r="CO21" s="10">
        <v>0</v>
      </c>
      <c r="CP21" s="10">
        <v>0</v>
      </c>
      <c r="CQ21" s="10">
        <v>0</v>
      </c>
      <c r="CR21" s="10">
        <v>0</v>
      </c>
      <c r="CS21" s="10">
        <v>0</v>
      </c>
      <c r="CT21" s="10">
        <v>0</v>
      </c>
      <c r="CU21" s="10">
        <v>0</v>
      </c>
      <c r="CV21" s="10">
        <v>0</v>
      </c>
      <c r="CX21" s="13">
        <v>0</v>
      </c>
      <c r="CY21" s="14">
        <v>0</v>
      </c>
      <c r="DD21" s="17"/>
      <c r="DE21" s="17"/>
      <c r="DF21" s="17"/>
      <c r="DG21" s="17"/>
      <c r="DH21" s="17"/>
      <c r="DJ21" s="17" t="s">
        <v>28</v>
      </c>
      <c r="DK21" s="3"/>
      <c r="DL21" s="10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  <c r="DR21" s="10">
        <v>0</v>
      </c>
      <c r="DS21" s="10">
        <v>0</v>
      </c>
      <c r="DT21" s="10">
        <v>0</v>
      </c>
      <c r="DU21" s="10">
        <v>0</v>
      </c>
      <c r="DV21" s="10">
        <v>0</v>
      </c>
      <c r="DW21" s="10">
        <v>0</v>
      </c>
      <c r="DX21" s="10">
        <v>0</v>
      </c>
      <c r="DY21" s="10">
        <v>0</v>
      </c>
      <c r="DZ21" s="10">
        <v>0</v>
      </c>
      <c r="EA21" s="10">
        <v>0</v>
      </c>
      <c r="EB21" s="10">
        <v>0</v>
      </c>
      <c r="EC21" s="10">
        <v>0</v>
      </c>
      <c r="ED21" s="10">
        <v>0</v>
      </c>
      <c r="EF21" s="13">
        <v>0</v>
      </c>
      <c r="EG21" s="14">
        <v>0</v>
      </c>
    </row>
    <row r="22" spans="2:137" x14ac:dyDescent="0.25">
      <c r="B22" s="17" t="s">
        <v>29</v>
      </c>
      <c r="C22" s="17"/>
      <c r="D22" s="17"/>
      <c r="E22" s="17"/>
      <c r="F22" s="17"/>
      <c r="G22" s="3"/>
      <c r="H22" s="13">
        <v>8568.9678513870622</v>
      </c>
      <c r="I22" s="13">
        <v>8322.8298567034672</v>
      </c>
      <c r="J22" s="13">
        <v>8431.1693228283293</v>
      </c>
      <c r="K22" s="13">
        <v>8313.1409505547454</v>
      </c>
      <c r="L22" s="13">
        <v>8045.5271227461053</v>
      </c>
      <c r="M22" s="13">
        <v>8044.4662757014066</v>
      </c>
      <c r="N22" s="13">
        <v>8371.5190983052889</v>
      </c>
      <c r="O22" s="13">
        <v>8862.6172214023773</v>
      </c>
      <c r="P22" s="13">
        <v>8324.5747355746207</v>
      </c>
      <c r="Q22" s="13">
        <v>8298.4815935856914</v>
      </c>
      <c r="R22" s="85">
        <v>8143.4967222603264</v>
      </c>
      <c r="S22" s="85">
        <v>7909.332910197435</v>
      </c>
      <c r="T22" s="85">
        <v>7666.6587283470071</v>
      </c>
      <c r="U22" s="85">
        <v>7465.8471591095004</v>
      </c>
      <c r="V22" s="85">
        <v>7302.4758488097259</v>
      </c>
      <c r="W22" s="13">
        <v>7189.8107492204654</v>
      </c>
      <c r="X22" s="13">
        <v>7135.0374147808034</v>
      </c>
      <c r="Y22" s="13">
        <v>7107.6275881965603</v>
      </c>
      <c r="Z22" s="13">
        <v>7080.2812927084797</v>
      </c>
      <c r="AB22" s="13">
        <v>-1.6059480502731205</v>
      </c>
      <c r="AC22" s="14">
        <v>-1244.293442866141</v>
      </c>
      <c r="AJ22" s="17" t="s">
        <v>29</v>
      </c>
      <c r="AK22" s="17"/>
      <c r="AL22" s="17"/>
      <c r="AM22" s="17"/>
      <c r="AN22" s="17"/>
      <c r="AO22" s="17"/>
      <c r="AP22" s="17"/>
      <c r="AQ22" s="17"/>
      <c r="AR22" s="17"/>
      <c r="AS22" s="17"/>
      <c r="AT22" s="3"/>
      <c r="AU22" s="10">
        <v>8568.9678513870622</v>
      </c>
      <c r="AV22" s="10">
        <v>8292.0339867034672</v>
      </c>
      <c r="AW22" s="10">
        <v>8321.4024728283293</v>
      </c>
      <c r="AX22" s="10">
        <v>8081.8255105547451</v>
      </c>
      <c r="AY22" s="10">
        <v>7781.4951727461057</v>
      </c>
      <c r="AZ22" s="10">
        <v>7795.2452357014063</v>
      </c>
      <c r="BA22" s="10">
        <v>7893.5484883052877</v>
      </c>
      <c r="BB22" s="10">
        <v>7905.9520614023777</v>
      </c>
      <c r="BC22" s="10">
        <v>7359.4091904620018</v>
      </c>
      <c r="BD22" s="10">
        <v>7320.113670985329</v>
      </c>
      <c r="BE22" s="10">
        <v>7166.0937646849943</v>
      </c>
      <c r="BF22" s="10">
        <v>6941.9710499118391</v>
      </c>
      <c r="BG22" s="10">
        <v>6703.3181761368187</v>
      </c>
      <c r="BH22" s="10">
        <v>6514.3724447379645</v>
      </c>
      <c r="BI22" s="10">
        <v>6357.3186919266491</v>
      </c>
      <c r="BJ22" s="10">
        <v>6243.9884879915562</v>
      </c>
      <c r="BK22" s="10">
        <v>6181.9782855817266</v>
      </c>
      <c r="BL22" s="10">
        <v>6144.9317619022231</v>
      </c>
      <c r="BM22" s="10">
        <v>6107.7967142016496</v>
      </c>
      <c r="BO22" s="13">
        <v>-1.8468679729015447</v>
      </c>
      <c r="BP22" s="14">
        <v>-1251.6124762603522</v>
      </c>
      <c r="BV22" s="17"/>
      <c r="BW22" s="17"/>
      <c r="BX22" s="17"/>
      <c r="BY22" s="17"/>
      <c r="BZ22" s="17"/>
      <c r="CB22" s="17" t="s">
        <v>29</v>
      </c>
      <c r="CC22" s="3"/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</v>
      </c>
      <c r="CS22" s="10">
        <v>0</v>
      </c>
      <c r="CT22" s="10">
        <v>0</v>
      </c>
      <c r="CU22" s="10">
        <v>0</v>
      </c>
      <c r="CV22" s="10">
        <v>0</v>
      </c>
      <c r="CX22" s="13">
        <v>0</v>
      </c>
      <c r="CY22" s="14">
        <v>0</v>
      </c>
      <c r="DD22" s="17"/>
      <c r="DE22" s="17"/>
      <c r="DF22" s="17"/>
      <c r="DG22" s="17"/>
      <c r="DH22" s="17"/>
      <c r="DJ22" s="17" t="s">
        <v>29</v>
      </c>
      <c r="DK22" s="3"/>
      <c r="DL22" s="10">
        <v>0</v>
      </c>
      <c r="DM22" s="10">
        <v>30.795870000000001</v>
      </c>
      <c r="DN22" s="10">
        <v>109.76685000000002</v>
      </c>
      <c r="DO22" s="10">
        <v>231.31544000000005</v>
      </c>
      <c r="DP22" s="10">
        <v>264.03195000000005</v>
      </c>
      <c r="DQ22" s="10">
        <v>249.22104000000019</v>
      </c>
      <c r="DR22" s="10">
        <v>477.97061000000036</v>
      </c>
      <c r="DS22" s="10">
        <v>956.66515999999979</v>
      </c>
      <c r="DT22" s="10">
        <v>965.16554511261847</v>
      </c>
      <c r="DU22" s="10">
        <v>978.36792260036214</v>
      </c>
      <c r="DV22" s="10">
        <v>977.40295757533249</v>
      </c>
      <c r="DW22" s="10">
        <v>967.36186028559575</v>
      </c>
      <c r="DX22" s="10">
        <v>963.34055221018832</v>
      </c>
      <c r="DY22" s="10">
        <v>951.47471437153558</v>
      </c>
      <c r="DZ22" s="10">
        <v>945.15715688307694</v>
      </c>
      <c r="EA22" s="10">
        <v>945.82226122890938</v>
      </c>
      <c r="EB22" s="10">
        <v>953.05912919907723</v>
      </c>
      <c r="EC22" s="10">
        <v>962.69582629433683</v>
      </c>
      <c r="ED22" s="10">
        <v>972.4845785068303</v>
      </c>
      <c r="EF22" s="13">
        <v>7.5574361288133218E-2</v>
      </c>
      <c r="EG22" s="14">
        <v>7.3190333942118286</v>
      </c>
    </row>
    <row r="23" spans="2:137" x14ac:dyDescent="0.25">
      <c r="B23" s="17" t="s">
        <v>30</v>
      </c>
      <c r="C23" s="17"/>
      <c r="D23" s="17"/>
      <c r="E23" s="17"/>
      <c r="F23" s="17"/>
      <c r="G23" s="3"/>
      <c r="H23" s="13">
        <v>102.7597138048565</v>
      </c>
      <c r="I23" s="13">
        <v>88.501985995294206</v>
      </c>
      <c r="J23" s="13">
        <v>94.203523388930762</v>
      </c>
      <c r="K23" s="13">
        <v>88.363814664644991</v>
      </c>
      <c r="L23" s="13">
        <v>88.143778241253088</v>
      </c>
      <c r="M23" s="13">
        <v>83.936863546948942</v>
      </c>
      <c r="N23" s="13">
        <v>76.449488147745853</v>
      </c>
      <c r="O23" s="13">
        <v>104.70603008288687</v>
      </c>
      <c r="P23" s="13">
        <v>107.72579985111211</v>
      </c>
      <c r="Q23" s="13">
        <v>110.43759435762735</v>
      </c>
      <c r="R23" s="85">
        <v>111.33847620361401</v>
      </c>
      <c r="S23" s="85">
        <v>111.21835736481987</v>
      </c>
      <c r="T23" s="85">
        <v>110.88394669708086</v>
      </c>
      <c r="U23" s="85">
        <v>109.98139518812482</v>
      </c>
      <c r="V23" s="85">
        <v>109.99252167493307</v>
      </c>
      <c r="W23" s="13">
        <v>110.7040278991858</v>
      </c>
      <c r="X23" s="13">
        <v>112.06113021387925</v>
      </c>
      <c r="Y23" s="13">
        <v>113.79984027539427</v>
      </c>
      <c r="Z23" s="13">
        <v>115.63500247944864</v>
      </c>
      <c r="AB23" s="13">
        <v>0.71101168630385292</v>
      </c>
      <c r="AC23" s="14">
        <v>7.90920262833653</v>
      </c>
      <c r="AJ23" s="17" t="s">
        <v>30</v>
      </c>
      <c r="AK23" s="17"/>
      <c r="AL23" s="17"/>
      <c r="AM23" s="17"/>
      <c r="AN23" s="17"/>
      <c r="AO23" s="17"/>
      <c r="AP23" s="17"/>
      <c r="AQ23" s="17"/>
      <c r="AR23" s="17"/>
      <c r="AS23" s="17"/>
      <c r="AT23" s="3"/>
      <c r="AU23" s="10">
        <v>102.7597138048565</v>
      </c>
      <c r="AV23" s="10">
        <v>88.501985995294206</v>
      </c>
      <c r="AW23" s="10">
        <v>94.203523388930762</v>
      </c>
      <c r="AX23" s="10">
        <v>88.363814664644991</v>
      </c>
      <c r="AY23" s="10">
        <v>88.143778241253088</v>
      </c>
      <c r="AZ23" s="10">
        <v>83.936863546948942</v>
      </c>
      <c r="BA23" s="10">
        <v>76.449488147745853</v>
      </c>
      <c r="BB23" s="10">
        <v>104.70603008288687</v>
      </c>
      <c r="BC23" s="10">
        <v>107.72579985111211</v>
      </c>
      <c r="BD23" s="10">
        <v>110.43759435762735</v>
      </c>
      <c r="BE23" s="10">
        <v>111.33847620361401</v>
      </c>
      <c r="BF23" s="10">
        <v>111.21835736481987</v>
      </c>
      <c r="BG23" s="10">
        <v>110.88394669708086</v>
      </c>
      <c r="BH23" s="10">
        <v>109.98139518812482</v>
      </c>
      <c r="BI23" s="10">
        <v>109.99252167493307</v>
      </c>
      <c r="BJ23" s="10">
        <v>110.7040278991858</v>
      </c>
      <c r="BK23" s="10">
        <v>112.06113021387925</v>
      </c>
      <c r="BL23" s="10">
        <v>113.79984027539427</v>
      </c>
      <c r="BM23" s="10">
        <v>115.63500247944864</v>
      </c>
      <c r="BO23" s="13">
        <v>0.71101168630385292</v>
      </c>
      <c r="BP23" s="14">
        <v>7.90920262833653</v>
      </c>
      <c r="BV23" s="17"/>
      <c r="BW23" s="17"/>
      <c r="BX23" s="17"/>
      <c r="BY23" s="17"/>
      <c r="BZ23" s="17"/>
      <c r="CB23" s="17" t="s">
        <v>30</v>
      </c>
      <c r="CC23" s="3"/>
      <c r="CD23" s="10">
        <v>0</v>
      </c>
      <c r="CE23" s="10">
        <v>0</v>
      </c>
      <c r="CF23" s="10">
        <v>0</v>
      </c>
      <c r="CG23" s="10">
        <v>0</v>
      </c>
      <c r="CH23" s="10">
        <v>0</v>
      </c>
      <c r="CI23" s="10">
        <v>0</v>
      </c>
      <c r="CJ23" s="10">
        <v>0</v>
      </c>
      <c r="CK23" s="10">
        <v>0</v>
      </c>
      <c r="CL23" s="10">
        <v>0</v>
      </c>
      <c r="CM23" s="10">
        <v>0</v>
      </c>
      <c r="CN23" s="10">
        <v>0</v>
      </c>
      <c r="CO23" s="10">
        <v>0</v>
      </c>
      <c r="CP23" s="10">
        <v>0</v>
      </c>
      <c r="CQ23" s="10">
        <v>0</v>
      </c>
      <c r="CR23" s="10">
        <v>0</v>
      </c>
      <c r="CS23" s="10">
        <v>0</v>
      </c>
      <c r="CT23" s="10">
        <v>0</v>
      </c>
      <c r="CU23" s="10">
        <v>0</v>
      </c>
      <c r="CV23" s="10">
        <v>0</v>
      </c>
      <c r="CX23" s="13">
        <v>0</v>
      </c>
      <c r="CY23" s="14">
        <v>0</v>
      </c>
      <c r="DD23" s="17"/>
      <c r="DE23" s="17"/>
      <c r="DF23" s="17"/>
      <c r="DG23" s="17"/>
      <c r="DH23" s="17"/>
      <c r="DJ23" s="17" t="s">
        <v>30</v>
      </c>
      <c r="DK23" s="3"/>
      <c r="DL23" s="10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F23" s="13">
        <v>0</v>
      </c>
      <c r="EG23" s="14">
        <v>0</v>
      </c>
    </row>
    <row r="24" spans="2:137" x14ac:dyDescent="0.25">
      <c r="B24" s="17" t="s">
        <v>31</v>
      </c>
      <c r="C24" s="17"/>
      <c r="D24" s="17"/>
      <c r="E24" s="17"/>
      <c r="F24" s="17"/>
      <c r="G24" s="3"/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85">
        <v>0</v>
      </c>
      <c r="S24" s="85">
        <v>0</v>
      </c>
      <c r="T24" s="85">
        <v>0</v>
      </c>
      <c r="U24" s="85">
        <v>0</v>
      </c>
      <c r="V24" s="85">
        <v>0</v>
      </c>
      <c r="W24" s="13">
        <v>0</v>
      </c>
      <c r="X24" s="13">
        <v>0</v>
      </c>
      <c r="Y24" s="13">
        <v>0</v>
      </c>
      <c r="Z24" s="13">
        <v>0</v>
      </c>
      <c r="AB24" s="13">
        <v>0</v>
      </c>
      <c r="AC24" s="14">
        <v>0</v>
      </c>
      <c r="AJ24" s="17" t="s">
        <v>31</v>
      </c>
      <c r="AK24" s="17"/>
      <c r="AL24" s="17"/>
      <c r="AM24" s="17"/>
      <c r="AN24" s="17"/>
      <c r="AO24" s="17"/>
      <c r="AP24" s="17"/>
      <c r="AQ24" s="17"/>
      <c r="AR24" s="17"/>
      <c r="AS24" s="17"/>
      <c r="AT24" s="3"/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O24" s="13">
        <v>0</v>
      </c>
      <c r="BP24" s="14">
        <v>0</v>
      </c>
      <c r="BV24" s="17"/>
      <c r="BW24" s="17"/>
      <c r="BX24" s="17"/>
      <c r="BY24" s="17"/>
      <c r="BZ24" s="17"/>
      <c r="CB24" s="17" t="s">
        <v>31</v>
      </c>
      <c r="CC24" s="3"/>
      <c r="CD24" s="10">
        <v>0</v>
      </c>
      <c r="CE24" s="10">
        <v>0</v>
      </c>
      <c r="CF24" s="10">
        <v>0</v>
      </c>
      <c r="CG24" s="10">
        <v>0</v>
      </c>
      <c r="CH24" s="10">
        <v>0</v>
      </c>
      <c r="CI24" s="10">
        <v>0</v>
      </c>
      <c r="CJ24" s="10">
        <v>0</v>
      </c>
      <c r="CK24" s="10">
        <v>0</v>
      </c>
      <c r="CL24" s="10">
        <v>0</v>
      </c>
      <c r="CM24" s="10">
        <v>0</v>
      </c>
      <c r="CN24" s="10">
        <v>0</v>
      </c>
      <c r="CO24" s="10">
        <v>0</v>
      </c>
      <c r="CP24" s="10">
        <v>0</v>
      </c>
      <c r="CQ24" s="10">
        <v>0</v>
      </c>
      <c r="CR24" s="10">
        <v>0</v>
      </c>
      <c r="CS24" s="10">
        <v>0</v>
      </c>
      <c r="CT24" s="10">
        <v>0</v>
      </c>
      <c r="CU24" s="10">
        <v>0</v>
      </c>
      <c r="CV24" s="10">
        <v>0</v>
      </c>
      <c r="CX24" s="13">
        <v>0</v>
      </c>
      <c r="CY24" s="14">
        <v>0</v>
      </c>
      <c r="DD24" s="17"/>
      <c r="DE24" s="17"/>
      <c r="DF24" s="17"/>
      <c r="DG24" s="17"/>
      <c r="DH24" s="17"/>
      <c r="DJ24" s="17" t="s">
        <v>31</v>
      </c>
      <c r="DK24" s="3"/>
      <c r="DL24" s="10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  <c r="DR24" s="10">
        <v>0</v>
      </c>
      <c r="DS24" s="10">
        <v>0</v>
      </c>
      <c r="DT24" s="10">
        <v>0</v>
      </c>
      <c r="DU24" s="10">
        <v>0</v>
      </c>
      <c r="DV24" s="10">
        <v>0</v>
      </c>
      <c r="DW24" s="10">
        <v>0</v>
      </c>
      <c r="DX24" s="10">
        <v>0</v>
      </c>
      <c r="DY24" s="10">
        <v>0</v>
      </c>
      <c r="DZ24" s="10">
        <v>0</v>
      </c>
      <c r="EA24" s="10">
        <v>0</v>
      </c>
      <c r="EB24" s="10">
        <v>0</v>
      </c>
      <c r="EC24" s="10">
        <v>0</v>
      </c>
      <c r="ED24" s="10">
        <v>0</v>
      </c>
      <c r="EF24" s="13">
        <v>0</v>
      </c>
      <c r="EG24" s="14">
        <v>0</v>
      </c>
    </row>
    <row r="25" spans="2:137" x14ac:dyDescent="0.25">
      <c r="B25" s="17" t="s">
        <v>32</v>
      </c>
      <c r="C25" s="17"/>
      <c r="D25" s="17"/>
      <c r="E25" s="17"/>
      <c r="F25" s="17"/>
      <c r="G25" s="3"/>
      <c r="H25" s="13">
        <v>1420.0433507789119</v>
      </c>
      <c r="I25" s="13">
        <v>1412.5749276837337</v>
      </c>
      <c r="J25" s="13">
        <v>1411.1984885038203</v>
      </c>
      <c r="K25" s="13">
        <v>1502.8287980022553</v>
      </c>
      <c r="L25" s="13">
        <v>1452.911172914062</v>
      </c>
      <c r="M25" s="13">
        <v>1444.10306873427</v>
      </c>
      <c r="N25" s="13">
        <v>1677.58907708115</v>
      </c>
      <c r="O25" s="13">
        <v>2151.2963870359863</v>
      </c>
      <c r="P25" s="13">
        <v>2174.193301715145</v>
      </c>
      <c r="Q25" s="13">
        <v>2197.7071903264505</v>
      </c>
      <c r="R25" s="85">
        <v>2186.3605154445395</v>
      </c>
      <c r="S25" s="85">
        <v>2154.3835123300937</v>
      </c>
      <c r="T25" s="85">
        <v>2125.8720493601791</v>
      </c>
      <c r="U25" s="85">
        <v>2085.4575431849462</v>
      </c>
      <c r="V25" s="85">
        <v>2059.094730017639</v>
      </c>
      <c r="W25" s="13">
        <v>2047.2144529237339</v>
      </c>
      <c r="X25" s="13">
        <v>2048.4772247723135</v>
      </c>
      <c r="Y25" s="13">
        <v>2056.0892308653752</v>
      </c>
      <c r="Z25" s="13">
        <v>2064.6915856601245</v>
      </c>
      <c r="AB25" s="13">
        <v>-0.51543542840121193</v>
      </c>
      <c r="AC25" s="14">
        <v>-109.50171605502055</v>
      </c>
      <c r="AJ25" s="17" t="s">
        <v>32</v>
      </c>
      <c r="AK25" s="17"/>
      <c r="AL25" s="17"/>
      <c r="AM25" s="17"/>
      <c r="AN25" s="17"/>
      <c r="AO25" s="17"/>
      <c r="AP25" s="17"/>
      <c r="AQ25" s="17"/>
      <c r="AR25" s="17"/>
      <c r="AS25" s="17"/>
      <c r="AT25" s="3"/>
      <c r="AU25" s="10">
        <v>1420.0433507789119</v>
      </c>
      <c r="AV25" s="10">
        <v>1381.7790576837338</v>
      </c>
      <c r="AW25" s="10">
        <v>1301.4316385038203</v>
      </c>
      <c r="AX25" s="10">
        <v>1271.5133580022552</v>
      </c>
      <c r="AY25" s="10">
        <v>1188.879222914062</v>
      </c>
      <c r="AZ25" s="10">
        <v>1194.8820287342699</v>
      </c>
      <c r="BA25" s="10">
        <v>1199.6184670811497</v>
      </c>
      <c r="BB25" s="10">
        <v>1194.6312270359867</v>
      </c>
      <c r="BC25" s="10">
        <v>1209.0277566025263</v>
      </c>
      <c r="BD25" s="10">
        <v>1219.3392677260883</v>
      </c>
      <c r="BE25" s="10">
        <v>1208.957557869207</v>
      </c>
      <c r="BF25" s="10">
        <v>1187.0216520444978</v>
      </c>
      <c r="BG25" s="10">
        <v>1162.5314971499909</v>
      </c>
      <c r="BH25" s="10">
        <v>1133.9828288134104</v>
      </c>
      <c r="BI25" s="10">
        <v>1113.9375731345622</v>
      </c>
      <c r="BJ25" s="10">
        <v>1101.3921916948245</v>
      </c>
      <c r="BK25" s="10">
        <v>1095.4180955732363</v>
      </c>
      <c r="BL25" s="10">
        <v>1093.3934045710384</v>
      </c>
      <c r="BM25" s="10">
        <v>1092.2070071532939</v>
      </c>
      <c r="BO25" s="13">
        <v>-1.0110155606479987</v>
      </c>
      <c r="BP25" s="14">
        <v>-116.82074944923238</v>
      </c>
      <c r="BV25" s="17"/>
      <c r="BW25" s="17"/>
      <c r="BX25" s="17"/>
      <c r="BY25" s="17"/>
      <c r="BZ25" s="17"/>
      <c r="CB25" s="17" t="s">
        <v>32</v>
      </c>
      <c r="CC25" s="3"/>
      <c r="CD25" s="10">
        <v>0</v>
      </c>
      <c r="CE25" s="10">
        <v>0</v>
      </c>
      <c r="CF25" s="10">
        <v>0</v>
      </c>
      <c r="CG25" s="10">
        <v>0</v>
      </c>
      <c r="CH25" s="10">
        <v>0</v>
      </c>
      <c r="CI25" s="10">
        <v>0</v>
      </c>
      <c r="CJ25" s="10">
        <v>0</v>
      </c>
      <c r="CK25" s="10">
        <v>0</v>
      </c>
      <c r="CL25" s="10">
        <v>0</v>
      </c>
      <c r="CM25" s="10">
        <v>0</v>
      </c>
      <c r="CN25" s="10">
        <v>0</v>
      </c>
      <c r="CO25" s="10">
        <v>0</v>
      </c>
      <c r="CP25" s="10">
        <v>0</v>
      </c>
      <c r="CQ25" s="10">
        <v>0</v>
      </c>
      <c r="CR25" s="10">
        <v>0</v>
      </c>
      <c r="CS25" s="10">
        <v>0</v>
      </c>
      <c r="CT25" s="10">
        <v>0</v>
      </c>
      <c r="CU25" s="10">
        <v>0</v>
      </c>
      <c r="CV25" s="10">
        <v>0</v>
      </c>
      <c r="CX25" s="13">
        <v>0</v>
      </c>
      <c r="CY25" s="14">
        <v>0</v>
      </c>
      <c r="DD25" s="17"/>
      <c r="DE25" s="17"/>
      <c r="DF25" s="17"/>
      <c r="DG25" s="17"/>
      <c r="DH25" s="17"/>
      <c r="DJ25" s="17" t="s">
        <v>32</v>
      </c>
      <c r="DK25" s="3"/>
      <c r="DL25" s="10">
        <v>0</v>
      </c>
      <c r="DM25" s="10">
        <v>30.795870000000001</v>
      </c>
      <c r="DN25" s="10">
        <v>109.76685000000002</v>
      </c>
      <c r="DO25" s="10">
        <v>231.31544000000005</v>
      </c>
      <c r="DP25" s="10">
        <v>264.03195000000005</v>
      </c>
      <c r="DQ25" s="10">
        <v>249.22104000000019</v>
      </c>
      <c r="DR25" s="10">
        <v>477.97061000000036</v>
      </c>
      <c r="DS25" s="10">
        <v>956.66515999999979</v>
      </c>
      <c r="DT25" s="10">
        <v>965.16554511261847</v>
      </c>
      <c r="DU25" s="10">
        <v>978.36792260036214</v>
      </c>
      <c r="DV25" s="10">
        <v>977.40295757533249</v>
      </c>
      <c r="DW25" s="10">
        <v>967.36186028559575</v>
      </c>
      <c r="DX25" s="10">
        <v>963.34055221018832</v>
      </c>
      <c r="DY25" s="10">
        <v>951.47471437153558</v>
      </c>
      <c r="DZ25" s="10">
        <v>945.15715688307694</v>
      </c>
      <c r="EA25" s="10">
        <v>945.82226122890938</v>
      </c>
      <c r="EB25" s="10">
        <v>953.05912919907723</v>
      </c>
      <c r="EC25" s="10">
        <v>962.69582629433683</v>
      </c>
      <c r="ED25" s="10">
        <v>972.4845785068303</v>
      </c>
      <c r="EF25" s="13">
        <v>7.5574361288133218E-2</v>
      </c>
      <c r="EG25" s="14">
        <v>7.3190333942118286</v>
      </c>
    </row>
    <row r="26" spans="2:137" x14ac:dyDescent="0.25">
      <c r="B26" s="17" t="s">
        <v>33</v>
      </c>
      <c r="C26" s="17"/>
      <c r="D26" s="17"/>
      <c r="E26" s="17"/>
      <c r="F26" s="17"/>
      <c r="G26" s="3"/>
      <c r="H26" s="13">
        <v>74.681063577744737</v>
      </c>
      <c r="I26" s="13">
        <v>57.19198400332025</v>
      </c>
      <c r="J26" s="13">
        <v>31.250681911764165</v>
      </c>
      <c r="K26" s="13">
        <v>31.697303113325916</v>
      </c>
      <c r="L26" s="13">
        <v>27.10136511701959</v>
      </c>
      <c r="M26" s="13">
        <v>29.323960514636301</v>
      </c>
      <c r="N26" s="13">
        <v>34.570764315484489</v>
      </c>
      <c r="O26" s="13">
        <v>40.059521604490264</v>
      </c>
      <c r="P26" s="13">
        <v>38.319049391903185</v>
      </c>
      <c r="Q26" s="13">
        <v>36.712372203669723</v>
      </c>
      <c r="R26" s="85">
        <v>34.451727725795834</v>
      </c>
      <c r="S26" s="85">
        <v>32.020870659347096</v>
      </c>
      <c r="T26" s="85">
        <v>29.6336018246473</v>
      </c>
      <c r="U26" s="85">
        <v>27.838760858221736</v>
      </c>
      <c r="V26" s="85">
        <v>25.97327850570564</v>
      </c>
      <c r="W26" s="13">
        <v>24.403404566989686</v>
      </c>
      <c r="X26" s="13">
        <v>23.080650583759343</v>
      </c>
      <c r="Y26" s="13">
        <v>21.901954915253526</v>
      </c>
      <c r="Z26" s="13">
        <v>20.794841255557508</v>
      </c>
      <c r="AB26" s="13">
        <v>-5.929362262179283</v>
      </c>
      <c r="AC26" s="14">
        <v>-17.524208136345678</v>
      </c>
      <c r="AJ26" s="17" t="s">
        <v>33</v>
      </c>
      <c r="AK26" s="17"/>
      <c r="AL26" s="17"/>
      <c r="AM26" s="17"/>
      <c r="AN26" s="17"/>
      <c r="AO26" s="17"/>
      <c r="AP26" s="17"/>
      <c r="AQ26" s="17"/>
      <c r="AR26" s="17"/>
      <c r="AS26" s="17"/>
      <c r="AT26" s="3"/>
      <c r="AU26" s="10">
        <v>74.681063577744737</v>
      </c>
      <c r="AV26" s="10">
        <v>57.19198400332025</v>
      </c>
      <c r="AW26" s="10">
        <v>31.250681911764165</v>
      </c>
      <c r="AX26" s="10">
        <v>31.697303113325916</v>
      </c>
      <c r="AY26" s="10">
        <v>27.10136511701959</v>
      </c>
      <c r="AZ26" s="10">
        <v>29.323960514636301</v>
      </c>
      <c r="BA26" s="10">
        <v>34.570764315484489</v>
      </c>
      <c r="BB26" s="10">
        <v>40.059521604490264</v>
      </c>
      <c r="BC26" s="10">
        <v>38.319049391903185</v>
      </c>
      <c r="BD26" s="10">
        <v>36.712372203669723</v>
      </c>
      <c r="BE26" s="10">
        <v>34.451727725795834</v>
      </c>
      <c r="BF26" s="10">
        <v>32.020870659347096</v>
      </c>
      <c r="BG26" s="10">
        <v>29.6336018246473</v>
      </c>
      <c r="BH26" s="10">
        <v>27.838760858221736</v>
      </c>
      <c r="BI26" s="10">
        <v>25.97327850570564</v>
      </c>
      <c r="BJ26" s="10">
        <v>24.403404566989686</v>
      </c>
      <c r="BK26" s="10">
        <v>23.080650583759343</v>
      </c>
      <c r="BL26" s="10">
        <v>21.901954915253526</v>
      </c>
      <c r="BM26" s="10">
        <v>20.794841255557508</v>
      </c>
      <c r="BO26" s="13">
        <v>-5.929362262179283</v>
      </c>
      <c r="BP26" s="14">
        <v>-17.524208136345678</v>
      </c>
      <c r="BV26" s="17"/>
      <c r="BW26" s="17"/>
      <c r="BX26" s="17"/>
      <c r="BY26" s="17"/>
      <c r="BZ26" s="17"/>
      <c r="CB26" s="17" t="s">
        <v>33</v>
      </c>
      <c r="CC26" s="3"/>
      <c r="CD26" s="10">
        <v>0</v>
      </c>
      <c r="CE26" s="10">
        <v>0</v>
      </c>
      <c r="CF26" s="10">
        <v>0</v>
      </c>
      <c r="CG26" s="10">
        <v>0</v>
      </c>
      <c r="CH26" s="10">
        <v>0</v>
      </c>
      <c r="CI26" s="10">
        <v>0</v>
      </c>
      <c r="CJ26" s="10">
        <v>0</v>
      </c>
      <c r="CK26" s="10">
        <v>0</v>
      </c>
      <c r="CL26" s="10">
        <v>0</v>
      </c>
      <c r="CM26" s="10">
        <v>0</v>
      </c>
      <c r="CN26" s="10">
        <v>0</v>
      </c>
      <c r="CO26" s="10">
        <v>0</v>
      </c>
      <c r="CP26" s="10">
        <v>0</v>
      </c>
      <c r="CQ26" s="10">
        <v>0</v>
      </c>
      <c r="CR26" s="10">
        <v>0</v>
      </c>
      <c r="CS26" s="10">
        <v>0</v>
      </c>
      <c r="CT26" s="10">
        <v>0</v>
      </c>
      <c r="CU26" s="10">
        <v>0</v>
      </c>
      <c r="CV26" s="10">
        <v>0</v>
      </c>
      <c r="CX26" s="13">
        <v>0</v>
      </c>
      <c r="CY26" s="14">
        <v>0</v>
      </c>
      <c r="DD26" s="17"/>
      <c r="DE26" s="17"/>
      <c r="DF26" s="17"/>
      <c r="DG26" s="17"/>
      <c r="DH26" s="17"/>
      <c r="DJ26" s="17" t="s">
        <v>33</v>
      </c>
      <c r="DK26" s="3"/>
      <c r="DL26" s="10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0">
        <v>0</v>
      </c>
      <c r="DX26" s="10">
        <v>0</v>
      </c>
      <c r="DY26" s="10">
        <v>0</v>
      </c>
      <c r="DZ26" s="10">
        <v>0</v>
      </c>
      <c r="EA26" s="10">
        <v>0</v>
      </c>
      <c r="EB26" s="10">
        <v>0</v>
      </c>
      <c r="EC26" s="10">
        <v>0</v>
      </c>
      <c r="ED26" s="10">
        <v>0</v>
      </c>
      <c r="EF26" s="13">
        <v>0</v>
      </c>
      <c r="EG26" s="14">
        <v>0</v>
      </c>
    </row>
    <row r="27" spans="2:137" x14ac:dyDescent="0.25">
      <c r="B27" s="17" t="s">
        <v>34</v>
      </c>
      <c r="C27" s="17"/>
      <c r="D27" s="17"/>
      <c r="E27" s="17"/>
      <c r="F27" s="17"/>
      <c r="G27" s="3"/>
      <c r="H27" s="13">
        <v>1542.2172418270657</v>
      </c>
      <c r="I27" s="13">
        <v>1490.1625189031531</v>
      </c>
      <c r="J27" s="13">
        <v>1454.016832647407</v>
      </c>
      <c r="K27" s="13">
        <v>1349.0181749845858</v>
      </c>
      <c r="L27" s="13">
        <v>1421.3749201839582</v>
      </c>
      <c r="M27" s="13">
        <v>1426.1269427992738</v>
      </c>
      <c r="N27" s="13">
        <v>1317.7600391209967</v>
      </c>
      <c r="O27" s="13">
        <v>1240.3654417769767</v>
      </c>
      <c r="P27" s="13">
        <v>1102.4578783222787</v>
      </c>
      <c r="Q27" s="13">
        <v>1061.0600214087005</v>
      </c>
      <c r="R27" s="85">
        <v>997.73319579357008</v>
      </c>
      <c r="S27" s="85">
        <v>924.06981143582675</v>
      </c>
      <c r="T27" s="85">
        <v>850.97942293283722</v>
      </c>
      <c r="U27" s="85">
        <v>824.37994085469609</v>
      </c>
      <c r="V27" s="85">
        <v>800.70163487680998</v>
      </c>
      <c r="W27" s="13">
        <v>785.83737694644083</v>
      </c>
      <c r="X27" s="13">
        <v>779.95559797956548</v>
      </c>
      <c r="Y27" s="13">
        <v>777.19509407607302</v>
      </c>
      <c r="Z27" s="13">
        <v>774.69421886612668</v>
      </c>
      <c r="AB27" s="13">
        <v>-3.4667715437787017</v>
      </c>
      <c r="AC27" s="14">
        <v>-327.76365945615203</v>
      </c>
      <c r="AJ27" s="17" t="s">
        <v>34</v>
      </c>
      <c r="AK27" s="17"/>
      <c r="AL27" s="17"/>
      <c r="AM27" s="17"/>
      <c r="AN27" s="17"/>
      <c r="AO27" s="17"/>
      <c r="AP27" s="17"/>
      <c r="AQ27" s="17"/>
      <c r="AR27" s="17"/>
      <c r="AS27" s="17"/>
      <c r="AT27" s="3"/>
      <c r="AU27" s="10">
        <v>1542.2172418270657</v>
      </c>
      <c r="AV27" s="10">
        <v>1490.1625189031531</v>
      </c>
      <c r="AW27" s="10">
        <v>1454.016832647407</v>
      </c>
      <c r="AX27" s="10">
        <v>1349.0181749845858</v>
      </c>
      <c r="AY27" s="10">
        <v>1421.3749201839582</v>
      </c>
      <c r="AZ27" s="10">
        <v>1426.1269427992738</v>
      </c>
      <c r="BA27" s="10">
        <v>1317.7600391209967</v>
      </c>
      <c r="BB27" s="10">
        <v>1240.3654417769767</v>
      </c>
      <c r="BC27" s="10">
        <v>1102.4578783222787</v>
      </c>
      <c r="BD27" s="10">
        <v>1061.0600214087005</v>
      </c>
      <c r="BE27" s="10">
        <v>997.73319579357008</v>
      </c>
      <c r="BF27" s="10">
        <v>924.06981143582675</v>
      </c>
      <c r="BG27" s="10">
        <v>850.97942293283722</v>
      </c>
      <c r="BH27" s="10">
        <v>824.37994085469609</v>
      </c>
      <c r="BI27" s="10">
        <v>800.70163487680998</v>
      </c>
      <c r="BJ27" s="10">
        <v>785.83737694644083</v>
      </c>
      <c r="BK27" s="10">
        <v>779.95559797956548</v>
      </c>
      <c r="BL27" s="10">
        <v>777.19509407607302</v>
      </c>
      <c r="BM27" s="10">
        <v>774.69421886612668</v>
      </c>
      <c r="BO27" s="13">
        <v>-3.4667715437787017</v>
      </c>
      <c r="BP27" s="14">
        <v>-327.76365945615203</v>
      </c>
      <c r="BV27" s="17"/>
      <c r="BW27" s="17"/>
      <c r="BX27" s="17"/>
      <c r="BY27" s="17"/>
      <c r="BZ27" s="17"/>
      <c r="CB27" s="17" t="s">
        <v>34</v>
      </c>
      <c r="CC27" s="3"/>
      <c r="CD27" s="10">
        <v>0</v>
      </c>
      <c r="CE27" s="10">
        <v>0</v>
      </c>
      <c r="CF27" s="10">
        <v>0</v>
      </c>
      <c r="CG27" s="10">
        <v>0</v>
      </c>
      <c r="CH27" s="10">
        <v>0</v>
      </c>
      <c r="CI27" s="10">
        <v>0</v>
      </c>
      <c r="CJ27" s="10">
        <v>0</v>
      </c>
      <c r="CK27" s="10">
        <v>0</v>
      </c>
      <c r="CL27" s="10">
        <v>0</v>
      </c>
      <c r="CM27" s="10">
        <v>0</v>
      </c>
      <c r="CN27" s="10">
        <v>0</v>
      </c>
      <c r="CO27" s="10">
        <v>0</v>
      </c>
      <c r="CP27" s="10">
        <v>0</v>
      </c>
      <c r="CQ27" s="10">
        <v>0</v>
      </c>
      <c r="CR27" s="10">
        <v>0</v>
      </c>
      <c r="CS27" s="10">
        <v>0</v>
      </c>
      <c r="CT27" s="10">
        <v>0</v>
      </c>
      <c r="CU27" s="10">
        <v>0</v>
      </c>
      <c r="CV27" s="10">
        <v>0</v>
      </c>
      <c r="CX27" s="13">
        <v>0</v>
      </c>
      <c r="CY27" s="14">
        <v>0</v>
      </c>
      <c r="DD27" s="17"/>
      <c r="DE27" s="17"/>
      <c r="DF27" s="17"/>
      <c r="DG27" s="17"/>
      <c r="DH27" s="17"/>
      <c r="DJ27" s="17" t="s">
        <v>34</v>
      </c>
      <c r="DK27" s="3"/>
      <c r="DL27" s="10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  <c r="DR27" s="10">
        <v>0</v>
      </c>
      <c r="DS27" s="10">
        <v>0</v>
      </c>
      <c r="DT27" s="10">
        <v>0</v>
      </c>
      <c r="DU27" s="10">
        <v>0</v>
      </c>
      <c r="DV27" s="10">
        <v>0</v>
      </c>
      <c r="DW27" s="10">
        <v>0</v>
      </c>
      <c r="DX27" s="10">
        <v>0</v>
      </c>
      <c r="DY27" s="10">
        <v>0</v>
      </c>
      <c r="DZ27" s="10">
        <v>0</v>
      </c>
      <c r="EA27" s="10">
        <v>0</v>
      </c>
      <c r="EB27" s="10">
        <v>0</v>
      </c>
      <c r="EC27" s="10">
        <v>0</v>
      </c>
      <c r="ED27" s="10">
        <v>0</v>
      </c>
      <c r="EF27" s="13">
        <v>0</v>
      </c>
      <c r="EG27" s="14">
        <v>0</v>
      </c>
    </row>
    <row r="28" spans="2:137" x14ac:dyDescent="0.25">
      <c r="B28" s="17" t="s">
        <v>35</v>
      </c>
      <c r="C28" s="17"/>
      <c r="D28" s="17"/>
      <c r="E28" s="17"/>
      <c r="F28" s="17"/>
      <c r="G28" s="3"/>
      <c r="H28" s="13">
        <v>852.53487624081754</v>
      </c>
      <c r="I28" s="13">
        <v>819.74093429261166</v>
      </c>
      <c r="J28" s="13">
        <v>837.49470742205892</v>
      </c>
      <c r="K28" s="13">
        <v>825.74377738561702</v>
      </c>
      <c r="L28" s="13">
        <v>815.41937924255171</v>
      </c>
      <c r="M28" s="13">
        <v>767.24923966618007</v>
      </c>
      <c r="N28" s="13">
        <v>739.87091409704715</v>
      </c>
      <c r="O28" s="13">
        <v>788.21318279027025</v>
      </c>
      <c r="P28" s="13">
        <v>776.31540671262655</v>
      </c>
      <c r="Q28" s="13">
        <v>761.62191716998382</v>
      </c>
      <c r="R28" s="85">
        <v>734.28272070581534</v>
      </c>
      <c r="S28" s="85">
        <v>701.07230903486482</v>
      </c>
      <c r="T28" s="85">
        <v>667.66380335105214</v>
      </c>
      <c r="U28" s="85">
        <v>635.93286259244223</v>
      </c>
      <c r="V28" s="85">
        <v>607.53327676541289</v>
      </c>
      <c r="W28" s="13">
        <v>583.67551484359501</v>
      </c>
      <c r="X28" s="13">
        <v>564.93975165202687</v>
      </c>
      <c r="Y28" s="13">
        <v>548.65569084015044</v>
      </c>
      <c r="Z28" s="13">
        <v>532.65027395057245</v>
      </c>
      <c r="AB28" s="13">
        <v>-3.6968716951117142</v>
      </c>
      <c r="AC28" s="14">
        <v>-243.6651327620541</v>
      </c>
      <c r="AJ28" s="17" t="s">
        <v>35</v>
      </c>
      <c r="AK28" s="17"/>
      <c r="AL28" s="17"/>
      <c r="AM28" s="17"/>
      <c r="AN28" s="17"/>
      <c r="AO28" s="17"/>
      <c r="AP28" s="17"/>
      <c r="AQ28" s="17"/>
      <c r="AR28" s="17"/>
      <c r="AS28" s="17"/>
      <c r="AT28" s="3"/>
      <c r="AU28" s="10">
        <v>852.53487624081754</v>
      </c>
      <c r="AV28" s="10">
        <v>819.74093429261166</v>
      </c>
      <c r="AW28" s="10">
        <v>837.49470742205892</v>
      </c>
      <c r="AX28" s="10">
        <v>825.74377738561702</v>
      </c>
      <c r="AY28" s="10">
        <v>815.41937924255171</v>
      </c>
      <c r="AZ28" s="10">
        <v>767.24923966618007</v>
      </c>
      <c r="BA28" s="10">
        <v>739.87091409704715</v>
      </c>
      <c r="BB28" s="10">
        <v>788.21318279027025</v>
      </c>
      <c r="BC28" s="10">
        <v>776.31540671262655</v>
      </c>
      <c r="BD28" s="10">
        <v>761.62191716998382</v>
      </c>
      <c r="BE28" s="10">
        <v>734.28272070581534</v>
      </c>
      <c r="BF28" s="10">
        <v>701.07230903486482</v>
      </c>
      <c r="BG28" s="10">
        <v>667.66380335105214</v>
      </c>
      <c r="BH28" s="10">
        <v>635.93286259244223</v>
      </c>
      <c r="BI28" s="10">
        <v>607.53327676541289</v>
      </c>
      <c r="BJ28" s="10">
        <v>583.67551484359501</v>
      </c>
      <c r="BK28" s="10">
        <v>564.93975165202687</v>
      </c>
      <c r="BL28" s="10">
        <v>548.65569084015044</v>
      </c>
      <c r="BM28" s="10">
        <v>532.65027395057245</v>
      </c>
      <c r="BO28" s="13">
        <v>-3.6968716951117142</v>
      </c>
      <c r="BP28" s="14">
        <v>-243.6651327620541</v>
      </c>
      <c r="BV28" s="17"/>
      <c r="BW28" s="17"/>
      <c r="BX28" s="17"/>
      <c r="BY28" s="17"/>
      <c r="BZ28" s="17"/>
      <c r="CB28" s="17" t="s">
        <v>35</v>
      </c>
      <c r="CC28" s="3"/>
      <c r="CD28" s="10">
        <v>0</v>
      </c>
      <c r="CE28" s="10">
        <v>0</v>
      </c>
      <c r="CF28" s="10">
        <v>0</v>
      </c>
      <c r="CG28" s="10">
        <v>0</v>
      </c>
      <c r="CH28" s="10">
        <v>0</v>
      </c>
      <c r="CI28" s="10">
        <v>0</v>
      </c>
      <c r="CJ28" s="10">
        <v>0</v>
      </c>
      <c r="CK28" s="10">
        <v>0</v>
      </c>
      <c r="CL28" s="10">
        <v>0</v>
      </c>
      <c r="CM28" s="10">
        <v>0</v>
      </c>
      <c r="CN28" s="10">
        <v>0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X28" s="13">
        <v>0</v>
      </c>
      <c r="CY28" s="14">
        <v>0</v>
      </c>
      <c r="DD28" s="17"/>
      <c r="DE28" s="17"/>
      <c r="DF28" s="17"/>
      <c r="DG28" s="17"/>
      <c r="DH28" s="17"/>
      <c r="DJ28" s="17" t="s">
        <v>35</v>
      </c>
      <c r="DK28" s="3"/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F28" s="13">
        <v>0</v>
      </c>
      <c r="EG28" s="14">
        <v>0</v>
      </c>
    </row>
    <row r="29" spans="2:137" x14ac:dyDescent="0.25">
      <c r="B29" s="17" t="s">
        <v>36</v>
      </c>
      <c r="C29" s="17"/>
      <c r="D29" s="17"/>
      <c r="E29" s="17"/>
      <c r="F29" s="17"/>
      <c r="G29" s="3"/>
      <c r="H29" s="13">
        <v>2518.6249037303073</v>
      </c>
      <c r="I29" s="13">
        <v>2829.646255051201</v>
      </c>
      <c r="J29" s="13">
        <v>2878.3283388454156</v>
      </c>
      <c r="K29" s="13">
        <v>2948.0096220280921</v>
      </c>
      <c r="L29" s="13">
        <v>2615.3271455471772</v>
      </c>
      <c r="M29" s="13">
        <v>2746.798283926827</v>
      </c>
      <c r="N29" s="13">
        <v>2979.3613633673376</v>
      </c>
      <c r="O29" s="13">
        <v>2999.1892557780998</v>
      </c>
      <c r="P29" s="13">
        <v>2756.0724431980157</v>
      </c>
      <c r="Q29" s="13">
        <v>2800.5582584729036</v>
      </c>
      <c r="R29" s="85">
        <v>2794.2049058652951</v>
      </c>
      <c r="S29" s="85">
        <v>2756.8128650953186</v>
      </c>
      <c r="T29" s="85">
        <v>2708.1107069121176</v>
      </c>
      <c r="U29" s="85">
        <v>2663.0853084799069</v>
      </c>
      <c r="V29" s="85">
        <v>2629.0083058521518</v>
      </c>
      <c r="W29" s="13">
        <v>2608.0369618508203</v>
      </c>
      <c r="X29" s="13">
        <v>2606.7184471427204</v>
      </c>
      <c r="Y29" s="13">
        <v>2615.8880236725458</v>
      </c>
      <c r="Z29" s="13">
        <v>2623.3053337274505</v>
      </c>
      <c r="AB29" s="13">
        <v>-0.49249860915770993</v>
      </c>
      <c r="AC29" s="14">
        <v>-132.76710947056517</v>
      </c>
      <c r="AJ29" s="17" t="s">
        <v>36</v>
      </c>
      <c r="AK29" s="17"/>
      <c r="AL29" s="17"/>
      <c r="AM29" s="17"/>
      <c r="AN29" s="17"/>
      <c r="AO29" s="17"/>
      <c r="AP29" s="17"/>
      <c r="AQ29" s="17"/>
      <c r="AR29" s="17"/>
      <c r="AS29" s="17"/>
      <c r="AT29" s="3"/>
      <c r="AU29" s="10">
        <v>2518.6249037303073</v>
      </c>
      <c r="AV29" s="10">
        <v>2829.646255051201</v>
      </c>
      <c r="AW29" s="10">
        <v>2878.3283388454156</v>
      </c>
      <c r="AX29" s="10">
        <v>2948.0096220280921</v>
      </c>
      <c r="AY29" s="10">
        <v>2615.3271455471772</v>
      </c>
      <c r="AZ29" s="10">
        <v>2746.798283926827</v>
      </c>
      <c r="BA29" s="10">
        <v>2979.3613633673376</v>
      </c>
      <c r="BB29" s="10">
        <v>2999.1892557780998</v>
      </c>
      <c r="BC29" s="10">
        <v>2756.0724431980157</v>
      </c>
      <c r="BD29" s="10">
        <v>2800.5582584729036</v>
      </c>
      <c r="BE29" s="10">
        <v>2794.2049058652951</v>
      </c>
      <c r="BF29" s="10">
        <v>2756.8128650953186</v>
      </c>
      <c r="BG29" s="10">
        <v>2708.1107069121176</v>
      </c>
      <c r="BH29" s="10">
        <v>2663.0853084799069</v>
      </c>
      <c r="BI29" s="10">
        <v>2629.0083058521518</v>
      </c>
      <c r="BJ29" s="10">
        <v>2608.0369618508203</v>
      </c>
      <c r="BK29" s="10">
        <v>2606.7184471427204</v>
      </c>
      <c r="BL29" s="10">
        <v>2615.8880236725458</v>
      </c>
      <c r="BM29" s="10">
        <v>2623.3053337274505</v>
      </c>
      <c r="BO29" s="13">
        <v>-0.49249860915770993</v>
      </c>
      <c r="BP29" s="14">
        <v>-132.76710947056517</v>
      </c>
      <c r="BV29" s="17"/>
      <c r="BW29" s="17"/>
      <c r="BX29" s="17"/>
      <c r="BY29" s="17"/>
      <c r="BZ29" s="17"/>
      <c r="CB29" s="17" t="s">
        <v>36</v>
      </c>
      <c r="CC29" s="3"/>
      <c r="CD29" s="10">
        <v>0</v>
      </c>
      <c r="CE29" s="10">
        <v>0</v>
      </c>
      <c r="CF29" s="10">
        <v>0</v>
      </c>
      <c r="CG29" s="10">
        <v>0</v>
      </c>
      <c r="CH29" s="10">
        <v>0</v>
      </c>
      <c r="CI29" s="10">
        <v>0</v>
      </c>
      <c r="CJ29" s="10">
        <v>0</v>
      </c>
      <c r="CK29" s="10">
        <v>0</v>
      </c>
      <c r="CL29" s="10">
        <v>0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0</v>
      </c>
      <c r="CU29" s="10">
        <v>0</v>
      </c>
      <c r="CV29" s="10">
        <v>0</v>
      </c>
      <c r="CX29" s="13">
        <v>0</v>
      </c>
      <c r="CY29" s="14">
        <v>0</v>
      </c>
      <c r="DD29" s="17"/>
      <c r="DE29" s="17"/>
      <c r="DF29" s="17"/>
      <c r="DG29" s="17"/>
      <c r="DH29" s="17"/>
      <c r="DJ29" s="17" t="s">
        <v>36</v>
      </c>
      <c r="DK29" s="3"/>
      <c r="DL29" s="10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  <c r="DR29" s="10">
        <v>0</v>
      </c>
      <c r="DS29" s="10">
        <v>0</v>
      </c>
      <c r="DT29" s="10">
        <v>0</v>
      </c>
      <c r="DU29" s="10">
        <v>0</v>
      </c>
      <c r="DV29" s="10">
        <v>0</v>
      </c>
      <c r="DW29" s="10">
        <v>0</v>
      </c>
      <c r="DX29" s="10">
        <v>0</v>
      </c>
      <c r="DY29" s="10">
        <v>0</v>
      </c>
      <c r="DZ29" s="10">
        <v>0</v>
      </c>
      <c r="EA29" s="10">
        <v>0</v>
      </c>
      <c r="EB29" s="10">
        <v>0</v>
      </c>
      <c r="EC29" s="10">
        <v>0</v>
      </c>
      <c r="ED29" s="10">
        <v>0</v>
      </c>
      <c r="EF29" s="13">
        <v>0</v>
      </c>
      <c r="EG29" s="14">
        <v>0</v>
      </c>
    </row>
    <row r="30" spans="2:137" x14ac:dyDescent="0.25">
      <c r="B30" s="17" t="s">
        <v>37</v>
      </c>
      <c r="C30" s="17"/>
      <c r="D30" s="17"/>
      <c r="E30" s="17"/>
      <c r="F30" s="17"/>
      <c r="G30" s="3"/>
      <c r="H30" s="13">
        <v>584.03228509953772</v>
      </c>
      <c r="I30" s="13">
        <v>510.83408035318087</v>
      </c>
      <c r="J30" s="13">
        <v>531.90211040892655</v>
      </c>
      <c r="K30" s="13">
        <v>463.49339459180851</v>
      </c>
      <c r="L30" s="13">
        <v>453.22121295855663</v>
      </c>
      <c r="M30" s="13">
        <v>470.25735179285061</v>
      </c>
      <c r="N30" s="13">
        <v>536.56280163081783</v>
      </c>
      <c r="O30" s="13">
        <v>566.15391615447118</v>
      </c>
      <c r="P30" s="13">
        <v>521.81716346186147</v>
      </c>
      <c r="Q30" s="13">
        <v>510.39785739164631</v>
      </c>
      <c r="R30" s="85">
        <v>489.61444771677759</v>
      </c>
      <c r="S30" s="85">
        <v>464.26922414361093</v>
      </c>
      <c r="T30" s="85">
        <v>438.5320855996103</v>
      </c>
      <c r="U30" s="85">
        <v>413.64836428918034</v>
      </c>
      <c r="V30" s="85">
        <v>390.88291087768147</v>
      </c>
      <c r="W30" s="13">
        <v>371.31526281940609</v>
      </c>
      <c r="X30" s="13">
        <v>355.44132803127457</v>
      </c>
      <c r="Y30" s="13">
        <v>341.24051507400759</v>
      </c>
      <c r="Z30" s="13">
        <v>327.09521837511681</v>
      </c>
      <c r="AB30" s="13">
        <v>-4.5632627207130021</v>
      </c>
      <c r="AC30" s="14">
        <v>-194.72194508674465</v>
      </c>
      <c r="AJ30" s="17" t="s">
        <v>37</v>
      </c>
      <c r="AK30" s="17"/>
      <c r="AL30" s="17"/>
      <c r="AM30" s="17"/>
      <c r="AN30" s="17"/>
      <c r="AO30" s="17"/>
      <c r="AP30" s="17"/>
      <c r="AQ30" s="17"/>
      <c r="AR30" s="17"/>
      <c r="AS30" s="17"/>
      <c r="AT30" s="3"/>
      <c r="AU30" s="10">
        <v>584.03228509953772</v>
      </c>
      <c r="AV30" s="10">
        <v>510.83408035318087</v>
      </c>
      <c r="AW30" s="10">
        <v>531.90211040892655</v>
      </c>
      <c r="AX30" s="10">
        <v>463.49339459180851</v>
      </c>
      <c r="AY30" s="10">
        <v>453.22121295855663</v>
      </c>
      <c r="AZ30" s="10">
        <v>470.25735179285061</v>
      </c>
      <c r="BA30" s="10">
        <v>536.56280163081783</v>
      </c>
      <c r="BB30" s="10">
        <v>566.15391615447118</v>
      </c>
      <c r="BC30" s="10">
        <v>521.81716346186147</v>
      </c>
      <c r="BD30" s="10">
        <v>510.39785739164631</v>
      </c>
      <c r="BE30" s="10">
        <v>489.61444771677759</v>
      </c>
      <c r="BF30" s="10">
        <v>464.26922414361093</v>
      </c>
      <c r="BG30" s="10">
        <v>438.5320855996103</v>
      </c>
      <c r="BH30" s="10">
        <v>413.64836428918034</v>
      </c>
      <c r="BI30" s="10">
        <v>390.88291087768147</v>
      </c>
      <c r="BJ30" s="10">
        <v>371.31526281940609</v>
      </c>
      <c r="BK30" s="10">
        <v>355.44132803127457</v>
      </c>
      <c r="BL30" s="10">
        <v>341.24051507400759</v>
      </c>
      <c r="BM30" s="10">
        <v>327.09521837511681</v>
      </c>
      <c r="BO30" s="13">
        <v>-4.5632627207130021</v>
      </c>
      <c r="BP30" s="14">
        <v>-194.72194508674465</v>
      </c>
      <c r="BV30" s="17"/>
      <c r="BW30" s="17"/>
      <c r="BX30" s="17"/>
      <c r="BY30" s="17"/>
      <c r="BZ30" s="17"/>
      <c r="CB30" s="17" t="s">
        <v>37</v>
      </c>
      <c r="CC30" s="3"/>
      <c r="CD30" s="10">
        <v>0</v>
      </c>
      <c r="CE30" s="10">
        <v>0</v>
      </c>
      <c r="CF30" s="10">
        <v>0</v>
      </c>
      <c r="CG30" s="10">
        <v>0</v>
      </c>
      <c r="CH30" s="10">
        <v>0</v>
      </c>
      <c r="CI30" s="10">
        <v>0</v>
      </c>
      <c r="CJ30" s="10">
        <v>0</v>
      </c>
      <c r="CK30" s="10">
        <v>0</v>
      </c>
      <c r="CL30" s="10">
        <v>0</v>
      </c>
      <c r="CM30" s="10">
        <v>0</v>
      </c>
      <c r="CN30" s="10">
        <v>0</v>
      </c>
      <c r="CO30" s="10">
        <v>0</v>
      </c>
      <c r="CP30" s="10">
        <v>0</v>
      </c>
      <c r="CQ30" s="10">
        <v>0</v>
      </c>
      <c r="CR30" s="10">
        <v>0</v>
      </c>
      <c r="CS30" s="10">
        <v>0</v>
      </c>
      <c r="CT30" s="10">
        <v>0</v>
      </c>
      <c r="CU30" s="10">
        <v>0</v>
      </c>
      <c r="CV30" s="10">
        <v>0</v>
      </c>
      <c r="CX30" s="13">
        <v>0</v>
      </c>
      <c r="CY30" s="14">
        <v>0</v>
      </c>
      <c r="DD30" s="17"/>
      <c r="DE30" s="17"/>
      <c r="DF30" s="17"/>
      <c r="DG30" s="17"/>
      <c r="DH30" s="17"/>
      <c r="DJ30" s="17" t="s">
        <v>37</v>
      </c>
      <c r="DK30" s="3"/>
      <c r="DL30" s="10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  <c r="DR30" s="10">
        <v>0</v>
      </c>
      <c r="DS30" s="10">
        <v>0</v>
      </c>
      <c r="DT30" s="10">
        <v>0</v>
      </c>
      <c r="DU30" s="10">
        <v>0</v>
      </c>
      <c r="DV30" s="10">
        <v>0</v>
      </c>
      <c r="DW30" s="10">
        <v>0</v>
      </c>
      <c r="DX30" s="10">
        <v>0</v>
      </c>
      <c r="DY30" s="10">
        <v>0</v>
      </c>
      <c r="DZ30" s="10">
        <v>0</v>
      </c>
      <c r="EA30" s="10">
        <v>0</v>
      </c>
      <c r="EB30" s="10">
        <v>0</v>
      </c>
      <c r="EC30" s="10">
        <v>0</v>
      </c>
      <c r="ED30" s="10">
        <v>0</v>
      </c>
      <c r="EF30" s="13">
        <v>0</v>
      </c>
      <c r="EG30" s="14">
        <v>0</v>
      </c>
    </row>
    <row r="31" spans="2:137" x14ac:dyDescent="0.25">
      <c r="B31" s="9" t="s">
        <v>38</v>
      </c>
      <c r="C31" s="9"/>
      <c r="D31" s="9"/>
      <c r="E31" s="9"/>
      <c r="F31" s="9"/>
      <c r="G31" s="3"/>
      <c r="H31" s="13">
        <v>897.82756128874587</v>
      </c>
      <c r="I31" s="13">
        <v>619.91032199821859</v>
      </c>
      <c r="J31" s="13">
        <v>652.15479120740088</v>
      </c>
      <c r="K31" s="13">
        <v>603.51391684537498</v>
      </c>
      <c r="L31" s="13">
        <v>681.2636130622958</v>
      </c>
      <c r="M31" s="13">
        <v>567.64895009620113</v>
      </c>
      <c r="N31" s="13">
        <v>501.40334319096979</v>
      </c>
      <c r="O31" s="13">
        <v>457.2109091649329</v>
      </c>
      <c r="P31" s="13">
        <v>329.81653829942348</v>
      </c>
      <c r="Q31" s="13">
        <v>301.52915441904486</v>
      </c>
      <c r="R31" s="85">
        <v>285.31032214113492</v>
      </c>
      <c r="S31" s="85">
        <v>268.05547705990381</v>
      </c>
      <c r="T31" s="85">
        <v>250.83933022521268</v>
      </c>
      <c r="U31" s="85">
        <v>234.41050633306105</v>
      </c>
      <c r="V31" s="85">
        <v>219.67759284043024</v>
      </c>
      <c r="W31" s="13">
        <v>207.53414779678366</v>
      </c>
      <c r="X31" s="13">
        <v>198.27951605681403</v>
      </c>
      <c r="Y31" s="13">
        <v>190.33545069101569</v>
      </c>
      <c r="Z31" s="13">
        <v>182.53737210081351</v>
      </c>
      <c r="AB31" s="13">
        <v>-5.7442319876564341</v>
      </c>
      <c r="AC31" s="14">
        <v>-147.27916619860997</v>
      </c>
      <c r="AJ31" s="9" t="s">
        <v>38</v>
      </c>
      <c r="AK31" s="9"/>
      <c r="AL31" s="9"/>
      <c r="AM31" s="9"/>
      <c r="AN31" s="9"/>
      <c r="AO31" s="9"/>
      <c r="AP31" s="9"/>
      <c r="AQ31" s="9"/>
      <c r="AR31" s="9"/>
      <c r="AS31" s="9"/>
      <c r="AT31" s="3"/>
      <c r="AU31" s="10">
        <v>897.82756128874587</v>
      </c>
      <c r="AV31" s="10">
        <v>619.91032199821859</v>
      </c>
      <c r="AW31" s="10">
        <v>652.15479120740088</v>
      </c>
      <c r="AX31" s="10">
        <v>603.51391684537498</v>
      </c>
      <c r="AY31" s="10">
        <v>681.2636130622958</v>
      </c>
      <c r="AZ31" s="10">
        <v>567.64895009620113</v>
      </c>
      <c r="BA31" s="10">
        <v>501.40334319096979</v>
      </c>
      <c r="BB31" s="10">
        <v>457.2109091649329</v>
      </c>
      <c r="BC31" s="10">
        <v>329.81653829942348</v>
      </c>
      <c r="BD31" s="10">
        <v>301.52915441904486</v>
      </c>
      <c r="BE31" s="10">
        <v>285.31032214113492</v>
      </c>
      <c r="BF31" s="10">
        <v>268.05547705990381</v>
      </c>
      <c r="BG31" s="10">
        <v>250.83933022521268</v>
      </c>
      <c r="BH31" s="10">
        <v>234.41050633306105</v>
      </c>
      <c r="BI31" s="10">
        <v>219.67759284043024</v>
      </c>
      <c r="BJ31" s="10">
        <v>207.53414779678366</v>
      </c>
      <c r="BK31" s="10">
        <v>198.27951605681403</v>
      </c>
      <c r="BL31" s="10">
        <v>190.33545069101569</v>
      </c>
      <c r="BM31" s="10">
        <v>182.53737210081351</v>
      </c>
      <c r="BO31" s="13">
        <v>-5.7442319876564341</v>
      </c>
      <c r="BP31" s="14">
        <v>-147.27916619860997</v>
      </c>
      <c r="BV31" s="9"/>
      <c r="BW31" s="9"/>
      <c r="BX31" s="9"/>
      <c r="BY31" s="9"/>
      <c r="BZ31" s="9"/>
      <c r="CB31" s="9" t="s">
        <v>38</v>
      </c>
      <c r="CC31" s="3"/>
      <c r="CD31" s="10">
        <v>0</v>
      </c>
      <c r="CE31" s="10">
        <v>0</v>
      </c>
      <c r="CF31" s="10">
        <v>0</v>
      </c>
      <c r="CG31" s="10">
        <v>0</v>
      </c>
      <c r="CH31" s="10">
        <v>0</v>
      </c>
      <c r="CI31" s="10">
        <v>0</v>
      </c>
      <c r="CJ31" s="10">
        <v>0</v>
      </c>
      <c r="CK31" s="10">
        <v>0</v>
      </c>
      <c r="CL31" s="10">
        <v>0</v>
      </c>
      <c r="CM31" s="10">
        <v>0</v>
      </c>
      <c r="CN31" s="10">
        <v>0</v>
      </c>
      <c r="CO31" s="10">
        <v>0</v>
      </c>
      <c r="CP31" s="10">
        <v>0</v>
      </c>
      <c r="CQ31" s="10">
        <v>0</v>
      </c>
      <c r="CR31" s="10">
        <v>0</v>
      </c>
      <c r="CS31" s="10">
        <v>0</v>
      </c>
      <c r="CT31" s="10">
        <v>0</v>
      </c>
      <c r="CU31" s="10">
        <v>0</v>
      </c>
      <c r="CV31" s="10">
        <v>0</v>
      </c>
      <c r="CX31" s="13">
        <v>0</v>
      </c>
      <c r="CY31" s="14">
        <v>0</v>
      </c>
      <c r="DD31" s="9"/>
      <c r="DE31" s="9"/>
      <c r="DF31" s="9"/>
      <c r="DG31" s="9"/>
      <c r="DH31" s="9"/>
      <c r="DJ31" s="9" t="s">
        <v>38</v>
      </c>
      <c r="DK31" s="3"/>
      <c r="DL31" s="10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  <c r="DR31" s="10">
        <v>0</v>
      </c>
      <c r="DS31" s="10">
        <v>0</v>
      </c>
      <c r="DT31" s="10">
        <v>0</v>
      </c>
      <c r="DU31" s="10">
        <v>0</v>
      </c>
      <c r="DV31" s="10">
        <v>0</v>
      </c>
      <c r="DW31" s="10">
        <v>0</v>
      </c>
      <c r="DX31" s="10">
        <v>0</v>
      </c>
      <c r="DY31" s="10">
        <v>0</v>
      </c>
      <c r="DZ31" s="10">
        <v>0</v>
      </c>
      <c r="EA31" s="10">
        <v>0</v>
      </c>
      <c r="EB31" s="10">
        <v>0</v>
      </c>
      <c r="EC31" s="10">
        <v>0</v>
      </c>
      <c r="ED31" s="10">
        <v>0</v>
      </c>
      <c r="EF31" s="13">
        <v>0</v>
      </c>
      <c r="EG31" s="14">
        <v>0</v>
      </c>
    </row>
    <row r="32" spans="2:137" x14ac:dyDescent="0.25">
      <c r="B32" s="18" t="s">
        <v>39</v>
      </c>
      <c r="C32" s="18"/>
      <c r="D32" s="18"/>
      <c r="E32" s="18"/>
      <c r="F32" s="18"/>
      <c r="G32" s="19"/>
      <c r="H32" s="13">
        <v>576.24685503907574</v>
      </c>
      <c r="I32" s="13">
        <v>494.26684842275387</v>
      </c>
      <c r="J32" s="13">
        <v>540.61984849260523</v>
      </c>
      <c r="K32" s="13">
        <v>500.47214893904021</v>
      </c>
      <c r="L32" s="13">
        <v>490.7645354792316</v>
      </c>
      <c r="M32" s="13">
        <v>509.02161462421873</v>
      </c>
      <c r="N32" s="13">
        <v>507.95130735373772</v>
      </c>
      <c r="O32" s="13">
        <v>515.42257701426274</v>
      </c>
      <c r="P32" s="13">
        <v>517.85715462225482</v>
      </c>
      <c r="Q32" s="13">
        <v>518.4572278356635</v>
      </c>
      <c r="R32" s="85">
        <v>510.20041066378542</v>
      </c>
      <c r="S32" s="85">
        <v>497.43048307364973</v>
      </c>
      <c r="T32" s="85">
        <v>484.14378144426951</v>
      </c>
      <c r="U32" s="85">
        <v>471.11247732892093</v>
      </c>
      <c r="V32" s="85">
        <v>459.6115973989605</v>
      </c>
      <c r="W32" s="13">
        <v>451.08959957350993</v>
      </c>
      <c r="X32" s="13">
        <v>446.08376834845092</v>
      </c>
      <c r="Y32" s="13">
        <v>442.5217877867446</v>
      </c>
      <c r="Z32" s="13">
        <v>438.87744629326886</v>
      </c>
      <c r="AB32" s="13">
        <v>-1.6411758481071015</v>
      </c>
      <c r="AC32" s="14">
        <v>-78.979708328985964</v>
      </c>
      <c r="AJ32" s="18" t="s">
        <v>39</v>
      </c>
      <c r="AK32" s="18"/>
      <c r="AL32" s="18"/>
      <c r="AM32" s="18"/>
      <c r="AN32" s="18"/>
      <c r="AO32" s="18"/>
      <c r="AP32" s="18"/>
      <c r="AQ32" s="18"/>
      <c r="AR32" s="18"/>
      <c r="AS32" s="18"/>
      <c r="AT32" s="19"/>
      <c r="AU32" s="10">
        <v>576.24685503907574</v>
      </c>
      <c r="AV32" s="10">
        <v>494.26684842275387</v>
      </c>
      <c r="AW32" s="10">
        <v>540.61984849260523</v>
      </c>
      <c r="AX32" s="10">
        <v>500.47214893904021</v>
      </c>
      <c r="AY32" s="10">
        <v>490.7645354792316</v>
      </c>
      <c r="AZ32" s="10">
        <v>509.02161462421873</v>
      </c>
      <c r="BA32" s="10">
        <v>507.95130735373772</v>
      </c>
      <c r="BB32" s="10">
        <v>515.42257701426274</v>
      </c>
      <c r="BC32" s="10">
        <v>517.85715462225482</v>
      </c>
      <c r="BD32" s="10">
        <v>518.4572278356635</v>
      </c>
      <c r="BE32" s="10">
        <v>510.20041066378542</v>
      </c>
      <c r="BF32" s="10">
        <v>497.43048307364973</v>
      </c>
      <c r="BG32" s="10">
        <v>484.14378144426951</v>
      </c>
      <c r="BH32" s="10">
        <v>471.11247732892093</v>
      </c>
      <c r="BI32" s="10">
        <v>459.6115973989605</v>
      </c>
      <c r="BJ32" s="10">
        <v>451.08959957350993</v>
      </c>
      <c r="BK32" s="10">
        <v>446.08376834845092</v>
      </c>
      <c r="BL32" s="10">
        <v>442.5217877867446</v>
      </c>
      <c r="BM32" s="10">
        <v>438.87744629326886</v>
      </c>
      <c r="BO32" s="13">
        <v>-1.6411758481071015</v>
      </c>
      <c r="BP32" s="14">
        <v>-78.979708328985964</v>
      </c>
      <c r="BV32" s="18"/>
      <c r="BW32" s="18"/>
      <c r="BX32" s="18"/>
      <c r="BY32" s="18"/>
      <c r="BZ32" s="18"/>
      <c r="CB32" s="18" t="s">
        <v>39</v>
      </c>
      <c r="CC32" s="19"/>
      <c r="CD32" s="10">
        <v>0</v>
      </c>
      <c r="CE32" s="10">
        <v>0</v>
      </c>
      <c r="CF32" s="10">
        <v>0</v>
      </c>
      <c r="CG32" s="10">
        <v>0</v>
      </c>
      <c r="CH32" s="10">
        <v>0</v>
      </c>
      <c r="CI32" s="10">
        <v>0</v>
      </c>
      <c r="CJ32" s="10">
        <v>0</v>
      </c>
      <c r="CK32" s="10">
        <v>0</v>
      </c>
      <c r="CL32" s="10">
        <v>0</v>
      </c>
      <c r="CM32" s="10">
        <v>0</v>
      </c>
      <c r="CN32" s="10">
        <v>0</v>
      </c>
      <c r="CO32" s="10">
        <v>0</v>
      </c>
      <c r="CP32" s="10">
        <v>0</v>
      </c>
      <c r="CQ32" s="10">
        <v>0</v>
      </c>
      <c r="CR32" s="10">
        <v>0</v>
      </c>
      <c r="CS32" s="10">
        <v>0</v>
      </c>
      <c r="CT32" s="10">
        <v>0</v>
      </c>
      <c r="CU32" s="10">
        <v>0</v>
      </c>
      <c r="CV32" s="10">
        <v>0</v>
      </c>
      <c r="CX32" s="13">
        <v>0</v>
      </c>
      <c r="CY32" s="14">
        <v>0</v>
      </c>
      <c r="DD32" s="18"/>
      <c r="DE32" s="18"/>
      <c r="DF32" s="18"/>
      <c r="DG32" s="18"/>
      <c r="DH32" s="18"/>
      <c r="DJ32" s="18" t="s">
        <v>39</v>
      </c>
      <c r="DK32" s="19"/>
      <c r="DL32" s="10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  <c r="DR32" s="10">
        <v>0</v>
      </c>
      <c r="DS32" s="10">
        <v>0</v>
      </c>
      <c r="DT32" s="10">
        <v>0</v>
      </c>
      <c r="DU32" s="10">
        <v>0</v>
      </c>
      <c r="DV32" s="10">
        <v>0</v>
      </c>
      <c r="DW32" s="10">
        <v>0</v>
      </c>
      <c r="DX32" s="10">
        <v>0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F32" s="13">
        <v>0</v>
      </c>
      <c r="EG32" s="14">
        <v>0</v>
      </c>
    </row>
    <row r="33" spans="2:136" x14ac:dyDescent="0.25">
      <c r="L33" s="10"/>
      <c r="M33" s="10"/>
      <c r="N33" s="10"/>
      <c r="O33" s="10"/>
      <c r="P33" s="10"/>
      <c r="Q33" s="10"/>
      <c r="R33" s="83"/>
      <c r="S33" s="83"/>
      <c r="T33" s="83"/>
      <c r="U33" s="83"/>
      <c r="V33" s="83"/>
      <c r="W33" s="10"/>
      <c r="X33" s="10"/>
      <c r="Y33" s="10"/>
      <c r="Z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</row>
    <row r="34" spans="2:136" x14ac:dyDescent="0.25">
      <c r="H34" s="14"/>
      <c r="L34" s="10"/>
      <c r="M34" s="10"/>
      <c r="N34" s="10"/>
      <c r="O34" s="10"/>
      <c r="P34" s="10"/>
      <c r="Q34" s="10"/>
      <c r="R34" s="83"/>
      <c r="S34" s="83"/>
      <c r="T34" s="83"/>
      <c r="U34" s="83"/>
      <c r="V34" s="83"/>
      <c r="W34" s="10"/>
      <c r="X34" s="10"/>
      <c r="Y34" s="10"/>
      <c r="Z34" s="10"/>
      <c r="AU34" s="14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</row>
    <row r="35" spans="2:136" x14ac:dyDescent="0.25">
      <c r="L35" s="20"/>
      <c r="M35" s="20"/>
      <c r="N35" s="20"/>
      <c r="O35" s="20"/>
      <c r="P35" s="20"/>
      <c r="Q35" s="20"/>
      <c r="R35" s="62"/>
      <c r="S35" s="62"/>
      <c r="T35" s="62"/>
      <c r="U35" s="62"/>
      <c r="V35" s="62"/>
      <c r="W35" s="20"/>
      <c r="X35" s="20"/>
      <c r="Y35" s="20"/>
      <c r="Z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</row>
    <row r="36" spans="2:136" x14ac:dyDescent="0.25">
      <c r="L36" s="20"/>
      <c r="M36" s="20"/>
      <c r="N36" s="20"/>
      <c r="O36" s="20"/>
      <c r="P36" s="20"/>
      <c r="Q36" s="20"/>
      <c r="R36" s="62"/>
      <c r="S36" s="62"/>
      <c r="T36" s="62"/>
      <c r="U36" s="62"/>
      <c r="V36" s="62"/>
      <c r="W36" s="20"/>
      <c r="X36" s="20"/>
      <c r="Y36" s="20"/>
      <c r="Z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</row>
    <row r="37" spans="2:136" x14ac:dyDescent="0.25">
      <c r="L37" s="20"/>
      <c r="M37" s="20"/>
      <c r="N37" s="20"/>
      <c r="O37" s="20"/>
      <c r="P37" s="20"/>
      <c r="Q37" s="20"/>
      <c r="R37" s="62"/>
      <c r="S37" s="62"/>
      <c r="T37" s="62"/>
      <c r="U37" s="62"/>
      <c r="V37" s="62"/>
      <c r="W37" s="20"/>
      <c r="X37" s="20"/>
      <c r="Y37" s="20"/>
      <c r="Z37" s="20"/>
      <c r="AU37" s="20"/>
      <c r="AV37" s="20"/>
      <c r="AW37" s="20"/>
      <c r="AX37" s="20"/>
      <c r="AY37" s="20"/>
      <c r="AZ37" s="20"/>
      <c r="BA37" s="20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</row>
    <row r="38" spans="2:136" x14ac:dyDescent="0.25">
      <c r="L38" s="20"/>
      <c r="M38" s="20"/>
      <c r="N38" s="20"/>
      <c r="O38" s="20"/>
      <c r="P38" s="20"/>
      <c r="Q38" s="20"/>
      <c r="R38" s="62"/>
      <c r="S38" s="62"/>
      <c r="T38" s="62"/>
      <c r="U38" s="62"/>
      <c r="V38" s="62"/>
      <c r="W38" s="20"/>
      <c r="X38" s="20"/>
      <c r="Y38" s="20"/>
      <c r="Z38" s="20"/>
      <c r="AU38" s="20"/>
      <c r="AV38" s="20"/>
      <c r="AW38" s="20"/>
      <c r="AX38" s="20"/>
      <c r="AY38" s="20"/>
      <c r="AZ38" s="20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</row>
    <row r="39" spans="2:136" x14ac:dyDescent="0.25">
      <c r="L39" s="20"/>
      <c r="M39" s="20"/>
      <c r="N39" s="20"/>
      <c r="O39" s="20"/>
      <c r="P39" s="20"/>
      <c r="Q39" s="20"/>
      <c r="R39" s="62"/>
      <c r="S39" s="62"/>
      <c r="T39" s="62"/>
      <c r="U39" s="62"/>
      <c r="V39" s="62"/>
      <c r="W39" s="20"/>
      <c r="X39" s="20"/>
      <c r="Y39" s="20"/>
      <c r="Z39" s="20"/>
      <c r="AU39" s="20"/>
      <c r="AV39" s="20"/>
      <c r="AW39" s="20"/>
      <c r="AX39" s="20"/>
      <c r="AY39" s="20"/>
      <c r="AZ39" s="20"/>
      <c r="BA39" s="20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</row>
    <row r="40" spans="2:136" x14ac:dyDescent="0.25">
      <c r="L40" s="22"/>
      <c r="M40" s="22"/>
      <c r="N40" s="22"/>
      <c r="O40" s="22"/>
      <c r="P40" s="22"/>
      <c r="Q40" s="22"/>
      <c r="R40" s="63"/>
      <c r="S40" s="63"/>
      <c r="T40" s="63"/>
      <c r="U40" s="63"/>
      <c r="V40" s="63"/>
      <c r="W40" s="20"/>
      <c r="X40" s="20"/>
      <c r="Y40" s="20"/>
      <c r="Z40" s="20"/>
      <c r="AU40" s="20"/>
      <c r="AV40" s="20"/>
      <c r="AW40" s="20"/>
      <c r="AX40" s="20"/>
      <c r="AY40" s="20"/>
      <c r="AZ40" s="20"/>
      <c r="BA40" s="20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</row>
    <row r="41" spans="2:136" x14ac:dyDescent="0.25">
      <c r="L41" s="20"/>
      <c r="M41" s="20"/>
      <c r="N41" s="20"/>
      <c r="O41" s="20"/>
      <c r="P41" s="23"/>
      <c r="Q41" s="23"/>
      <c r="R41" s="44"/>
      <c r="S41" s="44"/>
      <c r="T41" s="44"/>
      <c r="U41" s="44"/>
      <c r="V41" s="44"/>
      <c r="W41" s="20"/>
      <c r="X41" s="20"/>
      <c r="Y41" s="20"/>
      <c r="Z41" s="20"/>
      <c r="AU41" s="20"/>
      <c r="AV41" s="20"/>
      <c r="AW41" s="20"/>
      <c r="AX41" s="20"/>
      <c r="AY41" s="20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</row>
    <row r="42" spans="2:136" x14ac:dyDescent="0.25">
      <c r="B42" s="2" t="s">
        <v>0</v>
      </c>
      <c r="C42" s="2"/>
      <c r="D42" s="2"/>
      <c r="E42" s="2"/>
      <c r="F42" s="2"/>
      <c r="G42" s="3"/>
      <c r="H42" s="3"/>
      <c r="I42" s="3"/>
      <c r="J42" s="3"/>
      <c r="K42" s="3"/>
      <c r="L42" s="22"/>
      <c r="M42" s="22"/>
      <c r="N42" s="22"/>
      <c r="O42" s="22"/>
      <c r="P42" s="23"/>
      <c r="Q42" s="23"/>
      <c r="R42" s="44"/>
      <c r="S42" s="44"/>
      <c r="T42" s="44"/>
      <c r="U42" s="44"/>
      <c r="V42" s="44"/>
      <c r="W42" s="20"/>
      <c r="X42" s="20"/>
      <c r="Y42" s="20"/>
      <c r="Z42" s="20"/>
      <c r="AB42" s="4" t="s">
        <v>1</v>
      </c>
      <c r="AJ42" s="2" t="s">
        <v>3</v>
      </c>
      <c r="AK42" s="2"/>
      <c r="AL42" s="2"/>
      <c r="AM42" s="2"/>
      <c r="AN42" s="2"/>
      <c r="AO42" s="2"/>
      <c r="AP42" s="2"/>
      <c r="AQ42" s="2"/>
      <c r="AR42" s="2"/>
      <c r="AS42" s="5"/>
      <c r="AT42" s="3"/>
      <c r="AU42" s="20"/>
      <c r="AV42" s="20"/>
      <c r="AW42" s="20"/>
      <c r="AX42" s="20"/>
      <c r="AY42" s="20"/>
      <c r="AZ42" s="20"/>
      <c r="BA42" s="20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O42" s="4" t="s">
        <v>1</v>
      </c>
      <c r="BV42" s="2"/>
      <c r="BW42" s="2"/>
      <c r="BX42" s="2"/>
      <c r="BY42" s="2"/>
      <c r="BZ42" s="2"/>
      <c r="CB42" s="2" t="s">
        <v>4</v>
      </c>
      <c r="CC42" s="3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X42" s="4" t="s">
        <v>1</v>
      </c>
      <c r="DD42" s="2"/>
      <c r="DE42" s="2"/>
      <c r="DF42" s="2"/>
      <c r="DG42" s="2"/>
      <c r="DH42" s="2"/>
      <c r="DJ42" s="2" t="s">
        <v>5</v>
      </c>
      <c r="DK42" s="3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F42" s="4" t="s">
        <v>1</v>
      </c>
    </row>
    <row r="43" spans="2:136" x14ac:dyDescent="0.25">
      <c r="B43" s="2" t="s">
        <v>40</v>
      </c>
      <c r="C43" s="2"/>
      <c r="D43" s="2"/>
      <c r="E43" s="2"/>
      <c r="F43" s="2"/>
      <c r="G43" s="3"/>
      <c r="H43" s="3">
        <v>2008</v>
      </c>
      <c r="I43" s="3">
        <v>2009</v>
      </c>
      <c r="J43" s="3">
        <v>2010</v>
      </c>
      <c r="K43" s="3">
        <v>2011</v>
      </c>
      <c r="L43" s="6">
        <v>2012</v>
      </c>
      <c r="M43" s="6">
        <v>2013</v>
      </c>
      <c r="N43" s="6">
        <v>2014</v>
      </c>
      <c r="O43" s="6">
        <v>2015</v>
      </c>
      <c r="P43" s="6">
        <v>2016</v>
      </c>
      <c r="Q43" s="6">
        <v>2017</v>
      </c>
      <c r="R43" s="6">
        <v>2018</v>
      </c>
      <c r="S43" s="6">
        <v>2019</v>
      </c>
      <c r="T43" s="6">
        <v>2020</v>
      </c>
      <c r="U43" s="6">
        <v>2021</v>
      </c>
      <c r="V43" s="7">
        <v>2022</v>
      </c>
      <c r="W43" s="7">
        <v>2023</v>
      </c>
      <c r="X43" s="7">
        <v>2024</v>
      </c>
      <c r="Y43" s="8">
        <v>2025</v>
      </c>
      <c r="Z43" s="8">
        <v>2026</v>
      </c>
      <c r="AB43" s="4" t="s">
        <v>7</v>
      </c>
      <c r="AF43">
        <v>27</v>
      </c>
      <c r="AG43">
        <v>0.32926829268292684</v>
      </c>
      <c r="AJ43" s="2" t="s">
        <v>40</v>
      </c>
      <c r="AK43" s="2"/>
      <c r="AL43" s="2"/>
      <c r="AM43" s="2"/>
      <c r="AN43" s="2"/>
      <c r="AO43" s="2"/>
      <c r="AP43" s="2"/>
      <c r="AQ43" s="2"/>
      <c r="AR43" s="2"/>
      <c r="AS43" s="5"/>
      <c r="AT43" s="3"/>
      <c r="AU43" s="3">
        <v>2008</v>
      </c>
      <c r="AV43" s="3">
        <v>2009</v>
      </c>
      <c r="AW43" s="3">
        <v>2010</v>
      </c>
      <c r="AX43" s="3">
        <v>2011</v>
      </c>
      <c r="AY43" s="6">
        <v>2012</v>
      </c>
      <c r="AZ43" s="6">
        <v>2013</v>
      </c>
      <c r="BA43" s="6">
        <v>2014</v>
      </c>
      <c r="BB43" s="6">
        <v>2015</v>
      </c>
      <c r="BC43" s="6">
        <v>2016</v>
      </c>
      <c r="BD43" s="6">
        <v>2017</v>
      </c>
      <c r="BE43" s="6">
        <v>2018</v>
      </c>
      <c r="BF43" s="6">
        <v>2019</v>
      </c>
      <c r="BG43" s="6">
        <v>2020</v>
      </c>
      <c r="BH43" s="6">
        <v>2021</v>
      </c>
      <c r="BI43" s="7">
        <v>2022</v>
      </c>
      <c r="BJ43" s="7">
        <v>2023</v>
      </c>
      <c r="BK43" s="7">
        <v>2024</v>
      </c>
      <c r="BL43" s="8">
        <v>2025</v>
      </c>
      <c r="BM43" s="8">
        <v>2026</v>
      </c>
      <c r="BO43" s="4" t="s">
        <v>7</v>
      </c>
      <c r="BV43" s="2"/>
      <c r="BW43" s="2"/>
      <c r="BX43" s="2"/>
      <c r="BY43" s="2"/>
      <c r="BZ43" s="2"/>
      <c r="CB43" s="2" t="s">
        <v>40</v>
      </c>
      <c r="CC43" s="3"/>
      <c r="CD43" s="3">
        <v>2008</v>
      </c>
      <c r="CE43" s="3">
        <v>2009</v>
      </c>
      <c r="CF43" s="3">
        <v>2010</v>
      </c>
      <c r="CG43" s="3">
        <v>2011</v>
      </c>
      <c r="CH43" s="6">
        <v>2012</v>
      </c>
      <c r="CI43" s="6">
        <v>2013</v>
      </c>
      <c r="CJ43" s="6">
        <v>2014</v>
      </c>
      <c r="CK43" s="6">
        <v>2015</v>
      </c>
      <c r="CL43" s="6">
        <v>2016</v>
      </c>
      <c r="CM43" s="6">
        <v>2017</v>
      </c>
      <c r="CN43" s="6">
        <v>2018</v>
      </c>
      <c r="CO43" s="6">
        <v>2019</v>
      </c>
      <c r="CP43" s="6">
        <v>2020</v>
      </c>
      <c r="CQ43" s="6">
        <v>2021</v>
      </c>
      <c r="CR43" s="7">
        <v>2022</v>
      </c>
      <c r="CS43" s="7">
        <v>2023</v>
      </c>
      <c r="CT43" s="7">
        <v>2024</v>
      </c>
      <c r="CU43" s="8">
        <v>2025</v>
      </c>
      <c r="CV43" s="8">
        <v>2026</v>
      </c>
      <c r="CX43" s="4" t="s">
        <v>7</v>
      </c>
      <c r="DD43" s="2"/>
      <c r="DE43" s="2"/>
      <c r="DF43" s="2"/>
      <c r="DG43" s="2"/>
      <c r="DH43" s="2"/>
      <c r="DJ43" s="2" t="s">
        <v>40</v>
      </c>
      <c r="DK43" s="3"/>
      <c r="DL43" s="3">
        <v>2008</v>
      </c>
      <c r="DM43" s="3">
        <v>2009</v>
      </c>
      <c r="DN43" s="3">
        <v>2010</v>
      </c>
      <c r="DO43" s="3">
        <v>2011</v>
      </c>
      <c r="DP43" s="6">
        <v>2012</v>
      </c>
      <c r="DQ43" s="6">
        <v>2013</v>
      </c>
      <c r="DR43" s="6">
        <v>2014</v>
      </c>
      <c r="DS43" s="6">
        <v>2015</v>
      </c>
      <c r="DT43" s="6">
        <v>2016</v>
      </c>
      <c r="DU43" s="6">
        <v>2017</v>
      </c>
      <c r="DV43" s="6">
        <v>2018</v>
      </c>
      <c r="DW43" s="6">
        <v>2019</v>
      </c>
      <c r="DX43" s="6">
        <v>2020</v>
      </c>
      <c r="DY43" s="6">
        <v>2021</v>
      </c>
      <c r="DZ43" s="7">
        <v>2022</v>
      </c>
      <c r="EA43" s="7">
        <v>2023</v>
      </c>
      <c r="EB43" s="7">
        <v>2024</v>
      </c>
      <c r="EC43" s="8">
        <v>2025</v>
      </c>
      <c r="ED43" s="8">
        <v>2026</v>
      </c>
      <c r="EF43" s="4" t="s">
        <v>7</v>
      </c>
    </row>
    <row r="44" spans="2:136" x14ac:dyDescent="0.25">
      <c r="B44" s="5"/>
      <c r="C44" s="5"/>
      <c r="D44" s="5"/>
      <c r="E44" s="5"/>
      <c r="F44" s="5"/>
      <c r="G44" s="11" t="s">
        <v>41</v>
      </c>
      <c r="H44" s="11"/>
      <c r="I44" s="11"/>
      <c r="J44" s="11"/>
      <c r="K44" s="11"/>
      <c r="L44" s="10"/>
      <c r="M44" s="20"/>
      <c r="N44" s="20"/>
      <c r="O44" s="20"/>
      <c r="P44" s="20"/>
      <c r="Q44" s="20"/>
      <c r="R44" s="62"/>
      <c r="S44" s="62"/>
      <c r="T44" s="62"/>
      <c r="U44" s="62"/>
      <c r="V44" s="62"/>
      <c r="W44" s="20"/>
      <c r="X44" s="20"/>
      <c r="Y44" s="20"/>
      <c r="Z44" s="20"/>
      <c r="AB44" s="11" t="s">
        <v>12</v>
      </c>
      <c r="AF44">
        <v>50</v>
      </c>
      <c r="AG44">
        <v>0.6097560975609756</v>
      </c>
      <c r="AJ44" s="2" t="s">
        <v>42</v>
      </c>
      <c r="AK44" s="2"/>
      <c r="AL44" s="2"/>
      <c r="AM44" s="2"/>
      <c r="AN44" s="2"/>
      <c r="AO44" s="2"/>
      <c r="AP44" s="2"/>
      <c r="AQ44" s="2"/>
      <c r="AR44" s="2"/>
      <c r="AS44" s="5"/>
      <c r="AU44" s="11" t="s">
        <v>41</v>
      </c>
      <c r="AV44" s="11" t="s">
        <v>41</v>
      </c>
      <c r="AW44" s="11" t="s">
        <v>41</v>
      </c>
      <c r="AX44" s="11" t="s">
        <v>41</v>
      </c>
      <c r="AY44" s="11" t="s">
        <v>41</v>
      </c>
      <c r="AZ44" s="20"/>
      <c r="BA44" s="20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O44" s="11" t="s">
        <v>12</v>
      </c>
      <c r="BV44" s="2"/>
      <c r="BW44" s="2"/>
      <c r="BX44" s="2"/>
      <c r="BY44" s="2"/>
      <c r="BZ44" s="2"/>
      <c r="CB44" s="2" t="s">
        <v>42</v>
      </c>
      <c r="CC44" s="11" t="s">
        <v>41</v>
      </c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X44" s="11" t="s">
        <v>12</v>
      </c>
      <c r="DD44" s="2"/>
      <c r="DE44" s="2"/>
      <c r="DF44" s="2"/>
      <c r="DG44" s="2"/>
      <c r="DH44" s="2"/>
      <c r="DJ44" s="2" t="s">
        <v>42</v>
      </c>
      <c r="DK44" s="11" t="s">
        <v>41</v>
      </c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F44" s="11" t="s">
        <v>12</v>
      </c>
    </row>
    <row r="45" spans="2:136" x14ac:dyDescent="0.25">
      <c r="B45" s="24" t="s">
        <v>13</v>
      </c>
      <c r="C45" s="24"/>
      <c r="D45" s="24"/>
      <c r="E45" s="24"/>
      <c r="F45" s="24"/>
      <c r="H45" s="25">
        <v>653426</v>
      </c>
      <c r="I45" s="25">
        <v>658403</v>
      </c>
      <c r="J45" s="25">
        <v>662223</v>
      </c>
      <c r="K45" s="25">
        <v>672947</v>
      </c>
      <c r="L45" s="25">
        <v>678214.85906040273</v>
      </c>
      <c r="M45" s="25">
        <v>682733.85906040273</v>
      </c>
      <c r="N45" s="25">
        <v>687431.87969924812</v>
      </c>
      <c r="O45" s="25">
        <v>691128.92619657365</v>
      </c>
      <c r="P45" s="25">
        <v>693931.68484013132</v>
      </c>
      <c r="Q45" s="25">
        <v>697316.61798939563</v>
      </c>
      <c r="R45" s="84">
        <v>700583.91047070955</v>
      </c>
      <c r="S45" s="84">
        <v>703940.27384409623</v>
      </c>
      <c r="T45" s="84">
        <v>707311.81439236994</v>
      </c>
      <c r="U45" s="84">
        <v>710448.52827999182</v>
      </c>
      <c r="V45" s="84">
        <v>713668.41602513881</v>
      </c>
      <c r="W45" s="25">
        <v>717154.67192690249</v>
      </c>
      <c r="X45" s="25">
        <v>720289.15144230111</v>
      </c>
      <c r="Y45" s="25">
        <v>723266.40722138062</v>
      </c>
      <c r="Z45" s="25">
        <v>726545.73638728249</v>
      </c>
      <c r="AB45" s="13">
        <v>0.46033546945607462</v>
      </c>
      <c r="AF45">
        <v>5</v>
      </c>
      <c r="AG45">
        <v>6.097560975609756E-2</v>
      </c>
      <c r="AJ45" s="24" t="s">
        <v>13</v>
      </c>
      <c r="AK45" s="24"/>
      <c r="AL45" s="24"/>
      <c r="AM45" s="24"/>
      <c r="AN45" s="24"/>
      <c r="AO45" s="24"/>
      <c r="AP45" s="24"/>
      <c r="AQ45" s="24"/>
      <c r="AR45" s="24"/>
      <c r="AS45" s="24"/>
      <c r="AU45" s="21">
        <v>653426</v>
      </c>
      <c r="AV45" s="21">
        <v>658403</v>
      </c>
      <c r="AW45" s="21">
        <v>662223</v>
      </c>
      <c r="AX45" s="21">
        <v>666286</v>
      </c>
      <c r="AY45" s="21">
        <v>670863.85906040273</v>
      </c>
      <c r="AZ45" s="21">
        <v>675555.85906040273</v>
      </c>
      <c r="BA45" s="21">
        <v>679813.87969924812</v>
      </c>
      <c r="BB45" s="21">
        <v>682767.92619657365</v>
      </c>
      <c r="BC45" s="21">
        <v>685094.17198537383</v>
      </c>
      <c r="BD45" s="21">
        <v>688015.74405535311</v>
      </c>
      <c r="BE45" s="21">
        <v>690856.9118677451</v>
      </c>
      <c r="BF45" s="21">
        <v>693761.10519857262</v>
      </c>
      <c r="BG45" s="21">
        <v>696700.15731092857</v>
      </c>
      <c r="BH45" s="21">
        <v>699390.98989161989</v>
      </c>
      <c r="BI45" s="21">
        <v>702158.0784385209</v>
      </c>
      <c r="BJ45" s="21">
        <v>705204.72475012578</v>
      </c>
      <c r="BK45" s="21">
        <v>707898.4221165739</v>
      </c>
      <c r="BL45" s="21">
        <v>710409.88386908802</v>
      </c>
      <c r="BM45" s="21">
        <v>713222.01039357984</v>
      </c>
      <c r="BO45" s="13">
        <v>0.40317498046364975</v>
      </c>
      <c r="BV45" s="24"/>
      <c r="BW45" s="24"/>
      <c r="BX45" s="24"/>
      <c r="BY45" s="24"/>
      <c r="BZ45" s="24"/>
      <c r="CB45" s="24" t="s">
        <v>13</v>
      </c>
      <c r="CD45" s="21">
        <v>0</v>
      </c>
      <c r="CE45" s="21">
        <v>0</v>
      </c>
      <c r="CF45" s="21">
        <v>0</v>
      </c>
      <c r="CG45" s="21">
        <v>4070</v>
      </c>
      <c r="CH45" s="21">
        <v>4418</v>
      </c>
      <c r="CI45" s="21">
        <v>4274</v>
      </c>
      <c r="CJ45" s="21">
        <v>4412</v>
      </c>
      <c r="CK45" s="21">
        <v>4751</v>
      </c>
      <c r="CL45" s="21">
        <v>4899</v>
      </c>
      <c r="CM45" s="21">
        <v>5070.4407865027324</v>
      </c>
      <c r="CN45" s="21">
        <v>5207.5559077914022</v>
      </c>
      <c r="CO45" s="21">
        <v>5352.674635948928</v>
      </c>
      <c r="CP45" s="21">
        <v>5491.1742005095111</v>
      </c>
      <c r="CQ45" s="21">
        <v>5630.245492922566</v>
      </c>
      <c r="CR45" s="21">
        <v>5758.7067487109225</v>
      </c>
      <c r="CS45" s="21">
        <v>5884.1090113604023</v>
      </c>
      <c r="CT45" s="21">
        <v>6013.7614059516318</v>
      </c>
      <c r="CU45" s="21">
        <v>6148.3424571994192</v>
      </c>
      <c r="CV45" s="21">
        <v>6281.8822277604804</v>
      </c>
      <c r="CX45" s="13">
        <v>2.5175538572406175</v>
      </c>
      <c r="DD45" s="24"/>
      <c r="DE45" s="24"/>
      <c r="DF45" s="24"/>
      <c r="DG45" s="24"/>
      <c r="DH45" s="24"/>
      <c r="DJ45" s="24" t="s">
        <v>13</v>
      </c>
      <c r="DL45" s="20">
        <v>0</v>
      </c>
      <c r="DM45" s="20">
        <v>0</v>
      </c>
      <c r="DN45" s="20">
        <v>0</v>
      </c>
      <c r="DO45" s="20">
        <v>2591</v>
      </c>
      <c r="DP45" s="20">
        <v>2933</v>
      </c>
      <c r="DQ45" s="20">
        <v>2904</v>
      </c>
      <c r="DR45" s="20">
        <v>3206</v>
      </c>
      <c r="DS45" s="20">
        <v>3610</v>
      </c>
      <c r="DT45" s="21">
        <v>3938.5128547574391</v>
      </c>
      <c r="DU45" s="21">
        <v>4230.4331475397194</v>
      </c>
      <c r="DV45" s="21">
        <v>4519.4426951730302</v>
      </c>
      <c r="DW45" s="21">
        <v>4826.4940095745869</v>
      </c>
      <c r="DX45" s="21">
        <v>5120.4828809318587</v>
      </c>
      <c r="DY45" s="21">
        <v>5427.2928954493318</v>
      </c>
      <c r="DZ45" s="21">
        <v>5751.6308379070033</v>
      </c>
      <c r="EA45" s="21">
        <v>6065.8381654163177</v>
      </c>
      <c r="EB45" s="21">
        <v>6376.9679197755886</v>
      </c>
      <c r="EC45" s="21">
        <v>6708.1808950930954</v>
      </c>
      <c r="ED45" s="21">
        <v>7041.8437659421916</v>
      </c>
      <c r="EF45" s="13">
        <v>5.9828055360830801</v>
      </c>
    </row>
    <row r="46" spans="2:136" x14ac:dyDescent="0.25">
      <c r="B46" s="9" t="s">
        <v>14</v>
      </c>
      <c r="C46" s="9"/>
      <c r="D46" s="9"/>
      <c r="E46" s="9"/>
      <c r="F46" s="9"/>
      <c r="H46" s="25">
        <v>656786</v>
      </c>
      <c r="I46" s="25">
        <v>663050</v>
      </c>
      <c r="J46" s="25">
        <v>668088</v>
      </c>
      <c r="K46" s="25">
        <v>672932</v>
      </c>
      <c r="L46" s="25">
        <v>677935</v>
      </c>
      <c r="M46" s="25">
        <v>682452</v>
      </c>
      <c r="N46" s="25">
        <v>687150</v>
      </c>
      <c r="O46" s="25">
        <v>690845</v>
      </c>
      <c r="P46" s="25">
        <v>693654.50666847732</v>
      </c>
      <c r="Q46" s="25">
        <v>697038.09019175521</v>
      </c>
      <c r="R46" s="84">
        <v>700307.28999741504</v>
      </c>
      <c r="S46" s="84">
        <v>703666.9161074335</v>
      </c>
      <c r="T46" s="84">
        <v>707041.83404477511</v>
      </c>
      <c r="U46" s="84">
        <v>710182.91209161445</v>
      </c>
      <c r="V46" s="84">
        <v>713405.01357013313</v>
      </c>
      <c r="W46" s="25">
        <v>716892.692829779</v>
      </c>
      <c r="X46" s="25">
        <v>720027.73435560288</v>
      </c>
      <c r="Y46" s="25">
        <v>723006.21499990067</v>
      </c>
      <c r="Z46" s="25">
        <v>726285.65123733471</v>
      </c>
      <c r="AB46" s="13">
        <v>0.46075210228910812</v>
      </c>
      <c r="AF46">
        <v>82</v>
      </c>
      <c r="AJ46" s="9" t="s">
        <v>14</v>
      </c>
      <c r="AK46" s="9"/>
      <c r="AL46" s="9"/>
      <c r="AM46" s="9"/>
      <c r="AN46" s="9"/>
      <c r="AO46" s="9"/>
      <c r="AP46" s="9"/>
      <c r="AQ46" s="9"/>
      <c r="AR46" s="9"/>
      <c r="AS46" s="9"/>
      <c r="AU46" s="21">
        <v>653142</v>
      </c>
      <c r="AV46" s="21">
        <v>658117</v>
      </c>
      <c r="AW46" s="21">
        <v>661939</v>
      </c>
      <c r="AX46" s="21">
        <v>666007</v>
      </c>
      <c r="AY46" s="21">
        <v>670585</v>
      </c>
      <c r="AZ46" s="21">
        <v>675275</v>
      </c>
      <c r="BA46" s="21">
        <v>679534</v>
      </c>
      <c r="BB46" s="21">
        <v>682486</v>
      </c>
      <c r="BC46" s="21">
        <v>684819</v>
      </c>
      <c r="BD46" s="21">
        <v>687739.24193263846</v>
      </c>
      <c r="BE46" s="21">
        <v>690582.31423503347</v>
      </c>
      <c r="BF46" s="21">
        <v>693489.75520476571</v>
      </c>
      <c r="BG46" s="21">
        <v>696432.18623277941</v>
      </c>
      <c r="BH46" s="21">
        <v>699127.36200354551</v>
      </c>
      <c r="BI46" s="21">
        <v>701896.6614742513</v>
      </c>
      <c r="BJ46" s="21">
        <v>704944.73580525536</v>
      </c>
      <c r="BK46" s="21">
        <v>707639.00581544719</v>
      </c>
      <c r="BL46" s="21">
        <v>710151.70285392518</v>
      </c>
      <c r="BM46" s="21">
        <v>712963.94565793092</v>
      </c>
      <c r="BO46" s="13">
        <v>0.40357500213938913</v>
      </c>
      <c r="BV46" s="9"/>
      <c r="BW46" s="9"/>
      <c r="BX46" s="9"/>
      <c r="BY46" s="9"/>
      <c r="BZ46" s="9"/>
      <c r="CB46" s="9" t="s">
        <v>14</v>
      </c>
      <c r="CD46" s="21">
        <v>3644</v>
      </c>
      <c r="CE46" s="21">
        <v>3890</v>
      </c>
      <c r="CF46" s="21">
        <v>4107</v>
      </c>
      <c r="CG46" s="21">
        <v>4335</v>
      </c>
      <c r="CH46" s="21">
        <v>4418</v>
      </c>
      <c r="CI46" s="21">
        <v>4274</v>
      </c>
      <c r="CJ46" s="21">
        <v>4412</v>
      </c>
      <c r="CK46" s="21">
        <v>4751</v>
      </c>
      <c r="CL46" s="21">
        <v>4899</v>
      </c>
      <c r="CM46" s="21">
        <v>5070.4407865027324</v>
      </c>
      <c r="CN46" s="21">
        <v>5207.5559077914022</v>
      </c>
      <c r="CO46" s="21">
        <v>5352.674635948928</v>
      </c>
      <c r="CP46" s="21">
        <v>5491.1742005095111</v>
      </c>
      <c r="CQ46" s="21">
        <v>5630.245492922566</v>
      </c>
      <c r="CR46" s="21">
        <v>5758.7067487109225</v>
      </c>
      <c r="CS46" s="21">
        <v>5884.1090113604023</v>
      </c>
      <c r="CT46" s="21">
        <v>6013.7614059516318</v>
      </c>
      <c r="CU46" s="21">
        <v>6148.3424571994192</v>
      </c>
      <c r="CV46" s="21">
        <v>6281.8822277604804</v>
      </c>
      <c r="CX46" s="13">
        <v>2.5175538572406175</v>
      </c>
      <c r="DD46" s="9"/>
      <c r="DE46" s="9"/>
      <c r="DF46" s="9"/>
      <c r="DG46" s="9"/>
      <c r="DH46" s="9"/>
      <c r="DJ46" s="9" t="s">
        <v>14</v>
      </c>
      <c r="DL46" s="20">
        <v>0</v>
      </c>
      <c r="DM46" s="20">
        <v>1043</v>
      </c>
      <c r="DN46" s="20">
        <v>2042</v>
      </c>
      <c r="DO46" s="20">
        <v>2590</v>
      </c>
      <c r="DP46" s="20">
        <v>2932</v>
      </c>
      <c r="DQ46" s="20">
        <v>2903</v>
      </c>
      <c r="DR46" s="20">
        <v>3204</v>
      </c>
      <c r="DS46" s="20">
        <v>3608</v>
      </c>
      <c r="DT46" s="21">
        <v>3936.5066684773337</v>
      </c>
      <c r="DU46" s="21">
        <v>4228.4074726140097</v>
      </c>
      <c r="DV46" s="21">
        <v>4517.4198545901918</v>
      </c>
      <c r="DW46" s="21">
        <v>4824.486266718839</v>
      </c>
      <c r="DX46" s="21">
        <v>5118.473611486168</v>
      </c>
      <c r="DY46" s="21">
        <v>5425.3045951462809</v>
      </c>
      <c r="DZ46" s="21">
        <v>5749.6453471709274</v>
      </c>
      <c r="EA46" s="21">
        <v>6063.8480131631377</v>
      </c>
      <c r="EB46" s="21">
        <v>6374.9671342041565</v>
      </c>
      <c r="EC46" s="21">
        <v>6706.1696887760327</v>
      </c>
      <c r="ED46" s="21">
        <v>7039.8233516432574</v>
      </c>
      <c r="EF46" s="13">
        <v>5.9851642062933363</v>
      </c>
    </row>
    <row r="47" spans="2:136" x14ac:dyDescent="0.25">
      <c r="B47" s="12" t="s">
        <v>15</v>
      </c>
      <c r="C47" s="12"/>
      <c r="D47" s="12"/>
      <c r="E47" s="12"/>
      <c r="F47" s="12"/>
      <c r="H47" s="25">
        <v>640187</v>
      </c>
      <c r="I47" s="25">
        <v>646520</v>
      </c>
      <c r="J47" s="25">
        <v>651551</v>
      </c>
      <c r="K47" s="25">
        <v>656434</v>
      </c>
      <c r="L47" s="25">
        <v>661661</v>
      </c>
      <c r="M47" s="25">
        <v>666241</v>
      </c>
      <c r="N47" s="25">
        <v>670964</v>
      </c>
      <c r="O47" s="25">
        <v>674931</v>
      </c>
      <c r="P47" s="25">
        <v>677974.50666847732</v>
      </c>
      <c r="Q47" s="25">
        <v>681420.10702551063</v>
      </c>
      <c r="R47" s="84">
        <v>684783.19361423713</v>
      </c>
      <c r="S47" s="84">
        <v>688278.90509704407</v>
      </c>
      <c r="T47" s="84">
        <v>691752.20520082011</v>
      </c>
      <c r="U47" s="84">
        <v>695209.38098557096</v>
      </c>
      <c r="V47" s="84">
        <v>698506.83302493556</v>
      </c>
      <c r="W47" s="25">
        <v>702047.64516073756</v>
      </c>
      <c r="X47" s="25">
        <v>705211.74086674198</v>
      </c>
      <c r="Y47" s="25">
        <v>708223.56855110335</v>
      </c>
      <c r="Z47" s="25">
        <v>711548.32920237642</v>
      </c>
      <c r="AB47" s="13">
        <v>0.48450650093758707</v>
      </c>
      <c r="AJ47" s="12" t="s">
        <v>15</v>
      </c>
      <c r="AK47" s="12"/>
      <c r="AL47" s="12"/>
      <c r="AM47" s="12"/>
      <c r="AN47" s="12"/>
      <c r="AO47" s="12"/>
      <c r="AP47" s="12"/>
      <c r="AQ47" s="12"/>
      <c r="AR47" s="12"/>
      <c r="AS47" s="12"/>
      <c r="AU47" s="21">
        <v>636571</v>
      </c>
      <c r="AV47" s="21">
        <v>641642</v>
      </c>
      <c r="AW47" s="21">
        <v>645501</v>
      </c>
      <c r="AX47" s="21">
        <v>649625</v>
      </c>
      <c r="AY47" s="21">
        <v>654432</v>
      </c>
      <c r="AZ47" s="21">
        <v>659185</v>
      </c>
      <c r="BA47" s="21">
        <v>663476</v>
      </c>
      <c r="BB47" s="21">
        <v>666705</v>
      </c>
      <c r="BC47" s="21">
        <v>669282</v>
      </c>
      <c r="BD47" s="21">
        <v>672272.95469718054</v>
      </c>
      <c r="BE47" s="21">
        <v>675211.64329278213</v>
      </c>
      <c r="BF47" s="21">
        <v>678257.15477558912</v>
      </c>
      <c r="BG47" s="21">
        <v>681299.25487936521</v>
      </c>
      <c r="BH47" s="21">
        <v>684311.43066411605</v>
      </c>
      <c r="BI47" s="21">
        <v>687156.48270348064</v>
      </c>
      <c r="BJ47" s="21">
        <v>690258.29483928264</v>
      </c>
      <c r="BK47" s="21">
        <v>692982.59054528701</v>
      </c>
      <c r="BL47" s="21">
        <v>695529.61822964845</v>
      </c>
      <c r="BM47" s="21">
        <v>698388.17888092145</v>
      </c>
      <c r="BO47" s="13">
        <v>0.42660319582243922</v>
      </c>
      <c r="BV47" s="12"/>
      <c r="BW47" s="12"/>
      <c r="BX47" s="12"/>
      <c r="BY47" s="12"/>
      <c r="BZ47" s="12"/>
      <c r="CB47" s="12" t="s">
        <v>15</v>
      </c>
      <c r="CD47" s="21">
        <v>3616</v>
      </c>
      <c r="CE47" s="21">
        <v>3857</v>
      </c>
      <c r="CF47" s="21">
        <v>4070</v>
      </c>
      <c r="CG47" s="21">
        <v>4297</v>
      </c>
      <c r="CH47" s="21">
        <v>4380</v>
      </c>
      <c r="CI47" s="21">
        <v>4236</v>
      </c>
      <c r="CJ47" s="21">
        <v>4368</v>
      </c>
      <c r="CK47" s="21">
        <v>4705</v>
      </c>
      <c r="CL47" s="21">
        <v>4850</v>
      </c>
      <c r="CM47" s="21">
        <v>5019.4618706636993</v>
      </c>
      <c r="CN47" s="21">
        <v>5156.4618706636993</v>
      </c>
      <c r="CO47" s="21">
        <v>5301.4618706636993</v>
      </c>
      <c r="CP47" s="21">
        <v>5439.4618706636993</v>
      </c>
      <c r="CQ47" s="21">
        <v>5578.4618706636993</v>
      </c>
      <c r="CR47" s="21">
        <v>5706.4618706636993</v>
      </c>
      <c r="CS47" s="21">
        <v>5831.4618706636993</v>
      </c>
      <c r="CT47" s="21">
        <v>5960.4618706636993</v>
      </c>
      <c r="CU47" s="21">
        <v>6094.4618706636993</v>
      </c>
      <c r="CV47" s="21">
        <v>6227.4618706636993</v>
      </c>
      <c r="CX47" s="13">
        <v>2.531410961039926</v>
      </c>
      <c r="DD47" s="12"/>
      <c r="DE47" s="12"/>
      <c r="DF47" s="12"/>
      <c r="DG47" s="12"/>
      <c r="DH47" s="12"/>
      <c r="DJ47" s="12" t="s">
        <v>15</v>
      </c>
      <c r="DL47" s="20">
        <v>0</v>
      </c>
      <c r="DM47" s="20">
        <v>1021</v>
      </c>
      <c r="DN47" s="20">
        <v>1980</v>
      </c>
      <c r="DO47" s="20">
        <v>2512</v>
      </c>
      <c r="DP47" s="20">
        <v>2849</v>
      </c>
      <c r="DQ47" s="20">
        <v>2820</v>
      </c>
      <c r="DR47" s="20">
        <v>3120</v>
      </c>
      <c r="DS47" s="20">
        <v>3521</v>
      </c>
      <c r="DT47" s="21">
        <v>3842.5066684773337</v>
      </c>
      <c r="DU47" s="21">
        <v>4127.6904576664265</v>
      </c>
      <c r="DV47" s="21">
        <v>4415.0884507912706</v>
      </c>
      <c r="DW47" s="21">
        <v>4720.2884507912704</v>
      </c>
      <c r="DX47" s="21">
        <v>5013.4884507912702</v>
      </c>
      <c r="DY47" s="21">
        <v>5319.4884507912702</v>
      </c>
      <c r="DZ47" s="21">
        <v>5643.8884507912699</v>
      </c>
      <c r="EA47" s="21">
        <v>5957.8884507912699</v>
      </c>
      <c r="EB47" s="21">
        <v>6268.68845079127</v>
      </c>
      <c r="EC47" s="21">
        <v>6599.4884507912702</v>
      </c>
      <c r="ED47" s="21">
        <v>6932.68845079127</v>
      </c>
      <c r="EF47" s="13">
        <v>6.078826182833641</v>
      </c>
    </row>
    <row r="48" spans="2:136" x14ac:dyDescent="0.25">
      <c r="B48" s="15" t="s">
        <v>96</v>
      </c>
      <c r="C48" s="15"/>
      <c r="D48" s="15"/>
      <c r="E48" s="15"/>
      <c r="F48" s="15"/>
      <c r="H48" s="25">
        <v>640187</v>
      </c>
      <c r="I48" s="25">
        <v>646520</v>
      </c>
      <c r="J48" s="25">
        <v>651551</v>
      </c>
      <c r="K48" s="25">
        <v>656434</v>
      </c>
      <c r="L48" s="25">
        <v>661661</v>
      </c>
      <c r="M48" s="25">
        <v>666241</v>
      </c>
      <c r="N48" s="25">
        <v>670964</v>
      </c>
      <c r="O48" s="25">
        <v>674931</v>
      </c>
      <c r="P48" s="25">
        <v>671777.53394001909</v>
      </c>
      <c r="Q48" s="25">
        <v>668609.80574159813</v>
      </c>
      <c r="R48" s="84">
        <v>665428.08753737935</v>
      </c>
      <c r="S48" s="84">
        <v>662231.86697061604</v>
      </c>
      <c r="T48" s="84">
        <v>659021.16801220155</v>
      </c>
      <c r="U48" s="84">
        <v>655796.12830244668</v>
      </c>
      <c r="V48" s="84">
        <v>652557.53978669038</v>
      </c>
      <c r="W48" s="25">
        <v>649304.19885264989</v>
      </c>
      <c r="X48" s="25">
        <v>646037.87887247861</v>
      </c>
      <c r="Y48" s="25">
        <v>642759.40609503002</v>
      </c>
      <c r="Z48" s="25">
        <v>639467.31525881751</v>
      </c>
      <c r="AB48" s="13">
        <v>-0.49170440804748861</v>
      </c>
      <c r="AJ48" s="15" t="s">
        <v>16</v>
      </c>
      <c r="AK48" s="15"/>
      <c r="AL48" s="15"/>
      <c r="AM48" s="15"/>
      <c r="AN48" s="15"/>
      <c r="AO48" s="15"/>
      <c r="AP48" s="15"/>
      <c r="AQ48" s="15"/>
      <c r="AR48" s="15"/>
      <c r="AS48" s="15"/>
      <c r="AU48" s="21">
        <v>636571</v>
      </c>
      <c r="AV48" s="21">
        <v>641642</v>
      </c>
      <c r="AW48" s="21">
        <v>645501</v>
      </c>
      <c r="AX48" s="21">
        <v>649625</v>
      </c>
      <c r="AY48" s="21">
        <v>654432</v>
      </c>
      <c r="AZ48" s="21">
        <v>659185</v>
      </c>
      <c r="BA48" s="21">
        <v>663476</v>
      </c>
      <c r="BB48" s="21">
        <v>666705</v>
      </c>
      <c r="BC48" s="21">
        <v>663556.27686292375</v>
      </c>
      <c r="BD48" s="21">
        <v>660393.48239529179</v>
      </c>
      <c r="BE48" s="21">
        <v>657216.86248969252</v>
      </c>
      <c r="BF48" s="21">
        <v>654025.91458413191</v>
      </c>
      <c r="BG48" s="21">
        <v>650820.65472788073</v>
      </c>
      <c r="BH48" s="21">
        <v>647601.22370374156</v>
      </c>
      <c r="BI48" s="21">
        <v>644368.40776684135</v>
      </c>
      <c r="BJ48" s="21">
        <v>641120.99895632605</v>
      </c>
      <c r="BK48" s="21">
        <v>637860.77334673097</v>
      </c>
      <c r="BL48" s="21">
        <v>634588.56491823366</v>
      </c>
      <c r="BM48" s="21">
        <v>631302.90802397544</v>
      </c>
      <c r="BO48" s="13">
        <v>-0.49703941655722117</v>
      </c>
      <c r="BV48" s="15"/>
      <c r="BW48" s="15"/>
      <c r="BX48" s="15"/>
      <c r="BY48" s="15"/>
      <c r="BZ48" s="15"/>
      <c r="CB48" s="15" t="s">
        <v>16</v>
      </c>
      <c r="CD48" s="21">
        <v>3616</v>
      </c>
      <c r="CE48" s="21">
        <v>3857</v>
      </c>
      <c r="CF48" s="21">
        <v>4070</v>
      </c>
      <c r="CG48" s="21">
        <v>4297</v>
      </c>
      <c r="CH48" s="21">
        <v>4380</v>
      </c>
      <c r="CI48" s="21">
        <v>4236</v>
      </c>
      <c r="CJ48" s="21">
        <v>4368</v>
      </c>
      <c r="CK48" s="21">
        <v>4705</v>
      </c>
      <c r="CL48" s="21">
        <v>4701.0105429292926</v>
      </c>
      <c r="CM48" s="21">
        <v>4696.8820073031166</v>
      </c>
      <c r="CN48" s="21">
        <v>4692.6410348082536</v>
      </c>
      <c r="CO48" s="21">
        <v>4688.281059788138</v>
      </c>
      <c r="CP48" s="21">
        <v>4683.807827192265</v>
      </c>
      <c r="CQ48" s="21">
        <v>4679.2205163135641</v>
      </c>
      <c r="CR48" s="21">
        <v>4674.5281549298124</v>
      </c>
      <c r="CS48" s="21">
        <v>4669.7332051622225</v>
      </c>
      <c r="CT48" s="21">
        <v>4664.8323841825113</v>
      </c>
      <c r="CU48" s="21">
        <v>4659.8215884553256</v>
      </c>
      <c r="CV48" s="21">
        <v>4654.7016386877358</v>
      </c>
      <c r="CX48" s="13">
        <v>-9.8947823003514568E-2</v>
      </c>
      <c r="DD48" s="15"/>
      <c r="DE48" s="15"/>
      <c r="DF48" s="15"/>
      <c r="DG48" s="15"/>
      <c r="DH48" s="15"/>
      <c r="DJ48" s="15" t="s">
        <v>16</v>
      </c>
      <c r="DL48" s="20">
        <v>0</v>
      </c>
      <c r="DM48" s="20">
        <v>1021</v>
      </c>
      <c r="DN48" s="20">
        <v>1980</v>
      </c>
      <c r="DO48" s="20">
        <v>2512</v>
      </c>
      <c r="DP48" s="20">
        <v>2849</v>
      </c>
      <c r="DQ48" s="20">
        <v>2820</v>
      </c>
      <c r="DR48" s="20">
        <v>3120</v>
      </c>
      <c r="DS48" s="20">
        <v>3521</v>
      </c>
      <c r="DT48" s="21">
        <v>3520.2465341659972</v>
      </c>
      <c r="DU48" s="21">
        <v>3519.4413390032823</v>
      </c>
      <c r="DV48" s="21">
        <v>3518.5840128786367</v>
      </c>
      <c r="DW48" s="21">
        <v>3517.6713266959464</v>
      </c>
      <c r="DX48" s="21">
        <v>3516.7054571285294</v>
      </c>
      <c r="DY48" s="21">
        <v>3515.6840823915131</v>
      </c>
      <c r="DZ48" s="21">
        <v>3514.6038649191441</v>
      </c>
      <c r="EA48" s="21">
        <v>3513.4666911616309</v>
      </c>
      <c r="EB48" s="21">
        <v>3512.2731415651915</v>
      </c>
      <c r="EC48" s="21">
        <v>3511.0195883409633</v>
      </c>
      <c r="ED48" s="21">
        <v>3509.7055961542824</v>
      </c>
      <c r="EF48" s="13">
        <v>-2.9984174370700778E-2</v>
      </c>
    </row>
    <row r="49" spans="2:136" x14ac:dyDescent="0.25">
      <c r="B49" s="15" t="s">
        <v>94</v>
      </c>
      <c r="C49" s="15"/>
      <c r="D49" s="15"/>
      <c r="E49" s="15"/>
      <c r="F49" s="15"/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3043.5066684773337</v>
      </c>
      <c r="Q49" s="25">
        <v>6489.1070255107134</v>
      </c>
      <c r="R49" s="84">
        <v>9852.1936142370905</v>
      </c>
      <c r="S49" s="84">
        <v>13347.905097044113</v>
      </c>
      <c r="T49" s="84">
        <v>16821.205200820252</v>
      </c>
      <c r="U49" s="84">
        <v>20278.380985571079</v>
      </c>
      <c r="V49" s="84">
        <v>23575.833024935611</v>
      </c>
      <c r="W49" s="25">
        <v>27116.645160737633</v>
      </c>
      <c r="X49" s="25">
        <v>30280.740866742024</v>
      </c>
      <c r="Y49" s="25">
        <v>33292.568551103475</v>
      </c>
      <c r="Z49" s="25">
        <v>36617.329202376452</v>
      </c>
      <c r="AB49" s="13">
        <v>28.24228295766158</v>
      </c>
      <c r="AJ49" s="15" t="s">
        <v>44</v>
      </c>
      <c r="AK49" s="15"/>
      <c r="AL49" s="15"/>
      <c r="AM49" s="15"/>
      <c r="AN49" s="15"/>
      <c r="AO49" s="15"/>
      <c r="AP49" s="15"/>
      <c r="AQ49" s="15"/>
      <c r="AR49" s="15"/>
      <c r="AS49" s="15"/>
      <c r="AU49" s="21">
        <v>0</v>
      </c>
      <c r="AV49" s="21">
        <v>0</v>
      </c>
      <c r="AW49" s="21">
        <v>0</v>
      </c>
      <c r="AX49" s="21">
        <v>0</v>
      </c>
      <c r="AY49" s="21">
        <v>0</v>
      </c>
      <c r="AZ49" s="21">
        <v>0</v>
      </c>
      <c r="BA49" s="21">
        <v>0</v>
      </c>
      <c r="BB49" s="21">
        <v>0</v>
      </c>
      <c r="BC49" s="21">
        <v>2577</v>
      </c>
      <c r="BD49" s="21">
        <v>5567.9546971805876</v>
      </c>
      <c r="BE49" s="21">
        <v>8506.6432927821206</v>
      </c>
      <c r="BF49" s="21">
        <v>11552.154775589142</v>
      </c>
      <c r="BG49" s="21">
        <v>14594.254879365282</v>
      </c>
      <c r="BH49" s="21">
        <v>17606.430664116109</v>
      </c>
      <c r="BI49" s="21">
        <v>20451.482703480644</v>
      </c>
      <c r="BJ49" s="21">
        <v>23553.294839282662</v>
      </c>
      <c r="BK49" s="21">
        <v>26277.590545287057</v>
      </c>
      <c r="BL49" s="21">
        <v>28824.618229648506</v>
      </c>
      <c r="BM49" s="21">
        <v>31683.178880921485</v>
      </c>
      <c r="BO49" s="13">
        <v>28.520211943916564</v>
      </c>
      <c r="BV49" s="15"/>
      <c r="BW49" s="15"/>
      <c r="BX49" s="15"/>
      <c r="BY49" s="15"/>
      <c r="BZ49" s="15"/>
      <c r="CB49" s="15" t="s">
        <v>43</v>
      </c>
      <c r="CD49" s="21">
        <v>0</v>
      </c>
      <c r="CE49" s="21">
        <v>0</v>
      </c>
      <c r="CF49" s="21">
        <v>0</v>
      </c>
      <c r="CG49" s="21">
        <v>0</v>
      </c>
      <c r="CH49" s="21">
        <v>0</v>
      </c>
      <c r="CI49" s="21">
        <v>0</v>
      </c>
      <c r="CJ49" s="21">
        <v>0</v>
      </c>
      <c r="CK49" s="21">
        <v>0</v>
      </c>
      <c r="CL49" s="21">
        <v>145</v>
      </c>
      <c r="CM49" s="21">
        <v>314.4618706636993</v>
      </c>
      <c r="CN49" s="21">
        <v>451.4618706636993</v>
      </c>
      <c r="CO49" s="21">
        <v>596.4618706636993</v>
      </c>
      <c r="CP49" s="21">
        <v>734.4618706636993</v>
      </c>
      <c r="CQ49" s="21">
        <v>873.4618706636993</v>
      </c>
      <c r="CR49" s="21">
        <v>1001.4618706636993</v>
      </c>
      <c r="CS49" s="21">
        <v>1126.4618706636993</v>
      </c>
      <c r="CT49" s="21">
        <v>1255.4618706636993</v>
      </c>
      <c r="CU49" s="21">
        <v>1389.4618706636993</v>
      </c>
      <c r="CV49" s="21">
        <v>1522.4618706636993</v>
      </c>
      <c r="CX49" s="13">
        <v>26.507956988364413</v>
      </c>
      <c r="DD49" s="15"/>
      <c r="DE49" s="15"/>
      <c r="DF49" s="15"/>
      <c r="DG49" s="15"/>
      <c r="DH49" s="15"/>
      <c r="DJ49" s="15" t="s">
        <v>43</v>
      </c>
      <c r="DL49" s="20">
        <v>0</v>
      </c>
      <c r="DM49" s="20">
        <v>0</v>
      </c>
      <c r="DN49" s="20">
        <v>0</v>
      </c>
      <c r="DO49" s="20">
        <v>0</v>
      </c>
      <c r="DP49" s="20">
        <v>0</v>
      </c>
      <c r="DQ49" s="20">
        <v>0</v>
      </c>
      <c r="DR49" s="20">
        <v>0</v>
      </c>
      <c r="DS49" s="20">
        <v>0</v>
      </c>
      <c r="DT49" s="21">
        <v>321.50666847733373</v>
      </c>
      <c r="DU49" s="21">
        <v>606.69045766642671</v>
      </c>
      <c r="DV49" s="21">
        <v>894.08845079127059</v>
      </c>
      <c r="DW49" s="21">
        <v>1199.2884507912706</v>
      </c>
      <c r="DX49" s="21">
        <v>1492.4884507912707</v>
      </c>
      <c r="DY49" s="21">
        <v>1798.4884507912707</v>
      </c>
      <c r="DZ49" s="21">
        <v>2122.8884507912708</v>
      </c>
      <c r="EA49" s="21">
        <v>2436.8884507912708</v>
      </c>
      <c r="EB49" s="21">
        <v>2747.688450791271</v>
      </c>
      <c r="EC49" s="21">
        <v>3078.4884507912711</v>
      </c>
      <c r="ED49" s="21">
        <v>3411.688450791271</v>
      </c>
      <c r="EF49" s="13">
        <v>26.642051755819484</v>
      </c>
    </row>
    <row r="50" spans="2:136" s="20" customFormat="1" x14ac:dyDescent="0.25">
      <c r="B50" s="57" t="s">
        <v>106</v>
      </c>
      <c r="C50" s="57"/>
      <c r="D50" s="57"/>
      <c r="E50" s="57"/>
      <c r="F50" s="57"/>
      <c r="H50" s="25"/>
      <c r="I50" s="25"/>
      <c r="J50" s="25"/>
      <c r="K50" s="25"/>
      <c r="L50" s="25"/>
      <c r="M50" s="25"/>
      <c r="N50" s="25"/>
      <c r="O50" s="25"/>
      <c r="P50" s="25">
        <v>5381.6619703220222</v>
      </c>
      <c r="Q50" s="25">
        <v>10883.072850456632</v>
      </c>
      <c r="R50" s="84">
        <v>16334.467083106538</v>
      </c>
      <c r="S50" s="84">
        <v>21311.365518868341</v>
      </c>
      <c r="T50" s="84">
        <v>25841.77981802963</v>
      </c>
      <c r="U50" s="84">
        <v>30504.854186557612</v>
      </c>
      <c r="V50" s="84">
        <v>35435.370721306375</v>
      </c>
      <c r="W50" s="25"/>
      <c r="X50" s="25"/>
      <c r="Y50" s="25"/>
      <c r="Z50" s="25"/>
      <c r="AB50" s="13"/>
      <c r="AJ50" s="57" t="s">
        <v>106</v>
      </c>
      <c r="AK50" s="57"/>
      <c r="AL50" s="57"/>
      <c r="AM50" s="57"/>
      <c r="AN50" s="57"/>
      <c r="AO50" s="57"/>
      <c r="AP50" s="57"/>
      <c r="AQ50" s="57"/>
      <c r="AR50" s="57"/>
      <c r="AS50" s="57"/>
      <c r="AU50" s="21"/>
      <c r="AV50" s="21"/>
      <c r="AW50" s="21"/>
      <c r="AX50" s="21"/>
      <c r="AY50" s="21"/>
      <c r="AZ50" s="21"/>
      <c r="BA50" s="21"/>
      <c r="BB50" s="21"/>
      <c r="BC50" s="21">
        <f>BC51</f>
        <v>4972.5155236775809</v>
      </c>
      <c r="BD50" s="21">
        <f>BC50+BD51</f>
        <v>10074.286313574254</v>
      </c>
      <c r="BE50" s="21">
        <f t="shared" ref="BE50:BI50" si="34">BD50+BE51</f>
        <v>15142.642310750523</v>
      </c>
      <c r="BF50" s="21">
        <f t="shared" si="34"/>
        <v>19772.678521260401</v>
      </c>
      <c r="BG50" s="21">
        <f t="shared" si="34"/>
        <v>23991.404197135886</v>
      </c>
      <c r="BH50" s="21">
        <f t="shared" si="34"/>
        <v>28334.754878842621</v>
      </c>
      <c r="BI50" s="21">
        <f t="shared" si="34"/>
        <v>32926.14489252989</v>
      </c>
      <c r="BJ50" s="21"/>
      <c r="BK50" s="21"/>
      <c r="BL50" s="21"/>
      <c r="BM50" s="21"/>
      <c r="BO50" s="13"/>
      <c r="BV50" s="57"/>
      <c r="BW50" s="57"/>
      <c r="BX50" s="57"/>
      <c r="BY50" s="57"/>
      <c r="BZ50" s="57"/>
      <c r="CB50" s="57" t="s">
        <v>106</v>
      </c>
      <c r="CD50" s="21"/>
      <c r="CE50" s="21"/>
      <c r="CF50" s="21"/>
      <c r="CG50" s="21"/>
      <c r="CH50" s="21"/>
      <c r="CI50" s="21"/>
      <c r="CJ50" s="21"/>
      <c r="CK50" s="21"/>
      <c r="CL50" s="21">
        <f>CL51</f>
        <v>129.27899895925569</v>
      </c>
      <c r="CM50" s="21">
        <f>CL50+CM51</f>
        <v>267.69977678020518</v>
      </c>
      <c r="CN50" s="21">
        <f>CM50+CN51</f>
        <v>398.23126076234837</v>
      </c>
      <c r="CO50" s="21">
        <f t="shared" ref="CO50:CR50" si="35">CN50+CO51</f>
        <v>515.30083867368774</v>
      </c>
      <c r="CP50" s="21">
        <f t="shared" si="35"/>
        <v>619.81075902712826</v>
      </c>
      <c r="CQ50" s="21">
        <f t="shared" si="35"/>
        <v>726.11818966623025</v>
      </c>
      <c r="CR50" s="21">
        <f t="shared" si="35"/>
        <v>836.76105030718918</v>
      </c>
      <c r="CS50" s="21"/>
      <c r="CT50" s="21"/>
      <c r="CU50" s="21"/>
      <c r="CV50" s="21"/>
      <c r="CX50" s="13"/>
      <c r="DD50" s="57"/>
      <c r="DE50" s="57"/>
      <c r="DF50" s="57"/>
      <c r="DG50" s="57"/>
      <c r="DH50" s="57"/>
      <c r="DJ50" s="57" t="s">
        <v>106</v>
      </c>
      <c r="DT50" s="21">
        <f>DT51</f>
        <v>279.8674476851856</v>
      </c>
      <c r="DU50" s="21">
        <f>DT50+DU51</f>
        <v>541.086760102173</v>
      </c>
      <c r="DV50" s="21">
        <f>DU50+DV51</f>
        <v>793.59351159366599</v>
      </c>
      <c r="DW50" s="21">
        <f t="shared" ref="DW50:DZ50" si="36">DV50+DW51</f>
        <v>1023.3861589342537</v>
      </c>
      <c r="DX50" s="21">
        <f t="shared" si="36"/>
        <v>1230.56486186662</v>
      </c>
      <c r="DY50" s="21">
        <f t="shared" si="36"/>
        <v>1443.9811180487604</v>
      </c>
      <c r="DZ50" s="21">
        <f t="shared" si="36"/>
        <v>1672.4647784692957</v>
      </c>
      <c r="EA50" s="21"/>
      <c r="EB50" s="21"/>
      <c r="EC50" s="21"/>
      <c r="ED50" s="21"/>
      <c r="EF50" s="13"/>
    </row>
    <row r="51" spans="2:136" s="20" customFormat="1" x14ac:dyDescent="0.25">
      <c r="B51" s="57" t="s">
        <v>102</v>
      </c>
      <c r="C51" s="57"/>
      <c r="D51" s="57"/>
      <c r="E51" s="57"/>
      <c r="F51" s="57"/>
      <c r="H51" s="25"/>
      <c r="I51" s="25"/>
      <c r="J51" s="25"/>
      <c r="K51" s="25"/>
      <c r="L51" s="25"/>
      <c r="M51" s="25"/>
      <c r="N51" s="25"/>
      <c r="O51" s="25"/>
      <c r="P51" s="25">
        <v>5381.6619703220222</v>
      </c>
      <c r="Q51" s="25">
        <v>5501.4108801346101</v>
      </c>
      <c r="R51" s="84">
        <v>5451.3942326499064</v>
      </c>
      <c r="S51" s="84">
        <v>4976.8984357618046</v>
      </c>
      <c r="T51" s="84">
        <v>4530.4142991612916</v>
      </c>
      <c r="U51" s="84">
        <v>4663.0743685279795</v>
      </c>
      <c r="V51" s="84">
        <v>4930.51653474876</v>
      </c>
      <c r="W51" s="25"/>
      <c r="X51" s="25"/>
      <c r="Y51" s="25"/>
      <c r="Z51" s="25"/>
      <c r="AB51" s="13"/>
      <c r="AJ51" s="57" t="s">
        <v>102</v>
      </c>
      <c r="AK51" s="57"/>
      <c r="AL51" s="57"/>
      <c r="AM51" s="57"/>
      <c r="AN51" s="57"/>
      <c r="AO51" s="57"/>
      <c r="AP51" s="57"/>
      <c r="AQ51" s="57"/>
      <c r="AR51" s="57"/>
      <c r="AS51" s="57"/>
      <c r="AU51" s="21"/>
      <c r="AV51" s="21"/>
      <c r="AW51" s="21"/>
      <c r="AX51" s="21"/>
      <c r="AY51" s="21"/>
      <c r="AZ51" s="21"/>
      <c r="BA51" s="21"/>
      <c r="BB51" s="21"/>
      <c r="BC51" s="21">
        <v>4972.5155236775809</v>
      </c>
      <c r="BD51" s="21">
        <v>5101.7707898966728</v>
      </c>
      <c r="BE51" s="21">
        <v>5068.3559971762697</v>
      </c>
      <c r="BF51" s="21">
        <v>4630.0362105098775</v>
      </c>
      <c r="BG51" s="21">
        <v>4218.7256758754847</v>
      </c>
      <c r="BH51" s="21">
        <v>4343.3506817067373</v>
      </c>
      <c r="BI51" s="21">
        <v>4591.3900136872653</v>
      </c>
      <c r="BJ51" s="21"/>
      <c r="BK51" s="21"/>
      <c r="BL51" s="21"/>
      <c r="BM51" s="21"/>
      <c r="BO51" s="13"/>
      <c r="BV51" s="57"/>
      <c r="BW51" s="57"/>
      <c r="BX51" s="57"/>
      <c r="BY51" s="57"/>
      <c r="BZ51" s="57"/>
      <c r="CB51" s="57" t="s">
        <v>102</v>
      </c>
      <c r="CD51" s="21"/>
      <c r="CE51" s="21"/>
      <c r="CF51" s="21"/>
      <c r="CG51" s="21"/>
      <c r="CH51" s="21"/>
      <c r="CI51" s="21"/>
      <c r="CJ51" s="21"/>
      <c r="CK51" s="21"/>
      <c r="CL51" s="21">
        <v>129.27899895925569</v>
      </c>
      <c r="CM51" s="21">
        <v>138.42077782094947</v>
      </c>
      <c r="CN51" s="21">
        <v>130.53148398214321</v>
      </c>
      <c r="CO51" s="21">
        <v>117.06957791133937</v>
      </c>
      <c r="CP51" s="21">
        <v>104.50992035344056</v>
      </c>
      <c r="CQ51" s="21">
        <v>106.30743063910197</v>
      </c>
      <c r="CR51" s="21">
        <v>110.6428606409589</v>
      </c>
      <c r="CS51" s="21"/>
      <c r="CT51" s="21"/>
      <c r="CU51" s="21"/>
      <c r="CV51" s="21"/>
      <c r="CX51" s="13"/>
      <c r="DD51" s="57"/>
      <c r="DE51" s="57"/>
      <c r="DF51" s="57"/>
      <c r="DG51" s="57"/>
      <c r="DH51" s="57"/>
      <c r="DJ51" s="57" t="s">
        <v>102</v>
      </c>
      <c r="DT51" s="21">
        <v>279.8674476851856</v>
      </c>
      <c r="DU51" s="21">
        <v>261.21931241698735</v>
      </c>
      <c r="DV51" s="21">
        <v>252.50675149149302</v>
      </c>
      <c r="DW51" s="21">
        <v>229.79264734058765</v>
      </c>
      <c r="DX51" s="21">
        <v>207.17870293236632</v>
      </c>
      <c r="DY51" s="21">
        <v>213.41625618214042</v>
      </c>
      <c r="DZ51" s="21">
        <v>228.48366042053527</v>
      </c>
      <c r="EA51" s="21"/>
      <c r="EB51" s="21"/>
      <c r="EC51" s="21"/>
      <c r="ED51" s="21"/>
      <c r="EF51" s="13"/>
    </row>
    <row r="52" spans="2:136" s="20" customFormat="1" x14ac:dyDescent="0.25">
      <c r="B52" s="57" t="s">
        <v>100</v>
      </c>
      <c r="C52" s="57"/>
      <c r="D52" s="57"/>
      <c r="E52" s="57"/>
      <c r="F52" s="57"/>
      <c r="H52" s="25"/>
      <c r="I52" s="25"/>
      <c r="J52" s="25"/>
      <c r="K52" s="25"/>
      <c r="L52" s="25"/>
      <c r="M52" s="25"/>
      <c r="N52" s="25"/>
      <c r="O52" s="25"/>
      <c r="P52" s="49">
        <v>8535</v>
      </c>
      <c r="Q52" s="49">
        <v>8669</v>
      </c>
      <c r="R52" s="86">
        <v>8633</v>
      </c>
      <c r="S52" s="86">
        <v>8173</v>
      </c>
      <c r="T52" s="86">
        <v>7741</v>
      </c>
      <c r="U52" s="86">
        <v>7888</v>
      </c>
      <c r="V52" s="86">
        <v>8169</v>
      </c>
      <c r="W52" s="25"/>
      <c r="X52" s="25"/>
      <c r="Y52" s="25"/>
      <c r="Z52" s="25"/>
      <c r="AB52" s="13"/>
      <c r="AJ52" s="57" t="s">
        <v>100</v>
      </c>
      <c r="AK52" s="57"/>
      <c r="AL52" s="57"/>
      <c r="AM52" s="57"/>
      <c r="AN52" s="57"/>
      <c r="AO52" s="57"/>
      <c r="AP52" s="57"/>
      <c r="AQ52" s="57"/>
      <c r="AR52" s="57"/>
      <c r="AS52" s="57"/>
      <c r="AU52" s="21"/>
      <c r="AV52" s="21"/>
      <c r="AW52" s="21"/>
      <c r="AX52" s="21"/>
      <c r="AY52" s="21"/>
      <c r="AZ52" s="21"/>
      <c r="BA52" s="21"/>
      <c r="BB52" s="21"/>
      <c r="BC52" s="51">
        <v>7886.1177511022024</v>
      </c>
      <c r="BD52" s="51">
        <v>8039.2561001609993</v>
      </c>
      <c r="BE52" s="51">
        <v>8026.4085583026181</v>
      </c>
      <c r="BF52" s="51">
        <v>7603.387217345321</v>
      </c>
      <c r="BG52" s="51">
        <v>7208.4258305024978</v>
      </c>
      <c r="BH52" s="51">
        <v>7347.1592922756481</v>
      </c>
      <c r="BI52" s="51">
        <v>7607.1269120533407</v>
      </c>
      <c r="BJ52" s="21"/>
      <c r="BK52" s="21"/>
      <c r="BL52" s="21"/>
      <c r="BM52" s="21"/>
      <c r="BO52" s="13"/>
      <c r="BV52" s="57"/>
      <c r="BW52" s="57"/>
      <c r="BX52" s="57"/>
      <c r="BY52" s="57"/>
      <c r="BZ52" s="57"/>
      <c r="CB52" s="57" t="s">
        <v>100</v>
      </c>
      <c r="CD52" s="21"/>
      <c r="CE52" s="21"/>
      <c r="CF52" s="21"/>
      <c r="CG52" s="21"/>
      <c r="CH52" s="21"/>
      <c r="CI52" s="21"/>
      <c r="CJ52" s="21"/>
      <c r="CK52" s="21"/>
      <c r="CL52" s="51">
        <v>205.02890411959919</v>
      </c>
      <c r="CM52" s="51">
        <v>218.12036022665691</v>
      </c>
      <c r="CN52" s="51">
        <v>206.71377873731035</v>
      </c>
      <c r="CO52" s="51">
        <v>192.25018806776586</v>
      </c>
      <c r="CP52" s="51">
        <v>178.57335776239148</v>
      </c>
      <c r="CQ52" s="51">
        <v>179.82835927747541</v>
      </c>
      <c r="CR52" s="51">
        <v>183.31578896571929</v>
      </c>
      <c r="CS52" s="21"/>
      <c r="CT52" s="21"/>
      <c r="CU52" s="21"/>
      <c r="CV52" s="21"/>
      <c r="CX52" s="13"/>
      <c r="DD52" s="57"/>
      <c r="DE52" s="57"/>
      <c r="DF52" s="57"/>
      <c r="DG52" s="57"/>
      <c r="DH52" s="57"/>
      <c r="DJ52" s="57" t="s">
        <v>100</v>
      </c>
      <c r="DT52" s="51">
        <v>443.85334477819839</v>
      </c>
      <c r="DU52" s="51">
        <v>411.623539612343</v>
      </c>
      <c r="DV52" s="51">
        <v>399.87766296007192</v>
      </c>
      <c r="DW52" s="51">
        <v>377.36259458691291</v>
      </c>
      <c r="DX52" s="51">
        <v>354.00081173511023</v>
      </c>
      <c r="DY52" s="51">
        <v>361.01234844687696</v>
      </c>
      <c r="DZ52" s="51">
        <v>378.55729898093961</v>
      </c>
      <c r="EA52" s="21"/>
      <c r="EB52" s="21"/>
      <c r="EC52" s="21"/>
      <c r="ED52" s="21"/>
      <c r="EF52" s="13"/>
    </row>
    <row r="53" spans="2:136" s="20" customFormat="1" x14ac:dyDescent="0.25">
      <c r="B53" s="57" t="s">
        <v>101</v>
      </c>
      <c r="C53" s="57"/>
      <c r="D53" s="57"/>
      <c r="E53" s="57"/>
      <c r="F53" s="57"/>
      <c r="H53" s="25"/>
      <c r="I53" s="25"/>
      <c r="J53" s="25"/>
      <c r="K53" s="25"/>
      <c r="L53" s="25"/>
      <c r="M53" s="25"/>
      <c r="N53" s="25"/>
      <c r="O53" s="25"/>
      <c r="P53" s="25">
        <f>P52</f>
        <v>8535</v>
      </c>
      <c r="Q53" s="25">
        <f>P53+Q52</f>
        <v>17204</v>
      </c>
      <c r="R53" s="84">
        <f>Q53+R52</f>
        <v>25837</v>
      </c>
      <c r="S53" s="84">
        <f t="shared" ref="S53:V53" si="37">R53+S52</f>
        <v>34010</v>
      </c>
      <c r="T53" s="84">
        <f t="shared" si="37"/>
        <v>41751</v>
      </c>
      <c r="U53" s="84">
        <f t="shared" si="37"/>
        <v>49639</v>
      </c>
      <c r="V53" s="84">
        <f t="shared" si="37"/>
        <v>57808</v>
      </c>
      <c r="W53" s="25"/>
      <c r="X53" s="25"/>
      <c r="Y53" s="25"/>
      <c r="Z53" s="25"/>
      <c r="AB53" s="13"/>
      <c r="AJ53" s="57" t="s">
        <v>112</v>
      </c>
      <c r="AK53" s="57"/>
      <c r="AL53" s="57"/>
      <c r="AM53" s="57"/>
      <c r="AN53" s="57"/>
      <c r="AO53" s="57"/>
      <c r="AP53" s="57"/>
      <c r="AQ53" s="57"/>
      <c r="AR53" s="57"/>
      <c r="AS53" s="57"/>
      <c r="AU53" s="21"/>
      <c r="AV53" s="21"/>
      <c r="AW53" s="21"/>
      <c r="AX53" s="21"/>
      <c r="AY53" s="21"/>
      <c r="AZ53" s="21"/>
      <c r="BA53" s="21"/>
      <c r="BB53" s="21"/>
      <c r="BC53" s="21">
        <f>BC52</f>
        <v>7886.1177511022024</v>
      </c>
      <c r="BD53" s="21">
        <f>BC53+BD52</f>
        <v>15925.373851263201</v>
      </c>
      <c r="BE53" s="21">
        <f>BD53+BE52</f>
        <v>23951.782409565818</v>
      </c>
      <c r="BF53" s="21">
        <f t="shared" ref="BF53:BI53" si="38">BE53+BF52</f>
        <v>31555.169626911138</v>
      </c>
      <c r="BG53" s="21">
        <f t="shared" si="38"/>
        <v>38763.595457413634</v>
      </c>
      <c r="BH53" s="21">
        <f t="shared" si="38"/>
        <v>46110.75474968928</v>
      </c>
      <c r="BI53" s="21">
        <f t="shared" si="38"/>
        <v>53717.88166174262</v>
      </c>
      <c r="BJ53" s="21"/>
      <c r="BK53" s="21"/>
      <c r="BL53" s="21"/>
      <c r="BM53" s="21"/>
      <c r="BO53" s="13"/>
      <c r="BV53" s="57"/>
      <c r="BW53" s="57"/>
      <c r="BX53" s="57"/>
      <c r="BY53" s="57"/>
      <c r="BZ53" s="57"/>
      <c r="CB53" s="57" t="s">
        <v>113</v>
      </c>
      <c r="CD53" s="21"/>
      <c r="CE53" s="21"/>
      <c r="CF53" s="21"/>
      <c r="CG53" s="21"/>
      <c r="CH53" s="21"/>
      <c r="CI53" s="21"/>
      <c r="CJ53" s="21"/>
      <c r="CK53" s="21"/>
      <c r="CL53" s="21">
        <f>CL52</f>
        <v>205.02890411959919</v>
      </c>
      <c r="CM53" s="21">
        <f>CL53+CM52</f>
        <v>423.14926434625613</v>
      </c>
      <c r="CN53" s="21">
        <f t="shared" ref="CN53:CR53" si="39">CM53+CN52</f>
        <v>629.86304308356648</v>
      </c>
      <c r="CO53" s="21">
        <f t="shared" si="39"/>
        <v>822.11323115133234</v>
      </c>
      <c r="CP53" s="21">
        <f t="shared" si="39"/>
        <v>1000.6865889137239</v>
      </c>
      <c r="CQ53" s="21">
        <f t="shared" si="39"/>
        <v>1180.5149481911992</v>
      </c>
      <c r="CR53" s="21">
        <f t="shared" si="39"/>
        <v>1363.8307371569185</v>
      </c>
      <c r="CS53" s="21"/>
      <c r="CT53" s="21"/>
      <c r="CU53" s="21"/>
      <c r="CV53" s="21"/>
      <c r="CX53" s="13"/>
      <c r="DD53" s="57"/>
      <c r="DE53" s="57"/>
      <c r="DF53" s="57"/>
      <c r="DG53" s="57"/>
      <c r="DH53" s="57"/>
      <c r="DJ53" s="57" t="s">
        <v>101</v>
      </c>
      <c r="DT53" s="21">
        <f>DT52</f>
        <v>443.85334477819839</v>
      </c>
      <c r="DU53" s="21">
        <f>DT53+DU52</f>
        <v>855.47688439054139</v>
      </c>
      <c r="DV53" s="21">
        <f>DU53+DV52</f>
        <v>1255.3545473506133</v>
      </c>
      <c r="DW53" s="21">
        <f t="shared" ref="DW53:DZ53" si="40">DV53+DW52</f>
        <v>1632.7171419375263</v>
      </c>
      <c r="DX53" s="21">
        <f t="shared" si="40"/>
        <v>1986.7179536726367</v>
      </c>
      <c r="DY53" s="21">
        <f t="shared" si="40"/>
        <v>2347.7303021195135</v>
      </c>
      <c r="DZ53" s="21">
        <f t="shared" si="40"/>
        <v>2726.2876011004532</v>
      </c>
      <c r="EA53" s="21"/>
      <c r="EB53" s="21"/>
      <c r="EC53" s="21"/>
      <c r="ED53" s="21"/>
      <c r="EF53" s="13"/>
    </row>
    <row r="54" spans="2:136" s="20" customFormat="1" x14ac:dyDescent="0.25">
      <c r="B54" s="57" t="s">
        <v>157</v>
      </c>
      <c r="C54" s="57"/>
      <c r="D54" s="57"/>
      <c r="E54" s="57"/>
      <c r="F54" s="57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84"/>
      <c r="S54" s="84"/>
      <c r="T54" s="84"/>
      <c r="U54" s="84"/>
      <c r="V54" s="84"/>
      <c r="W54" s="25"/>
      <c r="X54" s="25"/>
      <c r="Y54" s="25"/>
      <c r="Z54" s="25"/>
      <c r="AB54" s="13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O54" s="13"/>
      <c r="BV54" s="57"/>
      <c r="BW54" s="57"/>
      <c r="BX54" s="57"/>
      <c r="BY54" s="57"/>
      <c r="BZ54" s="57"/>
      <c r="CB54" s="57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X54" s="13"/>
      <c r="DD54" s="57"/>
      <c r="DE54" s="57"/>
      <c r="DF54" s="57"/>
      <c r="DG54" s="57"/>
      <c r="DH54" s="57"/>
      <c r="DJ54" s="57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F54" s="13"/>
    </row>
    <row r="55" spans="2:136" x14ac:dyDescent="0.25">
      <c r="B55" s="12" t="s">
        <v>18</v>
      </c>
      <c r="C55" s="12"/>
      <c r="D55" s="12"/>
      <c r="E55" s="12"/>
      <c r="F55" s="12"/>
      <c r="H55" s="25">
        <v>16599</v>
      </c>
      <c r="I55" s="25">
        <v>16530</v>
      </c>
      <c r="J55" s="25">
        <v>16537</v>
      </c>
      <c r="K55" s="25">
        <v>16498</v>
      </c>
      <c r="L55" s="25">
        <v>16274</v>
      </c>
      <c r="M55" s="25">
        <v>16211</v>
      </c>
      <c r="N55" s="25">
        <v>16186</v>
      </c>
      <c r="O55" s="25">
        <v>15914</v>
      </c>
      <c r="P55" s="25">
        <v>15680</v>
      </c>
      <c r="Q55" s="25">
        <v>15617.983166244572</v>
      </c>
      <c r="R55" s="84">
        <v>15524.096383178001</v>
      </c>
      <c r="S55" s="84">
        <v>15388.011010389335</v>
      </c>
      <c r="T55" s="84">
        <v>15289.628843954948</v>
      </c>
      <c r="U55" s="84">
        <v>14973.531106043336</v>
      </c>
      <c r="V55" s="84">
        <v>14898.180545197594</v>
      </c>
      <c r="W55" s="25">
        <v>14845.047669041345</v>
      </c>
      <c r="X55" s="25">
        <v>14815.993488860962</v>
      </c>
      <c r="Y55" s="25">
        <v>14782.646448797168</v>
      </c>
      <c r="Z55" s="25">
        <v>14737.322034958295</v>
      </c>
      <c r="AB55" s="13">
        <v>-0.61811003930339892</v>
      </c>
      <c r="AJ55" s="12" t="s">
        <v>18</v>
      </c>
      <c r="AK55" s="12"/>
      <c r="AL55" s="12"/>
      <c r="AM55" s="12"/>
      <c r="AN55" s="12"/>
      <c r="AO55" s="12"/>
      <c r="AP55" s="12"/>
      <c r="AQ55" s="12"/>
      <c r="AR55" s="12"/>
      <c r="AS55" s="12"/>
      <c r="AU55" s="21">
        <v>16571</v>
      </c>
      <c r="AV55" s="21">
        <v>16475</v>
      </c>
      <c r="AW55" s="21">
        <v>16438</v>
      </c>
      <c r="AX55" s="21">
        <v>16382</v>
      </c>
      <c r="AY55" s="21">
        <v>16153</v>
      </c>
      <c r="AZ55" s="21">
        <v>16090</v>
      </c>
      <c r="BA55" s="21">
        <v>16058</v>
      </c>
      <c r="BB55" s="21">
        <v>15781</v>
      </c>
      <c r="BC55" s="21">
        <v>15537</v>
      </c>
      <c r="BD55" s="21">
        <v>15466.287235457956</v>
      </c>
      <c r="BE55" s="21">
        <v>15370.670942251376</v>
      </c>
      <c r="BF55" s="21">
        <v>15232.600429176538</v>
      </c>
      <c r="BG55" s="21">
        <v>15132.931353414238</v>
      </c>
      <c r="BH55" s="21">
        <v>14815.931339429459</v>
      </c>
      <c r="BI55" s="21">
        <v>14740.178770770712</v>
      </c>
      <c r="BJ55" s="21">
        <v>14686.440965972775</v>
      </c>
      <c r="BK55" s="21">
        <v>14656.415270160143</v>
      </c>
      <c r="BL55" s="21">
        <v>14622.084624276686</v>
      </c>
      <c r="BM55" s="21">
        <v>14575.766777009527</v>
      </c>
      <c r="BO55" s="13">
        <v>-0.63660439516270984</v>
      </c>
      <c r="BV55" s="12"/>
      <c r="BW55" s="12"/>
      <c r="BX55" s="12"/>
      <c r="BY55" s="12"/>
      <c r="BZ55" s="12"/>
      <c r="CB55" s="12" t="s">
        <v>18</v>
      </c>
      <c r="CD55" s="21">
        <v>28</v>
      </c>
      <c r="CE55" s="21">
        <v>33</v>
      </c>
      <c r="CF55" s="21">
        <v>37</v>
      </c>
      <c r="CG55" s="21">
        <v>38</v>
      </c>
      <c r="CH55" s="21">
        <v>38</v>
      </c>
      <c r="CI55" s="21">
        <v>38</v>
      </c>
      <c r="CJ55" s="21">
        <v>44</v>
      </c>
      <c r="CK55" s="21">
        <v>46</v>
      </c>
      <c r="CL55" s="21">
        <v>49</v>
      </c>
      <c r="CM55" s="21">
        <v>50.978915839033228</v>
      </c>
      <c r="CN55" s="21">
        <v>51.094037127702947</v>
      </c>
      <c r="CO55" s="21">
        <v>51.212765285228677</v>
      </c>
      <c r="CP55" s="21">
        <v>51.712329845811503</v>
      </c>
      <c r="CQ55" s="21">
        <v>51.783622258866423</v>
      </c>
      <c r="CR55" s="21">
        <v>52.244878047223636</v>
      </c>
      <c r="CS55" s="21">
        <v>52.647140696702856</v>
      </c>
      <c r="CT55" s="21">
        <v>53.299535287932365</v>
      </c>
      <c r="CU55" s="21">
        <v>53.880586535719914</v>
      </c>
      <c r="CV55" s="21">
        <v>54.420357096781323</v>
      </c>
      <c r="CX55" s="13">
        <v>1.0547031631276571</v>
      </c>
      <c r="DD55" s="12"/>
      <c r="DE55" s="12"/>
      <c r="DF55" s="12"/>
      <c r="DG55" s="12"/>
      <c r="DH55" s="12"/>
      <c r="DJ55" s="12" t="s">
        <v>18</v>
      </c>
      <c r="DL55" s="20">
        <v>0</v>
      </c>
      <c r="DM55" s="20">
        <v>22</v>
      </c>
      <c r="DN55" s="20">
        <v>62</v>
      </c>
      <c r="DO55" s="20">
        <v>78</v>
      </c>
      <c r="DP55" s="20">
        <v>83</v>
      </c>
      <c r="DQ55" s="20">
        <v>83</v>
      </c>
      <c r="DR55" s="20">
        <v>84</v>
      </c>
      <c r="DS55" s="20">
        <v>87</v>
      </c>
      <c r="DT55" s="21">
        <v>94</v>
      </c>
      <c r="DU55" s="21">
        <v>100.71701494758302</v>
      </c>
      <c r="DV55" s="21">
        <v>102.33140379892158</v>
      </c>
      <c r="DW55" s="21">
        <v>104.19781592756863</v>
      </c>
      <c r="DX55" s="21">
        <v>104.98516069489777</v>
      </c>
      <c r="DY55" s="21">
        <v>105.81614435501105</v>
      </c>
      <c r="DZ55" s="21">
        <v>105.75689637965759</v>
      </c>
      <c r="EA55" s="21">
        <v>105.95956237186765</v>
      </c>
      <c r="EB55" s="21">
        <v>106.27868341288688</v>
      </c>
      <c r="EC55" s="21">
        <v>106.68123798476213</v>
      </c>
      <c r="ED55" s="21">
        <v>107.13490085198714</v>
      </c>
      <c r="EF55" s="13">
        <v>1.316531088316153</v>
      </c>
    </row>
    <row r="56" spans="2:136" x14ac:dyDescent="0.25">
      <c r="B56" s="12" t="s">
        <v>45</v>
      </c>
      <c r="C56" s="12"/>
      <c r="D56" s="12"/>
      <c r="E56" s="12"/>
      <c r="F56" s="12"/>
      <c r="H56" s="25">
        <v>15</v>
      </c>
      <c r="I56" s="25">
        <v>15</v>
      </c>
      <c r="J56" s="25">
        <v>15</v>
      </c>
      <c r="K56" s="25">
        <v>15</v>
      </c>
      <c r="L56" s="25">
        <v>15</v>
      </c>
      <c r="M56" s="25">
        <v>16</v>
      </c>
      <c r="N56" s="25">
        <v>16</v>
      </c>
      <c r="O56" s="25">
        <v>15</v>
      </c>
      <c r="P56" s="25">
        <v>14</v>
      </c>
      <c r="Q56" s="25">
        <v>14</v>
      </c>
      <c r="R56" s="84">
        <v>14</v>
      </c>
      <c r="S56" s="84">
        <v>14</v>
      </c>
      <c r="T56" s="84">
        <v>14</v>
      </c>
      <c r="U56" s="84">
        <v>14</v>
      </c>
      <c r="V56" s="84">
        <v>14</v>
      </c>
      <c r="W56" s="25">
        <v>14</v>
      </c>
      <c r="X56" s="25">
        <v>14</v>
      </c>
      <c r="Y56" s="25">
        <v>14</v>
      </c>
      <c r="Z56" s="25">
        <v>14</v>
      </c>
      <c r="AB56" s="13">
        <v>0</v>
      </c>
      <c r="AJ56" s="12" t="s">
        <v>45</v>
      </c>
      <c r="AK56" s="12"/>
      <c r="AL56" s="12"/>
      <c r="AM56" s="12"/>
      <c r="AN56" s="12"/>
      <c r="AO56" s="12"/>
      <c r="AP56" s="12"/>
      <c r="AQ56" s="12"/>
      <c r="AR56" s="12"/>
      <c r="AS56" s="12"/>
      <c r="AU56" s="21">
        <v>15</v>
      </c>
      <c r="AV56" s="21">
        <v>15</v>
      </c>
      <c r="AW56" s="21">
        <v>15</v>
      </c>
      <c r="AX56" s="21">
        <v>15</v>
      </c>
      <c r="AY56" s="21">
        <v>15</v>
      </c>
      <c r="AZ56" s="21">
        <v>16</v>
      </c>
      <c r="BA56" s="21">
        <v>16</v>
      </c>
      <c r="BB56" s="21">
        <v>15</v>
      </c>
      <c r="BC56" s="21">
        <v>14</v>
      </c>
      <c r="BD56" s="21">
        <v>14</v>
      </c>
      <c r="BE56" s="21">
        <v>14</v>
      </c>
      <c r="BF56" s="21">
        <v>14</v>
      </c>
      <c r="BG56" s="21">
        <v>14</v>
      </c>
      <c r="BH56" s="21">
        <v>14</v>
      </c>
      <c r="BI56" s="21">
        <v>14</v>
      </c>
      <c r="BJ56" s="21">
        <v>14</v>
      </c>
      <c r="BK56" s="21">
        <v>14</v>
      </c>
      <c r="BL56" s="21">
        <v>14</v>
      </c>
      <c r="BM56" s="21">
        <v>14</v>
      </c>
      <c r="BO56" s="13">
        <v>0</v>
      </c>
      <c r="BV56" s="12"/>
      <c r="BW56" s="12"/>
      <c r="BX56" s="12"/>
      <c r="BY56" s="12"/>
      <c r="BZ56" s="12"/>
      <c r="CB56" s="12" t="s">
        <v>45</v>
      </c>
      <c r="CD56" s="21">
        <v>0</v>
      </c>
      <c r="CE56" s="21">
        <v>0</v>
      </c>
      <c r="CF56" s="21">
        <v>0</v>
      </c>
      <c r="CG56" s="21">
        <v>0</v>
      </c>
      <c r="CH56" s="21">
        <v>0</v>
      </c>
      <c r="CI56" s="21">
        <v>0</v>
      </c>
      <c r="CJ56" s="21">
        <v>0</v>
      </c>
      <c r="CK56" s="21">
        <v>0</v>
      </c>
      <c r="CL56" s="21">
        <v>0</v>
      </c>
      <c r="CM56" s="21">
        <v>0</v>
      </c>
      <c r="CN56" s="21">
        <v>0</v>
      </c>
      <c r="CO56" s="21">
        <v>0</v>
      </c>
      <c r="CP56" s="21">
        <v>0</v>
      </c>
      <c r="CQ56" s="21">
        <v>0</v>
      </c>
      <c r="CR56" s="21">
        <v>0</v>
      </c>
      <c r="CS56" s="21">
        <v>0</v>
      </c>
      <c r="CT56" s="21">
        <v>0</v>
      </c>
      <c r="CU56" s="21">
        <v>0</v>
      </c>
      <c r="CV56" s="21">
        <v>0</v>
      </c>
      <c r="CX56" s="13" t="e">
        <v>#DIV/0!</v>
      </c>
      <c r="DD56" s="12"/>
      <c r="DE56" s="12"/>
      <c r="DF56" s="12"/>
      <c r="DG56" s="12"/>
      <c r="DH56" s="12"/>
      <c r="DJ56" s="12" t="s">
        <v>45</v>
      </c>
      <c r="DL56" s="20">
        <v>0</v>
      </c>
      <c r="DM56" s="20">
        <v>0</v>
      </c>
      <c r="DN56" s="20">
        <v>0</v>
      </c>
      <c r="DO56" s="20">
        <v>0</v>
      </c>
      <c r="DP56" s="20">
        <v>0</v>
      </c>
      <c r="DQ56" s="20">
        <v>0</v>
      </c>
      <c r="DR56" s="20">
        <v>0</v>
      </c>
      <c r="DS56" s="20">
        <v>0</v>
      </c>
      <c r="DT56" s="21">
        <v>0</v>
      </c>
      <c r="DU56" s="21">
        <v>0</v>
      </c>
      <c r="DV56" s="21">
        <v>0</v>
      </c>
      <c r="DW56" s="21">
        <v>0</v>
      </c>
      <c r="DX56" s="21">
        <v>0</v>
      </c>
      <c r="DY56" s="21">
        <v>0</v>
      </c>
      <c r="DZ56" s="21">
        <v>0</v>
      </c>
      <c r="EA56" s="21">
        <v>0</v>
      </c>
      <c r="EB56" s="21">
        <v>0</v>
      </c>
      <c r="EC56" s="21">
        <v>0</v>
      </c>
      <c r="ED56" s="21">
        <v>0</v>
      </c>
      <c r="EF56" s="13">
        <v>0</v>
      </c>
    </row>
    <row r="57" spans="2:136" x14ac:dyDescent="0.25">
      <c r="B57" s="9" t="s">
        <v>20</v>
      </c>
      <c r="C57" s="9"/>
      <c r="D57" s="9"/>
      <c r="E57" s="9"/>
      <c r="F57" s="9"/>
      <c r="H57" s="25">
        <v>269</v>
      </c>
      <c r="I57" s="25">
        <v>272</v>
      </c>
      <c r="J57" s="25">
        <v>270</v>
      </c>
      <c r="K57" s="25">
        <v>265</v>
      </c>
      <c r="L57" s="25">
        <v>264.85906040268458</v>
      </c>
      <c r="M57" s="25">
        <v>265.85906040268458</v>
      </c>
      <c r="N57" s="25">
        <v>265.87969924812029</v>
      </c>
      <c r="O57" s="25">
        <v>268.92619657364889</v>
      </c>
      <c r="P57" s="25">
        <v>263.17817165390926</v>
      </c>
      <c r="Q57" s="25">
        <v>264.52779764033988</v>
      </c>
      <c r="R57" s="84">
        <v>262.62047329451622</v>
      </c>
      <c r="S57" s="84">
        <v>259.35773666267204</v>
      </c>
      <c r="T57" s="84">
        <v>255.98034759482363</v>
      </c>
      <c r="U57" s="84">
        <v>251.61618837745368</v>
      </c>
      <c r="V57" s="84">
        <v>249.40245500564262</v>
      </c>
      <c r="W57" s="25">
        <v>247.97909712354678</v>
      </c>
      <c r="X57" s="25">
        <v>247.41708669813443</v>
      </c>
      <c r="Y57" s="25">
        <v>246.19222147987898</v>
      </c>
      <c r="Z57" s="25">
        <v>246.08514994790642</v>
      </c>
      <c r="AB57" s="13">
        <v>-0.66928670789406786</v>
      </c>
      <c r="AJ57" s="9" t="s">
        <v>20</v>
      </c>
      <c r="AK57" s="9"/>
      <c r="AL57" s="9"/>
      <c r="AM57" s="9"/>
      <c r="AN57" s="9"/>
      <c r="AO57" s="9"/>
      <c r="AP57" s="9"/>
      <c r="AQ57" s="9"/>
      <c r="AR57" s="9"/>
      <c r="AS57" s="9"/>
      <c r="AU57" s="21">
        <v>269</v>
      </c>
      <c r="AV57" s="21">
        <v>271</v>
      </c>
      <c r="AW57" s="21">
        <v>269</v>
      </c>
      <c r="AX57" s="21">
        <v>264</v>
      </c>
      <c r="AY57" s="21">
        <v>263.85906040268458</v>
      </c>
      <c r="AZ57" s="21">
        <v>264.85906040268458</v>
      </c>
      <c r="BA57" s="21">
        <v>263.87969924812029</v>
      </c>
      <c r="BB57" s="21">
        <v>266.92619657364889</v>
      </c>
      <c r="BC57" s="21">
        <v>261.17198537380381</v>
      </c>
      <c r="BD57" s="21">
        <v>262.50212271463033</v>
      </c>
      <c r="BE57" s="21">
        <v>260.59763271167799</v>
      </c>
      <c r="BF57" s="21">
        <v>257.34999380692375</v>
      </c>
      <c r="BG57" s="21">
        <v>253.97107814913289</v>
      </c>
      <c r="BH57" s="21">
        <v>249.62788807440262</v>
      </c>
      <c r="BI57" s="21">
        <v>247.41696426956651</v>
      </c>
      <c r="BJ57" s="21">
        <v>245.98894487036659</v>
      </c>
      <c r="BK57" s="21">
        <v>245.41630112670222</v>
      </c>
      <c r="BL57" s="21">
        <v>244.1810151628161</v>
      </c>
      <c r="BM57" s="21">
        <v>244.06473564897186</v>
      </c>
      <c r="BO57" s="13">
        <v>-0.67516681707644466</v>
      </c>
      <c r="BV57" s="9"/>
      <c r="BW57" s="9"/>
      <c r="BX57" s="9"/>
      <c r="BY57" s="9"/>
      <c r="BZ57" s="9"/>
      <c r="CB57" s="9" t="s">
        <v>20</v>
      </c>
      <c r="CD57" s="21">
        <v>0</v>
      </c>
      <c r="CE57" s="21">
        <v>0</v>
      </c>
      <c r="CF57" s="21">
        <v>0</v>
      </c>
      <c r="CG57" s="21">
        <v>0</v>
      </c>
      <c r="CH57" s="21">
        <v>0</v>
      </c>
      <c r="CI57" s="21">
        <v>0</v>
      </c>
      <c r="CJ57" s="21">
        <v>0</v>
      </c>
      <c r="CK57" s="21">
        <v>0</v>
      </c>
      <c r="CL57" s="21">
        <v>0</v>
      </c>
      <c r="CM57" s="21">
        <v>0</v>
      </c>
      <c r="CN57" s="21">
        <v>0</v>
      </c>
      <c r="CO57" s="21">
        <v>0</v>
      </c>
      <c r="CP57" s="21">
        <v>0</v>
      </c>
      <c r="CQ57" s="21">
        <v>0</v>
      </c>
      <c r="CR57" s="21">
        <v>0</v>
      </c>
      <c r="CS57" s="21">
        <v>0</v>
      </c>
      <c r="CT57" s="21">
        <v>0</v>
      </c>
      <c r="CU57" s="21">
        <v>0</v>
      </c>
      <c r="CV57" s="21">
        <v>0</v>
      </c>
      <c r="CX57" s="13" t="e">
        <v>#DIV/0!</v>
      </c>
      <c r="DD57" s="9"/>
      <c r="DE57" s="9"/>
      <c r="DF57" s="9"/>
      <c r="DG57" s="9"/>
      <c r="DH57" s="9"/>
      <c r="DJ57" s="9" t="s">
        <v>20</v>
      </c>
      <c r="DL57" s="20">
        <v>0</v>
      </c>
      <c r="DM57" s="20">
        <v>1</v>
      </c>
      <c r="DN57" s="20">
        <v>1</v>
      </c>
      <c r="DO57" s="20">
        <v>1</v>
      </c>
      <c r="DP57" s="20">
        <v>1</v>
      </c>
      <c r="DQ57" s="20">
        <v>1</v>
      </c>
      <c r="DR57" s="20">
        <v>2</v>
      </c>
      <c r="DS57" s="20">
        <v>2</v>
      </c>
      <c r="DT57" s="21">
        <v>2.0061862801054491</v>
      </c>
      <c r="DU57" s="21">
        <v>2.0256749257095499</v>
      </c>
      <c r="DV57" s="21">
        <v>2.0228405828382123</v>
      </c>
      <c r="DW57" s="21">
        <v>2.0077428557483148</v>
      </c>
      <c r="DX57" s="21">
        <v>2.009269445690725</v>
      </c>
      <c r="DY57" s="21">
        <v>1.9883003030510504</v>
      </c>
      <c r="DZ57" s="21">
        <v>1.9854907360761109</v>
      </c>
      <c r="EA57" s="21">
        <v>1.9901522531801954</v>
      </c>
      <c r="EB57" s="21">
        <v>2.000785571432194</v>
      </c>
      <c r="EC57" s="21">
        <v>2.0112063170628796</v>
      </c>
      <c r="ED57" s="21">
        <v>2.0204142989345666</v>
      </c>
      <c r="EF57" s="13">
        <v>7.0695399116549318E-2</v>
      </c>
    </row>
    <row r="58" spans="2:136" x14ac:dyDescent="0.25">
      <c r="B58" s="12" t="s">
        <v>21</v>
      </c>
      <c r="C58" s="12"/>
      <c r="D58" s="12"/>
      <c r="E58" s="12"/>
      <c r="F58" s="12"/>
      <c r="H58" s="25">
        <v>104</v>
      </c>
      <c r="I58" s="25">
        <v>107</v>
      </c>
      <c r="J58" s="25">
        <v>114</v>
      </c>
      <c r="K58" s="25">
        <v>115</v>
      </c>
      <c r="L58" s="25">
        <v>112</v>
      </c>
      <c r="M58" s="25">
        <v>113</v>
      </c>
      <c r="N58" s="25">
        <v>115.01785714285714</v>
      </c>
      <c r="O58" s="25">
        <v>120.0625</v>
      </c>
      <c r="P58" s="25">
        <v>121.46840352797631</v>
      </c>
      <c r="Q58" s="25">
        <v>122.99688564896991</v>
      </c>
      <c r="R58" s="84">
        <v>123.54825018001412</v>
      </c>
      <c r="S58" s="84">
        <v>123.49225468674274</v>
      </c>
      <c r="T58" s="84">
        <v>123.42566358027051</v>
      </c>
      <c r="U58" s="84">
        <v>122.84304585562032</v>
      </c>
      <c r="V58" s="84">
        <v>123.03983968178188</v>
      </c>
      <c r="W58" s="25">
        <v>123.44716807652006</v>
      </c>
      <c r="X58" s="25">
        <v>124.11664893145594</v>
      </c>
      <c r="Y58" s="25">
        <v>123.96658466388388</v>
      </c>
      <c r="Z58" s="25">
        <v>125.02162793568559</v>
      </c>
      <c r="AB58" s="13">
        <v>0.28874175959912041</v>
      </c>
      <c r="AJ58" s="12" t="s">
        <v>21</v>
      </c>
      <c r="AK58" s="12"/>
      <c r="AL58" s="12"/>
      <c r="AM58" s="12"/>
      <c r="AN58" s="12"/>
      <c r="AO58" s="12"/>
      <c r="AP58" s="12"/>
      <c r="AQ58" s="12"/>
      <c r="AR58" s="12"/>
      <c r="AS58" s="12"/>
      <c r="AU58" s="21">
        <v>104</v>
      </c>
      <c r="AV58" s="21">
        <v>107</v>
      </c>
      <c r="AW58" s="21">
        <v>114</v>
      </c>
      <c r="AX58" s="21">
        <v>115</v>
      </c>
      <c r="AY58" s="21">
        <v>112</v>
      </c>
      <c r="AZ58" s="21">
        <v>113</v>
      </c>
      <c r="BA58" s="21">
        <v>115.01785714285714</v>
      </c>
      <c r="BB58" s="21">
        <v>120.0625</v>
      </c>
      <c r="BC58" s="21">
        <v>121.46840352797631</v>
      </c>
      <c r="BD58" s="21">
        <v>122.99688564896991</v>
      </c>
      <c r="BE58" s="21">
        <v>123.54825018001412</v>
      </c>
      <c r="BF58" s="21">
        <v>123.49225468674274</v>
      </c>
      <c r="BG58" s="21">
        <v>123.42566358027051</v>
      </c>
      <c r="BH58" s="21">
        <v>122.84304585562032</v>
      </c>
      <c r="BI58" s="21">
        <v>123.03983968178188</v>
      </c>
      <c r="BJ58" s="21">
        <v>123.44716807652006</v>
      </c>
      <c r="BK58" s="21">
        <v>124.11664893145594</v>
      </c>
      <c r="BL58" s="21">
        <v>123.96658466388388</v>
      </c>
      <c r="BM58" s="21">
        <v>125.02162793568559</v>
      </c>
      <c r="BO58" s="13">
        <v>0.28874175959912041</v>
      </c>
      <c r="BV58" s="12"/>
      <c r="BW58" s="12"/>
      <c r="BX58" s="12"/>
      <c r="BY58" s="12"/>
      <c r="BZ58" s="12"/>
      <c r="CB58" s="12" t="s">
        <v>21</v>
      </c>
      <c r="CD58" s="21">
        <v>0</v>
      </c>
      <c r="CE58" s="21">
        <v>0</v>
      </c>
      <c r="CF58" s="21">
        <v>0</v>
      </c>
      <c r="CG58" s="21">
        <v>0</v>
      </c>
      <c r="CH58" s="21">
        <v>0</v>
      </c>
      <c r="CI58" s="21">
        <v>0</v>
      </c>
      <c r="CJ58" s="21">
        <v>0</v>
      </c>
      <c r="CK58" s="21">
        <v>0</v>
      </c>
      <c r="CL58" s="21">
        <v>0</v>
      </c>
      <c r="CM58" s="21">
        <v>0</v>
      </c>
      <c r="CN58" s="21">
        <v>0</v>
      </c>
      <c r="CO58" s="21">
        <v>0</v>
      </c>
      <c r="CP58" s="21">
        <v>0</v>
      </c>
      <c r="CQ58" s="21">
        <v>0</v>
      </c>
      <c r="CR58" s="21">
        <v>0</v>
      </c>
      <c r="CS58" s="21">
        <v>0</v>
      </c>
      <c r="CT58" s="21">
        <v>0</v>
      </c>
      <c r="CU58" s="21">
        <v>0</v>
      </c>
      <c r="CV58" s="21">
        <v>0</v>
      </c>
      <c r="CX58" s="13" t="e">
        <v>#DIV/0!</v>
      </c>
      <c r="DD58" s="12"/>
      <c r="DE58" s="12"/>
      <c r="DF58" s="12"/>
      <c r="DG58" s="12"/>
      <c r="DH58" s="12"/>
      <c r="DJ58" s="12" t="s">
        <v>21</v>
      </c>
      <c r="DL58" s="20">
        <v>0</v>
      </c>
      <c r="DM58" s="20">
        <v>0</v>
      </c>
      <c r="DN58" s="20">
        <v>0</v>
      </c>
      <c r="DO58" s="20">
        <v>0</v>
      </c>
      <c r="DP58" s="20">
        <v>0</v>
      </c>
      <c r="DQ58" s="20">
        <v>0</v>
      </c>
      <c r="DR58" s="20">
        <v>0</v>
      </c>
      <c r="DS58" s="20">
        <v>0</v>
      </c>
      <c r="DT58" s="21">
        <v>0</v>
      </c>
      <c r="DU58" s="21">
        <v>0</v>
      </c>
      <c r="DV58" s="21">
        <v>0</v>
      </c>
      <c r="DW58" s="21">
        <v>0</v>
      </c>
      <c r="DX58" s="21">
        <v>0</v>
      </c>
      <c r="DY58" s="21">
        <v>0</v>
      </c>
      <c r="DZ58" s="21">
        <v>0</v>
      </c>
      <c r="EA58" s="21">
        <v>0</v>
      </c>
      <c r="EB58" s="21">
        <v>0</v>
      </c>
      <c r="EC58" s="21">
        <v>0</v>
      </c>
      <c r="ED58" s="21">
        <v>0</v>
      </c>
      <c r="EF58" s="13">
        <v>0</v>
      </c>
    </row>
    <row r="59" spans="2:136" x14ac:dyDescent="0.25">
      <c r="B59" s="17" t="s">
        <v>22</v>
      </c>
      <c r="C59" s="17"/>
      <c r="D59" s="17"/>
      <c r="E59" s="17"/>
      <c r="F59" s="17"/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1</v>
      </c>
      <c r="N59" s="25">
        <v>1.0178571428571428</v>
      </c>
      <c r="O59" s="25">
        <v>1.0625</v>
      </c>
      <c r="P59" s="25">
        <v>1.066154302665002</v>
      </c>
      <c r="Q59" s="25">
        <v>1.0725061596768029</v>
      </c>
      <c r="R59" s="84">
        <v>1.07127156848755</v>
      </c>
      <c r="S59" s="84">
        <v>1.0673123906060455</v>
      </c>
      <c r="T59" s="84">
        <v>1.0630577836843571</v>
      </c>
      <c r="U59" s="84">
        <v>1.055346904883802</v>
      </c>
      <c r="V59" s="84">
        <v>1.0538778149345687</v>
      </c>
      <c r="W59" s="25">
        <v>1.0536545771060393</v>
      </c>
      <c r="X59" s="25">
        <v>1.0543632501712978</v>
      </c>
      <c r="Y59" s="25">
        <v>1.0558082260974024</v>
      </c>
      <c r="Z59" s="25">
        <v>1.0566536598659206</v>
      </c>
      <c r="AB59" s="13">
        <v>-8.9470697232163499E-2</v>
      </c>
      <c r="AD59" s="10"/>
      <c r="AJ59" s="17" t="s">
        <v>22</v>
      </c>
      <c r="AK59" s="17"/>
      <c r="AL59" s="17"/>
      <c r="AM59" s="17"/>
      <c r="AN59" s="17"/>
      <c r="AO59" s="17"/>
      <c r="AP59" s="17"/>
      <c r="AQ59" s="17"/>
      <c r="AR59" s="17"/>
      <c r="AS59" s="17"/>
      <c r="AU59" s="21">
        <v>0</v>
      </c>
      <c r="AV59" s="21">
        <v>0</v>
      </c>
      <c r="AW59" s="21">
        <v>0</v>
      </c>
      <c r="AX59" s="21">
        <v>0</v>
      </c>
      <c r="AY59" s="21">
        <v>0</v>
      </c>
      <c r="AZ59" s="21">
        <v>1</v>
      </c>
      <c r="BA59" s="21">
        <v>1.0178571428571428</v>
      </c>
      <c r="BB59" s="21">
        <v>1.0625</v>
      </c>
      <c r="BC59" s="21">
        <v>1.066154302665002</v>
      </c>
      <c r="BD59" s="21">
        <v>1.0725061596768029</v>
      </c>
      <c r="BE59" s="21">
        <v>1.07127156848755</v>
      </c>
      <c r="BF59" s="21">
        <v>1.0673123906060455</v>
      </c>
      <c r="BG59" s="21">
        <v>1.0630577836843571</v>
      </c>
      <c r="BH59" s="21">
        <v>1.055346904883802</v>
      </c>
      <c r="BI59" s="21">
        <v>1.0538778149345687</v>
      </c>
      <c r="BJ59" s="21">
        <v>1.0536545771060393</v>
      </c>
      <c r="BK59" s="21">
        <v>1.0543632501712978</v>
      </c>
      <c r="BL59" s="21">
        <v>1.0558082260974024</v>
      </c>
      <c r="BM59" s="21">
        <v>1.0566536598659206</v>
      </c>
      <c r="BO59" s="13">
        <v>-8.9470697232163499E-2</v>
      </c>
      <c r="BV59" s="17"/>
      <c r="BW59" s="17"/>
      <c r="BX59" s="17"/>
      <c r="BY59" s="17"/>
      <c r="BZ59" s="17"/>
      <c r="CB59" s="17" t="s">
        <v>22</v>
      </c>
      <c r="CD59" s="21">
        <v>0</v>
      </c>
      <c r="CE59" s="21">
        <v>0</v>
      </c>
      <c r="CF59" s="21">
        <v>0</v>
      </c>
      <c r="CG59" s="21">
        <v>0</v>
      </c>
      <c r="CH59" s="21">
        <v>0</v>
      </c>
      <c r="CI59" s="21">
        <v>0</v>
      </c>
      <c r="CJ59" s="21">
        <v>0</v>
      </c>
      <c r="CK59" s="21">
        <v>0</v>
      </c>
      <c r="CL59" s="21">
        <v>0</v>
      </c>
      <c r="CM59" s="21">
        <v>0</v>
      </c>
      <c r="CN59" s="21">
        <v>0</v>
      </c>
      <c r="CO59" s="21">
        <v>0</v>
      </c>
      <c r="CP59" s="21">
        <v>0</v>
      </c>
      <c r="CQ59" s="21">
        <v>0</v>
      </c>
      <c r="CR59" s="21">
        <v>0</v>
      </c>
      <c r="CS59" s="21">
        <v>0</v>
      </c>
      <c r="CT59" s="21">
        <v>0</v>
      </c>
      <c r="CU59" s="21">
        <v>0</v>
      </c>
      <c r="CV59" s="21">
        <v>0</v>
      </c>
      <c r="CX59" s="13" t="e">
        <v>#DIV/0!</v>
      </c>
      <c r="DD59" s="17"/>
      <c r="DE59" s="17"/>
      <c r="DF59" s="17"/>
      <c r="DG59" s="17"/>
      <c r="DH59" s="17"/>
      <c r="DJ59" s="17" t="s">
        <v>22</v>
      </c>
      <c r="DL59" s="20">
        <v>0</v>
      </c>
      <c r="DM59" s="20">
        <v>0</v>
      </c>
      <c r="DN59" s="20">
        <v>0</v>
      </c>
      <c r="DO59" s="20">
        <v>0</v>
      </c>
      <c r="DP59" s="20">
        <v>0</v>
      </c>
      <c r="DQ59" s="20">
        <v>0</v>
      </c>
      <c r="DR59" s="20">
        <v>0</v>
      </c>
      <c r="DS59" s="20">
        <v>0</v>
      </c>
      <c r="DT59" s="21">
        <v>0</v>
      </c>
      <c r="DU59" s="21">
        <v>0</v>
      </c>
      <c r="DV59" s="21">
        <v>0</v>
      </c>
      <c r="DW59" s="21">
        <v>0</v>
      </c>
      <c r="DX59" s="21">
        <v>0</v>
      </c>
      <c r="DY59" s="21">
        <v>0</v>
      </c>
      <c r="DZ59" s="21">
        <v>0</v>
      </c>
      <c r="EA59" s="21">
        <v>0</v>
      </c>
      <c r="EB59" s="21">
        <v>0</v>
      </c>
      <c r="EC59" s="21">
        <v>0</v>
      </c>
      <c r="ED59" s="21">
        <v>0</v>
      </c>
      <c r="EF59" s="13">
        <v>0</v>
      </c>
    </row>
    <row r="60" spans="2:136" x14ac:dyDescent="0.25">
      <c r="B60" s="17" t="s">
        <v>23</v>
      </c>
      <c r="C60" s="17"/>
      <c r="D60" s="17"/>
      <c r="E60" s="17"/>
      <c r="F60" s="17"/>
      <c r="H60" s="25">
        <v>2</v>
      </c>
      <c r="I60" s="25">
        <v>2</v>
      </c>
      <c r="J60" s="25">
        <v>3</v>
      </c>
      <c r="K60" s="25">
        <v>3</v>
      </c>
      <c r="L60" s="25">
        <v>2.9217391304347826</v>
      </c>
      <c r="M60" s="25">
        <v>2.9217391304347826</v>
      </c>
      <c r="N60" s="25">
        <v>2.9739130434782606</v>
      </c>
      <c r="O60" s="25">
        <v>3.1043478260869564</v>
      </c>
      <c r="P60" s="25">
        <v>3.1272946114492912</v>
      </c>
      <c r="Q60" s="25">
        <v>3.1620041301062773</v>
      </c>
      <c r="R60" s="84">
        <v>3.1752540201825123</v>
      </c>
      <c r="S60" s="84">
        <v>3.178721350992082</v>
      </c>
      <c r="T60" s="84">
        <v>3.183505000127175</v>
      </c>
      <c r="U60" s="84">
        <v>3.1993809956122465</v>
      </c>
      <c r="V60" s="84">
        <v>3.2073641298604421</v>
      </c>
      <c r="W60" s="25">
        <v>3.2224300070532492</v>
      </c>
      <c r="X60" s="25">
        <v>3.2443558732916236</v>
      </c>
      <c r="Y60" s="25">
        <v>3.2665471054175272</v>
      </c>
      <c r="Z60" s="25">
        <v>3.2852967723290747</v>
      </c>
      <c r="AB60" s="13">
        <v>0.49410368717071051</v>
      </c>
      <c r="AJ60" s="17" t="s">
        <v>23</v>
      </c>
      <c r="AK60" s="17"/>
      <c r="AL60" s="17"/>
      <c r="AM60" s="17"/>
      <c r="AN60" s="17"/>
      <c r="AO60" s="17"/>
      <c r="AP60" s="17"/>
      <c r="AQ60" s="17"/>
      <c r="AR60" s="17"/>
      <c r="AS60" s="17"/>
      <c r="AU60" s="21">
        <v>2</v>
      </c>
      <c r="AV60" s="21">
        <v>2</v>
      </c>
      <c r="AW60" s="21">
        <v>3</v>
      </c>
      <c r="AX60" s="21">
        <v>3</v>
      </c>
      <c r="AY60" s="21">
        <v>2.9217391304347826</v>
      </c>
      <c r="AZ60" s="21">
        <v>2.9217391304347826</v>
      </c>
      <c r="BA60" s="21">
        <v>2.9739130434782606</v>
      </c>
      <c r="BB60" s="21">
        <v>3.1043478260869564</v>
      </c>
      <c r="BC60" s="21">
        <v>3.1272946114492912</v>
      </c>
      <c r="BD60" s="21">
        <v>3.1620041301062773</v>
      </c>
      <c r="BE60" s="21">
        <v>3.1752540201825123</v>
      </c>
      <c r="BF60" s="21">
        <v>3.178721350992082</v>
      </c>
      <c r="BG60" s="21">
        <v>3.183505000127175</v>
      </c>
      <c r="BH60" s="21">
        <v>3.1993809956122465</v>
      </c>
      <c r="BI60" s="21">
        <v>3.2073641298604421</v>
      </c>
      <c r="BJ60" s="21">
        <v>3.2224300070532492</v>
      </c>
      <c r="BK60" s="21">
        <v>3.2443558732916236</v>
      </c>
      <c r="BL60" s="21">
        <v>3.2665471054175272</v>
      </c>
      <c r="BM60" s="21">
        <v>3.2852967723290747</v>
      </c>
      <c r="BO60" s="13">
        <v>0.49410368717071051</v>
      </c>
      <c r="BV60" s="17"/>
      <c r="BW60" s="17"/>
      <c r="BX60" s="17"/>
      <c r="BY60" s="17"/>
      <c r="BZ60" s="17"/>
      <c r="CB60" s="17" t="s">
        <v>23</v>
      </c>
      <c r="CD60" s="21">
        <v>0</v>
      </c>
      <c r="CE60" s="21">
        <v>0</v>
      </c>
      <c r="CF60" s="21">
        <v>0</v>
      </c>
      <c r="CG60" s="21">
        <v>0</v>
      </c>
      <c r="CH60" s="21">
        <v>0</v>
      </c>
      <c r="CI60" s="21">
        <v>0</v>
      </c>
      <c r="CJ60" s="21">
        <v>0</v>
      </c>
      <c r="CK60" s="21">
        <v>0</v>
      </c>
      <c r="CL60" s="21">
        <v>0</v>
      </c>
      <c r="CM60" s="21">
        <v>0</v>
      </c>
      <c r="CN60" s="21">
        <v>0</v>
      </c>
      <c r="CO60" s="21">
        <v>0</v>
      </c>
      <c r="CP60" s="21">
        <v>0</v>
      </c>
      <c r="CQ60" s="21">
        <v>0</v>
      </c>
      <c r="CR60" s="21">
        <v>0</v>
      </c>
      <c r="CS60" s="21">
        <v>0</v>
      </c>
      <c r="CT60" s="21">
        <v>0</v>
      </c>
      <c r="CU60" s="21">
        <v>0</v>
      </c>
      <c r="CV60" s="21">
        <v>0</v>
      </c>
      <c r="CX60" s="13" t="e">
        <v>#DIV/0!</v>
      </c>
      <c r="DD60" s="17"/>
      <c r="DE60" s="17"/>
      <c r="DF60" s="17"/>
      <c r="DG60" s="17"/>
      <c r="DH60" s="17"/>
      <c r="DJ60" s="17" t="s">
        <v>23</v>
      </c>
      <c r="DL60" s="20">
        <v>0</v>
      </c>
      <c r="DM60" s="20">
        <v>0</v>
      </c>
      <c r="DN60" s="20">
        <v>0</v>
      </c>
      <c r="DO60" s="20">
        <v>0</v>
      </c>
      <c r="DP60" s="20">
        <v>0</v>
      </c>
      <c r="DQ60" s="20">
        <v>0</v>
      </c>
      <c r="DR60" s="20">
        <v>0</v>
      </c>
      <c r="DS60" s="20">
        <v>0</v>
      </c>
      <c r="DT60" s="21">
        <v>0</v>
      </c>
      <c r="DU60" s="21">
        <v>0</v>
      </c>
      <c r="DV60" s="21">
        <v>0</v>
      </c>
      <c r="DW60" s="21">
        <v>0</v>
      </c>
      <c r="DX60" s="21">
        <v>0</v>
      </c>
      <c r="DY60" s="21">
        <v>0</v>
      </c>
      <c r="DZ60" s="21">
        <v>0</v>
      </c>
      <c r="EA60" s="21">
        <v>0</v>
      </c>
      <c r="EB60" s="21">
        <v>0</v>
      </c>
      <c r="EC60" s="21">
        <v>0</v>
      </c>
      <c r="ED60" s="21">
        <v>0</v>
      </c>
      <c r="EF60" s="13">
        <v>0</v>
      </c>
    </row>
    <row r="61" spans="2:136" x14ac:dyDescent="0.25">
      <c r="B61" s="17" t="s">
        <v>24</v>
      </c>
      <c r="C61" s="17"/>
      <c r="D61" s="17"/>
      <c r="E61" s="17"/>
      <c r="F61" s="17"/>
      <c r="H61" s="25">
        <v>10</v>
      </c>
      <c r="I61" s="25">
        <v>11</v>
      </c>
      <c r="J61" s="25">
        <v>14</v>
      </c>
      <c r="K61" s="25">
        <v>15</v>
      </c>
      <c r="L61" s="25">
        <v>14.608695652173912</v>
      </c>
      <c r="M61" s="25">
        <v>14.608695652173912</v>
      </c>
      <c r="N61" s="25">
        <v>14.869565217391305</v>
      </c>
      <c r="O61" s="25">
        <v>15.521739130434781</v>
      </c>
      <c r="P61" s="25">
        <v>15.760239597590383</v>
      </c>
      <c r="Q61" s="25">
        <v>16.029846598124365</v>
      </c>
      <c r="R61" s="84">
        <v>16.159523158133755</v>
      </c>
      <c r="S61" s="84">
        <v>16.189837726101395</v>
      </c>
      <c r="T61" s="84">
        <v>16.197993606826849</v>
      </c>
      <c r="U61" s="84">
        <v>16.118684628430678</v>
      </c>
      <c r="V61" s="84">
        <v>16.1787110482876</v>
      </c>
      <c r="W61" s="25">
        <v>16.265245686747225</v>
      </c>
      <c r="X61" s="25">
        <v>16.384315004921859</v>
      </c>
      <c r="Y61" s="25">
        <v>16.543002322989132</v>
      </c>
      <c r="Z61" s="25">
        <v>16.704163787636933</v>
      </c>
      <c r="AB61" s="13">
        <v>0.58337232472307488</v>
      </c>
      <c r="AJ61" s="17" t="s">
        <v>24</v>
      </c>
      <c r="AK61" s="17"/>
      <c r="AL61" s="17"/>
      <c r="AM61" s="17"/>
      <c r="AN61" s="17"/>
      <c r="AO61" s="17"/>
      <c r="AP61" s="17"/>
      <c r="AQ61" s="17"/>
      <c r="AR61" s="17"/>
      <c r="AS61" s="17"/>
      <c r="AU61" s="21">
        <v>10</v>
      </c>
      <c r="AV61" s="21">
        <v>11</v>
      </c>
      <c r="AW61" s="21">
        <v>14</v>
      </c>
      <c r="AX61" s="21">
        <v>15</v>
      </c>
      <c r="AY61" s="21">
        <v>14.608695652173912</v>
      </c>
      <c r="AZ61" s="21">
        <v>14.608695652173912</v>
      </c>
      <c r="BA61" s="21">
        <v>14.869565217391305</v>
      </c>
      <c r="BB61" s="21">
        <v>15.521739130434781</v>
      </c>
      <c r="BC61" s="21">
        <v>15.760239597590383</v>
      </c>
      <c r="BD61" s="21">
        <v>16.029846598124365</v>
      </c>
      <c r="BE61" s="21">
        <v>16.159523158133755</v>
      </c>
      <c r="BF61" s="21">
        <v>16.189837726101395</v>
      </c>
      <c r="BG61" s="21">
        <v>16.197993606826849</v>
      </c>
      <c r="BH61" s="21">
        <v>16.118684628430678</v>
      </c>
      <c r="BI61" s="21">
        <v>16.1787110482876</v>
      </c>
      <c r="BJ61" s="21">
        <v>16.265245686747225</v>
      </c>
      <c r="BK61" s="21">
        <v>16.384315004921859</v>
      </c>
      <c r="BL61" s="21">
        <v>16.543002322989132</v>
      </c>
      <c r="BM61" s="21">
        <v>16.704163787636933</v>
      </c>
      <c r="BO61" s="13">
        <v>0.58337232472307488</v>
      </c>
      <c r="BV61" s="17"/>
      <c r="BW61" s="17"/>
      <c r="BX61" s="17"/>
      <c r="BY61" s="17"/>
      <c r="BZ61" s="17"/>
      <c r="CB61" s="17" t="s">
        <v>24</v>
      </c>
      <c r="CD61" s="21">
        <v>0</v>
      </c>
      <c r="CE61" s="21">
        <v>0</v>
      </c>
      <c r="CF61" s="21">
        <v>0</v>
      </c>
      <c r="CG61" s="21">
        <v>0</v>
      </c>
      <c r="CH61" s="21">
        <v>0</v>
      </c>
      <c r="CI61" s="21">
        <v>0</v>
      </c>
      <c r="CJ61" s="21">
        <v>0</v>
      </c>
      <c r="CK61" s="21">
        <v>0</v>
      </c>
      <c r="CL61" s="21">
        <v>0</v>
      </c>
      <c r="CM61" s="21">
        <v>0</v>
      </c>
      <c r="CN61" s="21">
        <v>0</v>
      </c>
      <c r="CO61" s="21">
        <v>0</v>
      </c>
      <c r="CP61" s="21">
        <v>0</v>
      </c>
      <c r="CQ61" s="21">
        <v>0</v>
      </c>
      <c r="CR61" s="21">
        <v>0</v>
      </c>
      <c r="CS61" s="21">
        <v>0</v>
      </c>
      <c r="CT61" s="21">
        <v>0</v>
      </c>
      <c r="CU61" s="21">
        <v>0</v>
      </c>
      <c r="CV61" s="21">
        <v>0</v>
      </c>
      <c r="CX61" s="13" t="e">
        <v>#DIV/0!</v>
      </c>
      <c r="DD61" s="17"/>
      <c r="DE61" s="17"/>
      <c r="DF61" s="17"/>
      <c r="DG61" s="17"/>
      <c r="DH61" s="17"/>
      <c r="DJ61" s="17" t="s">
        <v>24</v>
      </c>
      <c r="DL61" s="20">
        <v>0</v>
      </c>
      <c r="DM61" s="20">
        <v>0</v>
      </c>
      <c r="DN61" s="20">
        <v>0</v>
      </c>
      <c r="DO61" s="20">
        <v>0</v>
      </c>
      <c r="DP61" s="20">
        <v>0</v>
      </c>
      <c r="DQ61" s="20">
        <v>0</v>
      </c>
      <c r="DR61" s="20">
        <v>0</v>
      </c>
      <c r="DS61" s="20">
        <v>0</v>
      </c>
      <c r="DT61" s="21">
        <v>0</v>
      </c>
      <c r="DU61" s="21">
        <v>0</v>
      </c>
      <c r="DV61" s="21">
        <v>0</v>
      </c>
      <c r="DW61" s="21">
        <v>0</v>
      </c>
      <c r="DX61" s="21">
        <v>0</v>
      </c>
      <c r="DY61" s="21">
        <v>0</v>
      </c>
      <c r="DZ61" s="21">
        <v>0</v>
      </c>
      <c r="EA61" s="21">
        <v>0</v>
      </c>
      <c r="EB61" s="21">
        <v>0</v>
      </c>
      <c r="EC61" s="21">
        <v>0</v>
      </c>
      <c r="ED61" s="21">
        <v>0</v>
      </c>
      <c r="EF61" s="13">
        <v>0</v>
      </c>
    </row>
    <row r="62" spans="2:136" x14ac:dyDescent="0.25">
      <c r="B62" s="17" t="s">
        <v>25</v>
      </c>
      <c r="C62" s="17"/>
      <c r="D62" s="17"/>
      <c r="E62" s="17"/>
      <c r="F62" s="17"/>
      <c r="H62" s="25">
        <v>3</v>
      </c>
      <c r="I62" s="25">
        <v>2</v>
      </c>
      <c r="J62" s="25">
        <v>2</v>
      </c>
      <c r="K62" s="25">
        <v>1</v>
      </c>
      <c r="L62" s="25">
        <v>0.97391304347826091</v>
      </c>
      <c r="M62" s="25">
        <v>0.97391304347826091</v>
      </c>
      <c r="N62" s="25">
        <v>0.99130434782608701</v>
      </c>
      <c r="O62" s="25">
        <v>1.0347826086956522</v>
      </c>
      <c r="P62" s="25">
        <v>1.0493602435047067</v>
      </c>
      <c r="Q62" s="25">
        <v>1.066494936304315</v>
      </c>
      <c r="R62" s="84">
        <v>1.0748805959723415</v>
      </c>
      <c r="S62" s="84">
        <v>1.0775394816554136</v>
      </c>
      <c r="T62" s="84">
        <v>1.0798125054673124</v>
      </c>
      <c r="U62" s="84">
        <v>1.075428083918577</v>
      </c>
      <c r="V62" s="84">
        <v>1.0808624978692216</v>
      </c>
      <c r="W62" s="25">
        <v>1.0874045625068922</v>
      </c>
      <c r="X62" s="25">
        <v>1.0960427647510316</v>
      </c>
      <c r="Y62" s="25">
        <v>1.1068402545132703</v>
      </c>
      <c r="Z62" s="25">
        <v>1.117549738926213</v>
      </c>
      <c r="AB62" s="13">
        <v>0.63156470274561283</v>
      </c>
      <c r="AJ62" s="17" t="s">
        <v>25</v>
      </c>
      <c r="AK62" s="17"/>
      <c r="AL62" s="17"/>
      <c r="AM62" s="17"/>
      <c r="AN62" s="17"/>
      <c r="AO62" s="17"/>
      <c r="AP62" s="17"/>
      <c r="AQ62" s="17"/>
      <c r="AR62" s="17"/>
      <c r="AS62" s="17"/>
      <c r="AU62" s="21">
        <v>3</v>
      </c>
      <c r="AV62" s="21">
        <v>2</v>
      </c>
      <c r="AW62" s="21">
        <v>2</v>
      </c>
      <c r="AX62" s="21">
        <v>1</v>
      </c>
      <c r="AY62" s="21">
        <v>0.97391304347826091</v>
      </c>
      <c r="AZ62" s="21">
        <v>0.97391304347826091</v>
      </c>
      <c r="BA62" s="21">
        <v>0.99130434782608701</v>
      </c>
      <c r="BB62" s="21">
        <v>1.0347826086956522</v>
      </c>
      <c r="BC62" s="21">
        <v>1.0493602435047067</v>
      </c>
      <c r="BD62" s="21">
        <v>1.066494936304315</v>
      </c>
      <c r="BE62" s="21">
        <v>1.0748805959723415</v>
      </c>
      <c r="BF62" s="21">
        <v>1.0775394816554136</v>
      </c>
      <c r="BG62" s="21">
        <v>1.0798125054673124</v>
      </c>
      <c r="BH62" s="21">
        <v>1.075428083918577</v>
      </c>
      <c r="BI62" s="21">
        <v>1.0808624978692216</v>
      </c>
      <c r="BJ62" s="21">
        <v>1.0874045625068922</v>
      </c>
      <c r="BK62" s="21">
        <v>1.0960427647510316</v>
      </c>
      <c r="BL62" s="21">
        <v>1.1068402545132703</v>
      </c>
      <c r="BM62" s="21">
        <v>1.117549738926213</v>
      </c>
      <c r="BO62" s="13">
        <v>0.63156470274561283</v>
      </c>
      <c r="BV62" s="17"/>
      <c r="BW62" s="17"/>
      <c r="BX62" s="17"/>
      <c r="BY62" s="17"/>
      <c r="BZ62" s="17"/>
      <c r="CB62" s="17" t="s">
        <v>25</v>
      </c>
      <c r="CD62" s="21">
        <v>0</v>
      </c>
      <c r="CE62" s="21">
        <v>0</v>
      </c>
      <c r="CF62" s="21">
        <v>0</v>
      </c>
      <c r="CG62" s="21">
        <v>0</v>
      </c>
      <c r="CH62" s="21">
        <v>0</v>
      </c>
      <c r="CI62" s="21">
        <v>0</v>
      </c>
      <c r="CJ62" s="21">
        <v>0</v>
      </c>
      <c r="CK62" s="21">
        <v>0</v>
      </c>
      <c r="CL62" s="21">
        <v>0</v>
      </c>
      <c r="CM62" s="21">
        <v>0</v>
      </c>
      <c r="CN62" s="21">
        <v>0</v>
      </c>
      <c r="CO62" s="21">
        <v>0</v>
      </c>
      <c r="CP62" s="21">
        <v>0</v>
      </c>
      <c r="CQ62" s="21">
        <v>0</v>
      </c>
      <c r="CR62" s="21">
        <v>0</v>
      </c>
      <c r="CS62" s="21">
        <v>0</v>
      </c>
      <c r="CT62" s="21">
        <v>0</v>
      </c>
      <c r="CU62" s="21">
        <v>0</v>
      </c>
      <c r="CV62" s="21">
        <v>0</v>
      </c>
      <c r="CX62" s="13" t="e">
        <v>#DIV/0!</v>
      </c>
      <c r="DD62" s="17"/>
      <c r="DE62" s="17"/>
      <c r="DF62" s="17"/>
      <c r="DG62" s="17"/>
      <c r="DH62" s="17"/>
      <c r="DJ62" s="17" t="s">
        <v>25</v>
      </c>
      <c r="DL62" s="20">
        <v>0</v>
      </c>
      <c r="DM62" s="20">
        <v>0</v>
      </c>
      <c r="DN62" s="20">
        <v>0</v>
      </c>
      <c r="DO62" s="20">
        <v>0</v>
      </c>
      <c r="DP62" s="20">
        <v>0</v>
      </c>
      <c r="DQ62" s="20">
        <v>0</v>
      </c>
      <c r="DR62" s="20">
        <v>0</v>
      </c>
      <c r="DS62" s="20">
        <v>0</v>
      </c>
      <c r="DT62" s="21">
        <v>0</v>
      </c>
      <c r="DU62" s="21">
        <v>0</v>
      </c>
      <c r="DV62" s="21">
        <v>0</v>
      </c>
      <c r="DW62" s="21">
        <v>0</v>
      </c>
      <c r="DX62" s="21">
        <v>0</v>
      </c>
      <c r="DY62" s="21">
        <v>0</v>
      </c>
      <c r="DZ62" s="21">
        <v>0</v>
      </c>
      <c r="EA62" s="21">
        <v>0</v>
      </c>
      <c r="EB62" s="21">
        <v>0</v>
      </c>
      <c r="EC62" s="21">
        <v>0</v>
      </c>
      <c r="ED62" s="21">
        <v>0</v>
      </c>
      <c r="EF62" s="13">
        <v>0</v>
      </c>
    </row>
    <row r="63" spans="2:136" x14ac:dyDescent="0.25">
      <c r="B63" s="17" t="s">
        <v>26</v>
      </c>
      <c r="C63" s="17"/>
      <c r="D63" s="17"/>
      <c r="E63" s="17"/>
      <c r="F63" s="17"/>
      <c r="H63" s="25">
        <v>6</v>
      </c>
      <c r="I63" s="25">
        <v>8</v>
      </c>
      <c r="J63" s="25">
        <v>3</v>
      </c>
      <c r="K63" s="25">
        <v>3</v>
      </c>
      <c r="L63" s="25">
        <v>2.9217391304347826</v>
      </c>
      <c r="M63" s="25">
        <v>2.9217391304347826</v>
      </c>
      <c r="N63" s="25">
        <v>2.9739130434782606</v>
      </c>
      <c r="O63" s="25">
        <v>3.1043478260869564</v>
      </c>
      <c r="P63" s="25">
        <v>3.2459385563632637</v>
      </c>
      <c r="Q63" s="25">
        <v>3.2824570432758446</v>
      </c>
      <c r="R63" s="84">
        <v>3.3114395526728808</v>
      </c>
      <c r="S63" s="84">
        <v>3.3260553827842179</v>
      </c>
      <c r="T63" s="84">
        <v>3.3425740206099852</v>
      </c>
      <c r="U63" s="84">
        <v>3.3574229797364175</v>
      </c>
      <c r="V63" s="84">
        <v>3.3767384428796974</v>
      </c>
      <c r="W63" s="25">
        <v>3.4035088830436897</v>
      </c>
      <c r="X63" s="25">
        <v>3.43817939396562</v>
      </c>
      <c r="Y63" s="25">
        <v>2.9677346479616529</v>
      </c>
      <c r="Z63" s="25">
        <v>3.106343346399961</v>
      </c>
      <c r="AB63" s="13">
        <v>-0.43861803218185891</v>
      </c>
      <c r="AJ63" s="17" t="s">
        <v>26</v>
      </c>
      <c r="AK63" s="17"/>
      <c r="AL63" s="17"/>
      <c r="AM63" s="17"/>
      <c r="AN63" s="17"/>
      <c r="AO63" s="17"/>
      <c r="AP63" s="17"/>
      <c r="AQ63" s="17"/>
      <c r="AR63" s="17"/>
      <c r="AS63" s="17"/>
      <c r="AU63" s="21">
        <v>6</v>
      </c>
      <c r="AV63" s="21">
        <v>8</v>
      </c>
      <c r="AW63" s="21">
        <v>3</v>
      </c>
      <c r="AX63" s="21">
        <v>3</v>
      </c>
      <c r="AY63" s="21">
        <v>2.9217391304347826</v>
      </c>
      <c r="AZ63" s="21">
        <v>2.9217391304347826</v>
      </c>
      <c r="BA63" s="21">
        <v>2.9739130434782606</v>
      </c>
      <c r="BB63" s="21">
        <v>3.1043478260869564</v>
      </c>
      <c r="BC63" s="21">
        <v>3.2459385563632637</v>
      </c>
      <c r="BD63" s="21">
        <v>3.2824570432758446</v>
      </c>
      <c r="BE63" s="21">
        <v>3.3114395526728808</v>
      </c>
      <c r="BF63" s="21">
        <v>3.3260553827842179</v>
      </c>
      <c r="BG63" s="21">
        <v>3.3425740206099852</v>
      </c>
      <c r="BH63" s="21">
        <v>3.3574229797364175</v>
      </c>
      <c r="BI63" s="21">
        <v>3.3767384428796974</v>
      </c>
      <c r="BJ63" s="21">
        <v>3.4035088830436897</v>
      </c>
      <c r="BK63" s="21">
        <v>3.43817939396562</v>
      </c>
      <c r="BL63" s="21">
        <v>2.9677346479616529</v>
      </c>
      <c r="BM63" s="21">
        <v>3.106343346399961</v>
      </c>
      <c r="BO63" s="13">
        <v>-0.43861803218185891</v>
      </c>
      <c r="BV63" s="17"/>
      <c r="BW63" s="17"/>
      <c r="BX63" s="17"/>
      <c r="BY63" s="17"/>
      <c r="BZ63" s="17"/>
      <c r="CB63" s="17" t="s">
        <v>26</v>
      </c>
      <c r="CD63" s="21">
        <v>0</v>
      </c>
      <c r="CE63" s="21">
        <v>0</v>
      </c>
      <c r="CF63" s="21">
        <v>0</v>
      </c>
      <c r="CG63" s="21">
        <v>0</v>
      </c>
      <c r="CH63" s="21">
        <v>0</v>
      </c>
      <c r="CI63" s="21">
        <v>0</v>
      </c>
      <c r="CJ63" s="21">
        <v>0</v>
      </c>
      <c r="CK63" s="21">
        <v>0</v>
      </c>
      <c r="CL63" s="21">
        <v>0</v>
      </c>
      <c r="CM63" s="21">
        <v>0</v>
      </c>
      <c r="CN63" s="21">
        <v>0</v>
      </c>
      <c r="CO63" s="21">
        <v>0</v>
      </c>
      <c r="CP63" s="21">
        <v>0</v>
      </c>
      <c r="CQ63" s="21">
        <v>0</v>
      </c>
      <c r="CR63" s="21">
        <v>0</v>
      </c>
      <c r="CS63" s="21">
        <v>0</v>
      </c>
      <c r="CT63" s="21">
        <v>0</v>
      </c>
      <c r="CU63" s="21">
        <v>0</v>
      </c>
      <c r="CV63" s="21">
        <v>0</v>
      </c>
      <c r="CX63" s="13" t="e">
        <v>#DIV/0!</v>
      </c>
      <c r="DD63" s="17"/>
      <c r="DE63" s="17"/>
      <c r="DF63" s="17"/>
      <c r="DG63" s="17"/>
      <c r="DH63" s="17"/>
      <c r="DJ63" s="17" t="s">
        <v>26</v>
      </c>
      <c r="DL63" s="20">
        <v>0</v>
      </c>
      <c r="DM63" s="20">
        <v>0</v>
      </c>
      <c r="DN63" s="20">
        <v>0</v>
      </c>
      <c r="DO63" s="20">
        <v>0</v>
      </c>
      <c r="DP63" s="20">
        <v>0</v>
      </c>
      <c r="DQ63" s="20">
        <v>0</v>
      </c>
      <c r="DR63" s="20">
        <v>0</v>
      </c>
      <c r="DS63" s="20">
        <v>0</v>
      </c>
      <c r="DT63" s="21">
        <v>0</v>
      </c>
      <c r="DU63" s="21">
        <v>0</v>
      </c>
      <c r="DV63" s="21">
        <v>0</v>
      </c>
      <c r="DW63" s="21">
        <v>0</v>
      </c>
      <c r="DX63" s="21">
        <v>0</v>
      </c>
      <c r="DY63" s="21">
        <v>0</v>
      </c>
      <c r="DZ63" s="21">
        <v>0</v>
      </c>
      <c r="EA63" s="21">
        <v>0</v>
      </c>
      <c r="EB63" s="21">
        <v>0</v>
      </c>
      <c r="EC63" s="21">
        <v>0</v>
      </c>
      <c r="ED63" s="21">
        <v>0</v>
      </c>
      <c r="EF63" s="13">
        <v>0</v>
      </c>
    </row>
    <row r="64" spans="2:136" x14ac:dyDescent="0.25">
      <c r="B64" s="17" t="s">
        <v>27</v>
      </c>
      <c r="C64" s="17"/>
      <c r="D64" s="17"/>
      <c r="E64" s="17"/>
      <c r="F64" s="17"/>
      <c r="H64" s="25">
        <v>49</v>
      </c>
      <c r="I64" s="25">
        <v>49</v>
      </c>
      <c r="J64" s="25">
        <v>50</v>
      </c>
      <c r="K64" s="25">
        <v>50</v>
      </c>
      <c r="L64" s="25">
        <v>48.695652173913039</v>
      </c>
      <c r="M64" s="25">
        <v>48.695652173913039</v>
      </c>
      <c r="N64" s="25">
        <v>49.565217391304344</v>
      </c>
      <c r="O64" s="25">
        <v>51.739130434782609</v>
      </c>
      <c r="P64" s="25">
        <v>52.207116146243365</v>
      </c>
      <c r="Q64" s="25">
        <v>52.741321183113747</v>
      </c>
      <c r="R64" s="84">
        <v>52.86857692782084</v>
      </c>
      <c r="S64" s="84">
        <v>52.760610355038779</v>
      </c>
      <c r="T64" s="84">
        <v>52.68560629879682</v>
      </c>
      <c r="U64" s="84">
        <v>52.307061146613549</v>
      </c>
      <c r="V64" s="84">
        <v>52.331883213133963</v>
      </c>
      <c r="W64" s="25">
        <v>52.429007432525935</v>
      </c>
      <c r="X64" s="25">
        <v>52.635716861139699</v>
      </c>
      <c r="Y64" s="25">
        <v>52.40374236955774</v>
      </c>
      <c r="Z64" s="25">
        <v>52.777140717277817</v>
      </c>
      <c r="AB64" s="13">
        <v>0.10865244172086896</v>
      </c>
      <c r="AJ64" s="17" t="s">
        <v>27</v>
      </c>
      <c r="AK64" s="17"/>
      <c r="AL64" s="17"/>
      <c r="AM64" s="17"/>
      <c r="AN64" s="17"/>
      <c r="AO64" s="17"/>
      <c r="AP64" s="17"/>
      <c r="AQ64" s="17"/>
      <c r="AR64" s="17"/>
      <c r="AS64" s="17"/>
      <c r="AU64" s="21">
        <v>49</v>
      </c>
      <c r="AV64" s="21">
        <v>49</v>
      </c>
      <c r="AW64" s="21">
        <v>50</v>
      </c>
      <c r="AX64" s="21">
        <v>50</v>
      </c>
      <c r="AY64" s="21">
        <v>48.695652173913039</v>
      </c>
      <c r="AZ64" s="21">
        <v>48.695652173913039</v>
      </c>
      <c r="BA64" s="21">
        <v>49.565217391304344</v>
      </c>
      <c r="BB64" s="21">
        <v>51.739130434782609</v>
      </c>
      <c r="BC64" s="21">
        <v>52.207116146243365</v>
      </c>
      <c r="BD64" s="21">
        <v>52.741321183113747</v>
      </c>
      <c r="BE64" s="21">
        <v>52.86857692782084</v>
      </c>
      <c r="BF64" s="21">
        <v>52.760610355038779</v>
      </c>
      <c r="BG64" s="21">
        <v>52.68560629879682</v>
      </c>
      <c r="BH64" s="21">
        <v>52.307061146613549</v>
      </c>
      <c r="BI64" s="21">
        <v>52.331883213133963</v>
      </c>
      <c r="BJ64" s="21">
        <v>52.429007432525935</v>
      </c>
      <c r="BK64" s="21">
        <v>52.635716861139699</v>
      </c>
      <c r="BL64" s="21">
        <v>52.40374236955774</v>
      </c>
      <c r="BM64" s="21">
        <v>52.777140717277817</v>
      </c>
      <c r="BO64" s="13">
        <v>0.10865244172086896</v>
      </c>
      <c r="BV64" s="17"/>
      <c r="BW64" s="17"/>
      <c r="BX64" s="17"/>
      <c r="BY64" s="17"/>
      <c r="BZ64" s="17"/>
      <c r="CB64" s="17" t="s">
        <v>27</v>
      </c>
      <c r="CD64" s="21">
        <v>0</v>
      </c>
      <c r="CE64" s="21">
        <v>0</v>
      </c>
      <c r="CF64" s="21">
        <v>0</v>
      </c>
      <c r="CG64" s="21">
        <v>0</v>
      </c>
      <c r="CH64" s="21">
        <v>0</v>
      </c>
      <c r="CI64" s="21">
        <v>0</v>
      </c>
      <c r="CJ64" s="21">
        <v>0</v>
      </c>
      <c r="CK64" s="21">
        <v>0</v>
      </c>
      <c r="CL64" s="21">
        <v>0</v>
      </c>
      <c r="CM64" s="21">
        <v>0</v>
      </c>
      <c r="CN64" s="21">
        <v>0</v>
      </c>
      <c r="CO64" s="21">
        <v>0</v>
      </c>
      <c r="CP64" s="21">
        <v>0</v>
      </c>
      <c r="CQ64" s="21">
        <v>0</v>
      </c>
      <c r="CR64" s="21">
        <v>0</v>
      </c>
      <c r="CS64" s="21">
        <v>0</v>
      </c>
      <c r="CT64" s="21">
        <v>0</v>
      </c>
      <c r="CU64" s="21">
        <v>0</v>
      </c>
      <c r="CV64" s="21">
        <v>0</v>
      </c>
      <c r="CX64" s="13" t="e">
        <v>#DIV/0!</v>
      </c>
      <c r="DD64" s="17"/>
      <c r="DE64" s="17"/>
      <c r="DF64" s="17"/>
      <c r="DG64" s="17"/>
      <c r="DH64" s="17"/>
      <c r="DJ64" s="17" t="s">
        <v>27</v>
      </c>
      <c r="DL64" s="20">
        <v>0</v>
      </c>
      <c r="DM64" s="20">
        <v>0</v>
      </c>
      <c r="DN64" s="20">
        <v>0</v>
      </c>
      <c r="DO64" s="20">
        <v>0</v>
      </c>
      <c r="DP64" s="20">
        <v>0</v>
      </c>
      <c r="DQ64" s="20">
        <v>0</v>
      </c>
      <c r="DR64" s="20">
        <v>0</v>
      </c>
      <c r="DS64" s="20">
        <v>0</v>
      </c>
      <c r="DT64" s="21">
        <v>0</v>
      </c>
      <c r="DU64" s="21">
        <v>0</v>
      </c>
      <c r="DV64" s="21">
        <v>0</v>
      </c>
      <c r="DW64" s="21">
        <v>0</v>
      </c>
      <c r="DX64" s="21">
        <v>0</v>
      </c>
      <c r="DY64" s="21">
        <v>0</v>
      </c>
      <c r="DZ64" s="21">
        <v>0</v>
      </c>
      <c r="EA64" s="21">
        <v>0</v>
      </c>
      <c r="EB64" s="21">
        <v>0</v>
      </c>
      <c r="EC64" s="21">
        <v>0</v>
      </c>
      <c r="ED64" s="21">
        <v>0</v>
      </c>
      <c r="EF64" s="13">
        <v>0</v>
      </c>
    </row>
    <row r="65" spans="2:136" x14ac:dyDescent="0.25">
      <c r="B65" s="17" t="s">
        <v>28</v>
      </c>
      <c r="C65" s="17"/>
      <c r="D65" s="17"/>
      <c r="E65" s="17"/>
      <c r="F65" s="17"/>
      <c r="H65" s="25">
        <v>34</v>
      </c>
      <c r="I65" s="25">
        <v>35</v>
      </c>
      <c r="J65" s="25">
        <v>42</v>
      </c>
      <c r="K65" s="25">
        <v>43</v>
      </c>
      <c r="L65" s="25">
        <v>41.878260869565217</v>
      </c>
      <c r="M65" s="25">
        <v>41.878260869565217</v>
      </c>
      <c r="N65" s="25">
        <v>42.626086956521739</v>
      </c>
      <c r="O65" s="25">
        <v>44.495652173913044</v>
      </c>
      <c r="P65" s="25">
        <v>45.012300070160286</v>
      </c>
      <c r="Q65" s="25">
        <v>45.64225559836855</v>
      </c>
      <c r="R65" s="84">
        <v>45.887304356744231</v>
      </c>
      <c r="S65" s="84">
        <v>45.892177999564815</v>
      </c>
      <c r="T65" s="84">
        <v>45.873114364758003</v>
      </c>
      <c r="U65" s="84">
        <v>45.729721116425047</v>
      </c>
      <c r="V65" s="84">
        <v>45.81040253481639</v>
      </c>
      <c r="W65" s="25">
        <v>45.985916927537041</v>
      </c>
      <c r="X65" s="25">
        <v>46.263675783214808</v>
      </c>
      <c r="Y65" s="25">
        <v>46.622909737347165</v>
      </c>
      <c r="Z65" s="25">
        <v>46.97447991324966</v>
      </c>
      <c r="AB65" s="13">
        <v>0.42759846810198621</v>
      </c>
      <c r="AJ65" s="17" t="s">
        <v>28</v>
      </c>
      <c r="AK65" s="17"/>
      <c r="AL65" s="17"/>
      <c r="AM65" s="17"/>
      <c r="AN65" s="17"/>
      <c r="AO65" s="17"/>
      <c r="AP65" s="17"/>
      <c r="AQ65" s="17"/>
      <c r="AR65" s="17"/>
      <c r="AS65" s="17"/>
      <c r="AU65" s="21">
        <v>34</v>
      </c>
      <c r="AV65" s="21">
        <v>35</v>
      </c>
      <c r="AW65" s="21">
        <v>42</v>
      </c>
      <c r="AX65" s="21">
        <v>43</v>
      </c>
      <c r="AY65" s="21">
        <v>41.878260869565217</v>
      </c>
      <c r="AZ65" s="21">
        <v>41.878260869565217</v>
      </c>
      <c r="BA65" s="21">
        <v>42.626086956521739</v>
      </c>
      <c r="BB65" s="21">
        <v>44.495652173913044</v>
      </c>
      <c r="BC65" s="21">
        <v>45.012300070160286</v>
      </c>
      <c r="BD65" s="21">
        <v>45.64225559836855</v>
      </c>
      <c r="BE65" s="21">
        <v>45.887304356744231</v>
      </c>
      <c r="BF65" s="21">
        <v>45.892177999564815</v>
      </c>
      <c r="BG65" s="21">
        <v>45.873114364758003</v>
      </c>
      <c r="BH65" s="21">
        <v>45.729721116425047</v>
      </c>
      <c r="BI65" s="21">
        <v>45.81040253481639</v>
      </c>
      <c r="BJ65" s="21">
        <v>45.985916927537041</v>
      </c>
      <c r="BK65" s="21">
        <v>46.263675783214808</v>
      </c>
      <c r="BL65" s="21">
        <v>46.622909737347165</v>
      </c>
      <c r="BM65" s="21">
        <v>46.97447991324966</v>
      </c>
      <c r="BO65" s="13">
        <v>0.42759846810198621</v>
      </c>
      <c r="BV65" s="17"/>
      <c r="BW65" s="17"/>
      <c r="BX65" s="17"/>
      <c r="BY65" s="17"/>
      <c r="BZ65" s="17"/>
      <c r="CB65" s="17" t="s">
        <v>28</v>
      </c>
      <c r="CD65" s="21">
        <v>0</v>
      </c>
      <c r="CE65" s="21">
        <v>0</v>
      </c>
      <c r="CF65" s="21">
        <v>0</v>
      </c>
      <c r="CG65" s="21">
        <v>0</v>
      </c>
      <c r="CH65" s="21">
        <v>0</v>
      </c>
      <c r="CI65" s="21">
        <v>0</v>
      </c>
      <c r="CJ65" s="21">
        <v>0</v>
      </c>
      <c r="CK65" s="21">
        <v>0</v>
      </c>
      <c r="CL65" s="21">
        <v>0</v>
      </c>
      <c r="CM65" s="21">
        <v>0</v>
      </c>
      <c r="CN65" s="21">
        <v>0</v>
      </c>
      <c r="CO65" s="21">
        <v>0</v>
      </c>
      <c r="CP65" s="21">
        <v>0</v>
      </c>
      <c r="CQ65" s="21">
        <v>0</v>
      </c>
      <c r="CR65" s="21">
        <v>0</v>
      </c>
      <c r="CS65" s="21">
        <v>0</v>
      </c>
      <c r="CT65" s="21">
        <v>0</v>
      </c>
      <c r="CU65" s="21">
        <v>0</v>
      </c>
      <c r="CV65" s="21">
        <v>0</v>
      </c>
      <c r="CX65" s="13" t="e">
        <v>#DIV/0!</v>
      </c>
      <c r="DD65" s="17"/>
      <c r="DE65" s="17"/>
      <c r="DF65" s="17"/>
      <c r="DG65" s="17"/>
      <c r="DH65" s="17"/>
      <c r="DJ65" s="17" t="s">
        <v>28</v>
      </c>
      <c r="DL65" s="20">
        <v>0</v>
      </c>
      <c r="DM65" s="20">
        <v>0</v>
      </c>
      <c r="DN65" s="20">
        <v>0</v>
      </c>
      <c r="DO65" s="20">
        <v>0</v>
      </c>
      <c r="DP65" s="20">
        <v>0</v>
      </c>
      <c r="DQ65" s="20">
        <v>0</v>
      </c>
      <c r="DR65" s="20">
        <v>0</v>
      </c>
      <c r="DS65" s="20">
        <v>0</v>
      </c>
      <c r="DT65" s="21">
        <v>0</v>
      </c>
      <c r="DU65" s="21">
        <v>0</v>
      </c>
      <c r="DV65" s="21">
        <v>0</v>
      </c>
      <c r="DW65" s="21">
        <v>0</v>
      </c>
      <c r="DX65" s="21">
        <v>0</v>
      </c>
      <c r="DY65" s="21">
        <v>0</v>
      </c>
      <c r="DZ65" s="21">
        <v>0</v>
      </c>
      <c r="EA65" s="21">
        <v>0</v>
      </c>
      <c r="EB65" s="21">
        <v>0</v>
      </c>
      <c r="EC65" s="21">
        <v>0</v>
      </c>
      <c r="ED65" s="21">
        <v>0</v>
      </c>
      <c r="EF65" s="13">
        <v>0</v>
      </c>
    </row>
    <row r="66" spans="2:136" x14ac:dyDescent="0.25">
      <c r="B66" s="12" t="s">
        <v>29</v>
      </c>
      <c r="C66" s="12"/>
      <c r="D66" s="12"/>
      <c r="E66" s="12"/>
      <c r="F66" s="12"/>
      <c r="H66" s="25">
        <v>165</v>
      </c>
      <c r="I66" s="25">
        <v>165</v>
      </c>
      <c r="J66" s="25">
        <v>156</v>
      </c>
      <c r="K66" s="25">
        <v>150</v>
      </c>
      <c r="L66" s="25">
        <v>152.85906040268458</v>
      </c>
      <c r="M66" s="25">
        <v>152.85906040268458</v>
      </c>
      <c r="N66" s="25">
        <v>150.86184210526315</v>
      </c>
      <c r="O66" s="25">
        <v>148.86369657364889</v>
      </c>
      <c r="P66" s="25">
        <v>141.70976812593295</v>
      </c>
      <c r="Q66" s="25">
        <v>141.53091199136998</v>
      </c>
      <c r="R66" s="84">
        <v>139.07222311450209</v>
      </c>
      <c r="S66" s="84">
        <v>135.86548197592936</v>
      </c>
      <c r="T66" s="84">
        <v>132.55468401455312</v>
      </c>
      <c r="U66" s="84">
        <v>128.77314252183336</v>
      </c>
      <c r="V66" s="84">
        <v>126.36261532386075</v>
      </c>
      <c r="W66" s="25">
        <v>124.53192904702674</v>
      </c>
      <c r="X66" s="25">
        <v>123.30043776667847</v>
      </c>
      <c r="Y66" s="25">
        <v>122.22563681599509</v>
      </c>
      <c r="Z66" s="25">
        <v>121.06352201222083</v>
      </c>
      <c r="AB66" s="13">
        <v>-1.5623240599731858</v>
      </c>
      <c r="AJ66" s="12" t="s">
        <v>29</v>
      </c>
      <c r="AK66" s="12"/>
      <c r="AL66" s="12"/>
      <c r="AM66" s="12"/>
      <c r="AN66" s="12"/>
      <c r="AO66" s="12"/>
      <c r="AP66" s="12"/>
      <c r="AQ66" s="12"/>
      <c r="AR66" s="12"/>
      <c r="AS66" s="12"/>
      <c r="AU66" s="21">
        <v>165</v>
      </c>
      <c r="AV66" s="21">
        <v>164</v>
      </c>
      <c r="AW66" s="21">
        <v>155</v>
      </c>
      <c r="AX66" s="21">
        <v>149</v>
      </c>
      <c r="AY66" s="21">
        <v>151.85906040268458</v>
      </c>
      <c r="AZ66" s="21">
        <v>151.85906040268458</v>
      </c>
      <c r="BA66" s="21">
        <v>148.86184210526315</v>
      </c>
      <c r="BB66" s="21">
        <v>146.86369657364889</v>
      </c>
      <c r="BC66" s="21">
        <v>139.7035818458275</v>
      </c>
      <c r="BD66" s="21">
        <v>139.50523706566042</v>
      </c>
      <c r="BE66" s="21">
        <v>137.04938253166389</v>
      </c>
      <c r="BF66" s="21">
        <v>133.85773912018104</v>
      </c>
      <c r="BG66" s="21">
        <v>130.54541456886238</v>
      </c>
      <c r="BH66" s="21">
        <v>126.78484221878232</v>
      </c>
      <c r="BI66" s="21">
        <v>124.37712458778464</v>
      </c>
      <c r="BJ66" s="21">
        <v>122.54177679384654</v>
      </c>
      <c r="BK66" s="21">
        <v>121.29965219524628</v>
      </c>
      <c r="BL66" s="21">
        <v>120.2144304989322</v>
      </c>
      <c r="BM66" s="21">
        <v>119.04310771328626</v>
      </c>
      <c r="BO66" s="13">
        <v>-1.5876343674908755</v>
      </c>
      <c r="BV66" s="12"/>
      <c r="BW66" s="12"/>
      <c r="BX66" s="12"/>
      <c r="BY66" s="12"/>
      <c r="BZ66" s="12"/>
      <c r="CB66" s="12" t="s">
        <v>29</v>
      </c>
      <c r="CD66" s="21">
        <v>0</v>
      </c>
      <c r="CE66" s="21">
        <v>0</v>
      </c>
      <c r="CF66" s="21">
        <v>0</v>
      </c>
      <c r="CG66" s="21">
        <v>0</v>
      </c>
      <c r="CH66" s="21">
        <v>0</v>
      </c>
      <c r="CI66" s="21">
        <v>0</v>
      </c>
      <c r="CJ66" s="21">
        <v>0</v>
      </c>
      <c r="CK66" s="21">
        <v>0</v>
      </c>
      <c r="CL66" s="21">
        <v>0</v>
      </c>
      <c r="CM66" s="21">
        <v>0</v>
      </c>
      <c r="CN66" s="21">
        <v>0</v>
      </c>
      <c r="CO66" s="21">
        <v>0</v>
      </c>
      <c r="CP66" s="21">
        <v>0</v>
      </c>
      <c r="CQ66" s="21">
        <v>0</v>
      </c>
      <c r="CR66" s="21">
        <v>0</v>
      </c>
      <c r="CS66" s="21">
        <v>0</v>
      </c>
      <c r="CT66" s="21">
        <v>0</v>
      </c>
      <c r="CU66" s="21">
        <v>0</v>
      </c>
      <c r="CV66" s="21">
        <v>0</v>
      </c>
      <c r="CX66" s="13" t="e">
        <v>#DIV/0!</v>
      </c>
      <c r="DD66" s="12"/>
      <c r="DE66" s="12"/>
      <c r="DF66" s="12"/>
      <c r="DG66" s="12"/>
      <c r="DH66" s="12"/>
      <c r="DJ66" s="12" t="s">
        <v>29</v>
      </c>
      <c r="DL66" s="20">
        <v>0</v>
      </c>
      <c r="DM66" s="20">
        <v>1</v>
      </c>
      <c r="DN66" s="20">
        <v>1</v>
      </c>
      <c r="DO66" s="20">
        <v>1</v>
      </c>
      <c r="DP66" s="20">
        <v>1</v>
      </c>
      <c r="DQ66" s="20">
        <v>1</v>
      </c>
      <c r="DR66" s="20">
        <v>2</v>
      </c>
      <c r="DS66" s="20">
        <v>2</v>
      </c>
      <c r="DT66" s="21">
        <v>2.0061862801054491</v>
      </c>
      <c r="DU66" s="21">
        <v>2.0256749257095499</v>
      </c>
      <c r="DV66" s="21">
        <v>2.0228405828382123</v>
      </c>
      <c r="DW66" s="21">
        <v>2.0077428557483148</v>
      </c>
      <c r="DX66" s="21">
        <v>2.009269445690725</v>
      </c>
      <c r="DY66" s="21">
        <v>1.9883003030510504</v>
      </c>
      <c r="DZ66" s="21">
        <v>1.9854907360761109</v>
      </c>
      <c r="EA66" s="21">
        <v>1.9901522531801954</v>
      </c>
      <c r="EB66" s="21">
        <v>2.000785571432194</v>
      </c>
      <c r="EC66" s="21">
        <v>2.0112063170628796</v>
      </c>
      <c r="ED66" s="21">
        <v>2.0204142989345666</v>
      </c>
      <c r="EF66" s="13">
        <v>7.0695399116549318E-2</v>
      </c>
    </row>
    <row r="67" spans="2:136" x14ac:dyDescent="0.25">
      <c r="B67" s="17" t="s">
        <v>30</v>
      </c>
      <c r="C67" s="17"/>
      <c r="D67" s="17"/>
      <c r="E67" s="17"/>
      <c r="F67" s="17"/>
      <c r="H67" s="25">
        <v>9</v>
      </c>
      <c r="I67" s="25">
        <v>9</v>
      </c>
      <c r="J67" s="25">
        <v>7</v>
      </c>
      <c r="K67" s="25">
        <v>7</v>
      </c>
      <c r="L67" s="25">
        <v>7</v>
      </c>
      <c r="M67" s="25">
        <v>7</v>
      </c>
      <c r="N67" s="25">
        <v>6.8618421052631575</v>
      </c>
      <c r="O67" s="25">
        <v>6.7697368421052628</v>
      </c>
      <c r="P67" s="25">
        <v>6.9077979986740434</v>
      </c>
      <c r="Q67" s="25">
        <v>7.0386205040526075</v>
      </c>
      <c r="R67" s="84">
        <v>7.0736270921307014</v>
      </c>
      <c r="S67" s="84">
        <v>7.0631566783244502</v>
      </c>
      <c r="T67" s="84">
        <v>7.0505400774311155</v>
      </c>
      <c r="U67" s="84">
        <v>6.998122704210382</v>
      </c>
      <c r="V67" s="84">
        <v>7.0073272870907433</v>
      </c>
      <c r="W67" s="25">
        <v>7.0457196676209044</v>
      </c>
      <c r="X67" s="25">
        <v>7.1121583685921426</v>
      </c>
      <c r="Y67" s="25">
        <v>7.1926660279076113</v>
      </c>
      <c r="Z67" s="25">
        <v>7.2743149828877378</v>
      </c>
      <c r="AB67" s="13">
        <v>0.51832598519758744</v>
      </c>
      <c r="AJ67" s="17" t="s">
        <v>30</v>
      </c>
      <c r="AK67" s="17"/>
      <c r="AL67" s="17"/>
      <c r="AM67" s="17"/>
      <c r="AN67" s="17"/>
      <c r="AO67" s="17"/>
      <c r="AP67" s="17"/>
      <c r="AQ67" s="17"/>
      <c r="AR67" s="17"/>
      <c r="AS67" s="17"/>
      <c r="AU67" s="21">
        <v>9</v>
      </c>
      <c r="AV67" s="21">
        <v>9</v>
      </c>
      <c r="AW67" s="21">
        <v>7</v>
      </c>
      <c r="AX67" s="21">
        <v>7</v>
      </c>
      <c r="AY67" s="21">
        <v>7</v>
      </c>
      <c r="AZ67" s="21">
        <v>7</v>
      </c>
      <c r="BA67" s="21">
        <v>6.8618421052631575</v>
      </c>
      <c r="BB67" s="21">
        <v>6.7697368421052628</v>
      </c>
      <c r="BC67" s="21">
        <v>6.9077979986740434</v>
      </c>
      <c r="BD67" s="21">
        <v>7.0386205040526075</v>
      </c>
      <c r="BE67" s="21">
        <v>7.0736270921307014</v>
      </c>
      <c r="BF67" s="21">
        <v>7.0631566783244502</v>
      </c>
      <c r="BG67" s="21">
        <v>7.0505400774311155</v>
      </c>
      <c r="BH67" s="21">
        <v>6.998122704210382</v>
      </c>
      <c r="BI67" s="21">
        <v>7.0073272870907433</v>
      </c>
      <c r="BJ67" s="21">
        <v>7.0457196676209044</v>
      </c>
      <c r="BK67" s="21">
        <v>7.1121583685921426</v>
      </c>
      <c r="BL67" s="21">
        <v>7.1926660279076113</v>
      </c>
      <c r="BM67" s="21">
        <v>7.2743149828877378</v>
      </c>
      <c r="BO67" s="13">
        <v>0.51832598519758744</v>
      </c>
      <c r="BV67" s="17"/>
      <c r="BW67" s="17"/>
      <c r="BX67" s="17"/>
      <c r="BY67" s="17"/>
      <c r="BZ67" s="17"/>
      <c r="CB67" s="17" t="s">
        <v>30</v>
      </c>
      <c r="CD67" s="21">
        <v>0</v>
      </c>
      <c r="CE67" s="21">
        <v>0</v>
      </c>
      <c r="CF67" s="21">
        <v>0</v>
      </c>
      <c r="CG67" s="21">
        <v>0</v>
      </c>
      <c r="CH67" s="21">
        <v>0</v>
      </c>
      <c r="CI67" s="21">
        <v>0</v>
      </c>
      <c r="CJ67" s="21">
        <v>0</v>
      </c>
      <c r="CK67" s="21">
        <v>0</v>
      </c>
      <c r="CL67" s="21">
        <v>0</v>
      </c>
      <c r="CM67" s="21">
        <v>0</v>
      </c>
      <c r="CN67" s="21">
        <v>0</v>
      </c>
      <c r="CO67" s="21">
        <v>0</v>
      </c>
      <c r="CP67" s="21">
        <v>0</v>
      </c>
      <c r="CQ67" s="21">
        <v>0</v>
      </c>
      <c r="CR67" s="21">
        <v>0</v>
      </c>
      <c r="CS67" s="21">
        <v>0</v>
      </c>
      <c r="CT67" s="21">
        <v>0</v>
      </c>
      <c r="CU67" s="21">
        <v>0</v>
      </c>
      <c r="CV67" s="21">
        <v>0</v>
      </c>
      <c r="CX67" s="13" t="e">
        <v>#DIV/0!</v>
      </c>
      <c r="DD67" s="17"/>
      <c r="DE67" s="17"/>
      <c r="DF67" s="17"/>
      <c r="DG67" s="17"/>
      <c r="DH67" s="17"/>
      <c r="DJ67" s="17" t="s">
        <v>30</v>
      </c>
      <c r="DL67" s="20">
        <v>0</v>
      </c>
      <c r="DM67" s="20">
        <v>0</v>
      </c>
      <c r="DN67" s="20">
        <v>0</v>
      </c>
      <c r="DO67" s="20">
        <v>0</v>
      </c>
      <c r="DP67" s="20">
        <v>0</v>
      </c>
      <c r="DQ67" s="20">
        <v>0</v>
      </c>
      <c r="DR67" s="20">
        <v>0</v>
      </c>
      <c r="DS67" s="20">
        <v>0</v>
      </c>
      <c r="DT67" s="21">
        <v>0</v>
      </c>
      <c r="DU67" s="21">
        <v>0</v>
      </c>
      <c r="DV67" s="21">
        <v>0</v>
      </c>
      <c r="DW67" s="21">
        <v>0</v>
      </c>
      <c r="DX67" s="21">
        <v>0</v>
      </c>
      <c r="DY67" s="21">
        <v>0</v>
      </c>
      <c r="DZ67" s="21">
        <v>0</v>
      </c>
      <c r="EA67" s="21">
        <v>0</v>
      </c>
      <c r="EB67" s="21">
        <v>0</v>
      </c>
      <c r="EC67" s="21">
        <v>0</v>
      </c>
      <c r="ED67" s="21">
        <v>0</v>
      </c>
      <c r="EF67" s="13">
        <v>0</v>
      </c>
    </row>
    <row r="68" spans="2:136" x14ac:dyDescent="0.25">
      <c r="B68" s="17" t="s">
        <v>31</v>
      </c>
      <c r="C68" s="17"/>
      <c r="D68" s="17"/>
      <c r="E68" s="17"/>
      <c r="F68" s="17"/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84">
        <v>0</v>
      </c>
      <c r="S68" s="84">
        <v>0</v>
      </c>
      <c r="T68" s="84">
        <v>0</v>
      </c>
      <c r="U68" s="84">
        <v>0</v>
      </c>
      <c r="V68" s="84">
        <v>0</v>
      </c>
      <c r="W68" s="25">
        <v>0</v>
      </c>
      <c r="X68" s="25">
        <v>0</v>
      </c>
      <c r="Y68" s="25">
        <v>0</v>
      </c>
      <c r="Z68" s="25">
        <v>0</v>
      </c>
      <c r="AB68" s="13">
        <v>0</v>
      </c>
      <c r="AJ68" s="17" t="s">
        <v>31</v>
      </c>
      <c r="AK68" s="17"/>
      <c r="AL68" s="17"/>
      <c r="AM68" s="17"/>
      <c r="AN68" s="17"/>
      <c r="AO68" s="17"/>
      <c r="AP68" s="17"/>
      <c r="AQ68" s="17"/>
      <c r="AR68" s="17"/>
      <c r="AS68" s="17"/>
      <c r="AU68" s="21">
        <v>0</v>
      </c>
      <c r="AV68" s="21">
        <v>0</v>
      </c>
      <c r="AW68" s="21">
        <v>0</v>
      </c>
      <c r="AX68" s="21">
        <v>0</v>
      </c>
      <c r="AY68" s="21">
        <v>0</v>
      </c>
      <c r="AZ68" s="21">
        <v>0</v>
      </c>
      <c r="BA68" s="21">
        <v>0</v>
      </c>
      <c r="BB68" s="21">
        <v>0</v>
      </c>
      <c r="BC68" s="21">
        <v>0</v>
      </c>
      <c r="BD68" s="21">
        <v>0</v>
      </c>
      <c r="BE68" s="21">
        <v>0</v>
      </c>
      <c r="BF68" s="21">
        <v>0</v>
      </c>
      <c r="BG68" s="21">
        <v>0</v>
      </c>
      <c r="BH68" s="21">
        <v>0</v>
      </c>
      <c r="BI68" s="21">
        <v>0</v>
      </c>
      <c r="BJ68" s="21">
        <v>0</v>
      </c>
      <c r="BK68" s="21">
        <v>0</v>
      </c>
      <c r="BL68" s="21">
        <v>0</v>
      </c>
      <c r="BM68" s="21">
        <v>0</v>
      </c>
      <c r="BO68" s="13">
        <v>0</v>
      </c>
      <c r="BV68" s="17"/>
      <c r="BW68" s="17"/>
      <c r="BX68" s="17"/>
      <c r="BY68" s="17"/>
      <c r="BZ68" s="17"/>
      <c r="CB68" s="17" t="s">
        <v>31</v>
      </c>
      <c r="CD68" s="21">
        <v>0</v>
      </c>
      <c r="CE68" s="21">
        <v>0</v>
      </c>
      <c r="CF68" s="21">
        <v>0</v>
      </c>
      <c r="CG68" s="21">
        <v>0</v>
      </c>
      <c r="CH68" s="21">
        <v>0</v>
      </c>
      <c r="CI68" s="21">
        <v>0</v>
      </c>
      <c r="CJ68" s="21">
        <v>0</v>
      </c>
      <c r="CK68" s="21">
        <v>0</v>
      </c>
      <c r="CL68" s="21">
        <v>0</v>
      </c>
      <c r="CM68" s="21">
        <v>0</v>
      </c>
      <c r="CN68" s="21">
        <v>0</v>
      </c>
      <c r="CO68" s="21">
        <v>0</v>
      </c>
      <c r="CP68" s="21">
        <v>0</v>
      </c>
      <c r="CQ68" s="21">
        <v>0</v>
      </c>
      <c r="CR68" s="21">
        <v>0</v>
      </c>
      <c r="CS68" s="21">
        <v>0</v>
      </c>
      <c r="CT68" s="21">
        <v>0</v>
      </c>
      <c r="CU68" s="21">
        <v>0</v>
      </c>
      <c r="CV68" s="21">
        <v>0</v>
      </c>
      <c r="CX68" s="13">
        <v>0</v>
      </c>
      <c r="DD68" s="17"/>
      <c r="DE68" s="17"/>
      <c r="DF68" s="17"/>
      <c r="DG68" s="17"/>
      <c r="DH68" s="17"/>
      <c r="DJ68" s="17" t="s">
        <v>31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  <c r="DQ68" s="20">
        <v>0</v>
      </c>
      <c r="DR68" s="20">
        <v>0</v>
      </c>
      <c r="DS68" s="20">
        <v>0</v>
      </c>
      <c r="DT68" s="21">
        <v>0</v>
      </c>
      <c r="DU68" s="21">
        <v>0</v>
      </c>
      <c r="DV68" s="21">
        <v>0</v>
      </c>
      <c r="DW68" s="21">
        <v>0</v>
      </c>
      <c r="DX68" s="21">
        <v>0</v>
      </c>
      <c r="DY68" s="21">
        <v>0</v>
      </c>
      <c r="DZ68" s="21">
        <v>0</v>
      </c>
      <c r="EA68" s="21">
        <v>0</v>
      </c>
      <c r="EB68" s="21">
        <v>0</v>
      </c>
      <c r="EC68" s="21">
        <v>0</v>
      </c>
      <c r="ED68" s="21">
        <v>0</v>
      </c>
      <c r="EF68" s="13">
        <v>0</v>
      </c>
    </row>
    <row r="69" spans="2:136" x14ac:dyDescent="0.25">
      <c r="B69" s="17" t="s">
        <v>32</v>
      </c>
      <c r="C69" s="17"/>
      <c r="D69" s="17"/>
      <c r="E69" s="17"/>
      <c r="F69" s="17"/>
      <c r="H69" s="25">
        <v>30</v>
      </c>
      <c r="I69" s="25">
        <v>32</v>
      </c>
      <c r="J69" s="25">
        <v>33</v>
      </c>
      <c r="K69" s="25">
        <v>31</v>
      </c>
      <c r="L69" s="25">
        <v>31.604026845637581</v>
      </c>
      <c r="M69" s="25">
        <v>31.604026845637581</v>
      </c>
      <c r="N69" s="25">
        <v>31.999999999999996</v>
      </c>
      <c r="O69" s="25">
        <v>31.597315436241608</v>
      </c>
      <c r="P69" s="25">
        <v>31.781927124050174</v>
      </c>
      <c r="Q69" s="25">
        <v>31.990255372690935</v>
      </c>
      <c r="R69" s="84">
        <v>31.831621768090336</v>
      </c>
      <c r="S69" s="84">
        <v>31.531720067482123</v>
      </c>
      <c r="T69" s="84">
        <v>31.264756720777243</v>
      </c>
      <c r="U69" s="84">
        <v>30.701528424334946</v>
      </c>
      <c r="V69" s="84">
        <v>30.524896255203547</v>
      </c>
      <c r="W69" s="25">
        <v>30.435710626367147</v>
      </c>
      <c r="X69" s="25">
        <v>30.422978744554715</v>
      </c>
      <c r="Y69" s="25">
        <v>30.437839883218945</v>
      </c>
      <c r="Z69" s="25">
        <v>30.439141215036727</v>
      </c>
      <c r="AB69" s="13">
        <v>-0.43075436635302555</v>
      </c>
      <c r="AJ69" s="17" t="s">
        <v>32</v>
      </c>
      <c r="AK69" s="17"/>
      <c r="AL69" s="17"/>
      <c r="AM69" s="17"/>
      <c r="AN69" s="17"/>
      <c r="AO69" s="17"/>
      <c r="AP69" s="17"/>
      <c r="AQ69" s="17"/>
      <c r="AR69" s="17"/>
      <c r="AS69" s="17"/>
      <c r="AU69" s="21">
        <v>30</v>
      </c>
      <c r="AV69" s="21">
        <v>31</v>
      </c>
      <c r="AW69" s="21">
        <v>32</v>
      </c>
      <c r="AX69" s="21">
        <v>30</v>
      </c>
      <c r="AY69" s="21">
        <v>30.604026845637581</v>
      </c>
      <c r="AZ69" s="21">
        <v>30.604026845637581</v>
      </c>
      <c r="BA69" s="21">
        <v>29.999999999999996</v>
      </c>
      <c r="BB69" s="21">
        <v>29.597315436241608</v>
      </c>
      <c r="BC69" s="21">
        <v>29.775740843944725</v>
      </c>
      <c r="BD69" s="21">
        <v>29.964580446981387</v>
      </c>
      <c r="BE69" s="21">
        <v>29.808781185252123</v>
      </c>
      <c r="BF69" s="21">
        <v>29.523977211733808</v>
      </c>
      <c r="BG69" s="21">
        <v>29.255487275086519</v>
      </c>
      <c r="BH69" s="21">
        <v>28.713228121283894</v>
      </c>
      <c r="BI69" s="21">
        <v>28.539405519127435</v>
      </c>
      <c r="BJ69" s="21">
        <v>28.445558373186952</v>
      </c>
      <c r="BK69" s="21">
        <v>28.422193173122523</v>
      </c>
      <c r="BL69" s="21">
        <v>28.426633566156067</v>
      </c>
      <c r="BM69" s="21">
        <v>28.418726916102159</v>
      </c>
      <c r="BO69" s="13">
        <v>-0.46537048057228025</v>
      </c>
      <c r="BV69" s="17"/>
      <c r="BW69" s="17"/>
      <c r="BX69" s="17"/>
      <c r="BY69" s="17"/>
      <c r="BZ69" s="17"/>
      <c r="CB69" s="17" t="s">
        <v>32</v>
      </c>
      <c r="CD69" s="21">
        <v>0</v>
      </c>
      <c r="CE69" s="21">
        <v>0</v>
      </c>
      <c r="CF69" s="21">
        <v>0</v>
      </c>
      <c r="CG69" s="21">
        <v>0</v>
      </c>
      <c r="CH69" s="21">
        <v>0</v>
      </c>
      <c r="CI69" s="21">
        <v>0</v>
      </c>
      <c r="CJ69" s="21">
        <v>0</v>
      </c>
      <c r="CK69" s="21">
        <v>0</v>
      </c>
      <c r="CL69" s="21">
        <v>0</v>
      </c>
      <c r="CM69" s="21">
        <v>0</v>
      </c>
      <c r="CN69" s="21">
        <v>0</v>
      </c>
      <c r="CO69" s="21">
        <v>0</v>
      </c>
      <c r="CP69" s="21">
        <v>0</v>
      </c>
      <c r="CQ69" s="21">
        <v>0</v>
      </c>
      <c r="CR69" s="21">
        <v>0</v>
      </c>
      <c r="CS69" s="21">
        <v>0</v>
      </c>
      <c r="CT69" s="21">
        <v>0</v>
      </c>
      <c r="CU69" s="21">
        <v>0</v>
      </c>
      <c r="CV69" s="21">
        <v>0</v>
      </c>
      <c r="CX69" s="13" t="e">
        <v>#DIV/0!</v>
      </c>
      <c r="DD69" s="17"/>
      <c r="DE69" s="17"/>
      <c r="DF69" s="17"/>
      <c r="DG69" s="17"/>
      <c r="DH69" s="17"/>
      <c r="DJ69" s="17" t="s">
        <v>32</v>
      </c>
      <c r="DL69" s="20">
        <v>0</v>
      </c>
      <c r="DM69" s="20">
        <v>1</v>
      </c>
      <c r="DN69" s="20">
        <v>1</v>
      </c>
      <c r="DO69" s="20">
        <v>1</v>
      </c>
      <c r="DP69" s="20">
        <v>1</v>
      </c>
      <c r="DQ69" s="20">
        <v>1</v>
      </c>
      <c r="DR69" s="20">
        <v>2</v>
      </c>
      <c r="DS69" s="20">
        <v>2</v>
      </c>
      <c r="DT69" s="21">
        <v>2.0061862801054491</v>
      </c>
      <c r="DU69" s="21">
        <v>2.0256749257095499</v>
      </c>
      <c r="DV69" s="21">
        <v>2.0228405828382123</v>
      </c>
      <c r="DW69" s="21">
        <v>2.0077428557483148</v>
      </c>
      <c r="DX69" s="21">
        <v>2.009269445690725</v>
      </c>
      <c r="DY69" s="21">
        <v>1.9883003030510504</v>
      </c>
      <c r="DZ69" s="21">
        <v>1.9854907360761109</v>
      </c>
      <c r="EA69" s="21">
        <v>1.9901522531801954</v>
      </c>
      <c r="EB69" s="21">
        <v>2.000785571432194</v>
      </c>
      <c r="EC69" s="21">
        <v>2.0112063170628796</v>
      </c>
      <c r="ED69" s="21">
        <v>2.0204142989345666</v>
      </c>
      <c r="EF69" s="13">
        <v>7.0695399116549318E-2</v>
      </c>
    </row>
    <row r="70" spans="2:136" x14ac:dyDescent="0.25">
      <c r="B70" s="17" t="s">
        <v>33</v>
      </c>
      <c r="C70" s="17"/>
      <c r="D70" s="17"/>
      <c r="E70" s="17"/>
      <c r="F70" s="17"/>
      <c r="H70" s="25">
        <v>5</v>
      </c>
      <c r="I70" s="25">
        <v>5</v>
      </c>
      <c r="J70" s="25">
        <v>7</v>
      </c>
      <c r="K70" s="25">
        <v>6</v>
      </c>
      <c r="L70" s="25">
        <v>6.1208053691275168</v>
      </c>
      <c r="M70" s="25">
        <v>6.1208053691275168</v>
      </c>
      <c r="N70" s="25">
        <v>6</v>
      </c>
      <c r="O70" s="25"/>
      <c r="P70" s="25">
        <v>5.7238434994884262</v>
      </c>
      <c r="Q70" s="25">
        <v>5.5527604590532338</v>
      </c>
      <c r="R70" s="84">
        <v>5.2885937397041589</v>
      </c>
      <c r="S70" s="84">
        <v>5.0035540570731429</v>
      </c>
      <c r="T70" s="84">
        <v>4.713789696670136</v>
      </c>
      <c r="U70" s="84">
        <v>4.4698776340374264</v>
      </c>
      <c r="V70" s="84">
        <v>4.2395270078498104</v>
      </c>
      <c r="W70" s="25">
        <v>4.0495197766117146</v>
      </c>
      <c r="X70" s="25">
        <v>3.8870631184816853</v>
      </c>
      <c r="Y70" s="25">
        <v>3.7387999269530474</v>
      </c>
      <c r="Z70" s="25">
        <v>3.5963941621222864</v>
      </c>
      <c r="AB70" s="13">
        <v>-4.5407641946796478</v>
      </c>
      <c r="AJ70" s="17" t="s">
        <v>33</v>
      </c>
      <c r="AK70" s="17"/>
      <c r="AL70" s="17"/>
      <c r="AM70" s="17"/>
      <c r="AN70" s="17"/>
      <c r="AO70" s="17"/>
      <c r="AP70" s="17"/>
      <c r="AQ70" s="17"/>
      <c r="AR70" s="17"/>
      <c r="AS70" s="17"/>
      <c r="AU70" s="21">
        <v>5</v>
      </c>
      <c r="AV70" s="21">
        <v>5</v>
      </c>
      <c r="AW70" s="21">
        <v>7</v>
      </c>
      <c r="AX70" s="21">
        <v>6</v>
      </c>
      <c r="AY70" s="21">
        <v>6.1208053691275168</v>
      </c>
      <c r="AZ70" s="21">
        <v>6.1208053691275168</v>
      </c>
      <c r="BA70" s="21">
        <v>6</v>
      </c>
      <c r="BB70" s="21">
        <v>5.9194630872483218</v>
      </c>
      <c r="BC70" s="21">
        <v>5.7238434994884262</v>
      </c>
      <c r="BD70" s="21">
        <v>5.5527604590532338</v>
      </c>
      <c r="BE70" s="21">
        <v>5.2885937397041589</v>
      </c>
      <c r="BF70" s="21">
        <v>5.0035540570731429</v>
      </c>
      <c r="BG70" s="21">
        <v>4.713789696670136</v>
      </c>
      <c r="BH70" s="21">
        <v>4.4698776340374264</v>
      </c>
      <c r="BI70" s="21">
        <v>4.2395270078498104</v>
      </c>
      <c r="BJ70" s="21">
        <v>4.0495197766117146</v>
      </c>
      <c r="BK70" s="21">
        <v>3.8870631184816853</v>
      </c>
      <c r="BL70" s="21">
        <v>3.7387999269530474</v>
      </c>
      <c r="BM70" s="21">
        <v>3.5963941621222864</v>
      </c>
      <c r="BO70" s="13">
        <v>-4.5407641946796478</v>
      </c>
      <c r="BV70" s="17"/>
      <c r="BW70" s="17"/>
      <c r="BX70" s="17"/>
      <c r="BY70" s="17"/>
      <c r="BZ70" s="17"/>
      <c r="CB70" s="17" t="s">
        <v>33</v>
      </c>
      <c r="CD70" s="21">
        <v>0</v>
      </c>
      <c r="CE70" s="21">
        <v>0</v>
      </c>
      <c r="CF70" s="21">
        <v>0</v>
      </c>
      <c r="CG70" s="21">
        <v>0</v>
      </c>
      <c r="CH70" s="21">
        <v>0</v>
      </c>
      <c r="CI70" s="21">
        <v>0</v>
      </c>
      <c r="CJ70" s="21">
        <v>0</v>
      </c>
      <c r="CK70" s="21">
        <v>0</v>
      </c>
      <c r="CL70" s="21">
        <v>0</v>
      </c>
      <c r="CM70" s="21">
        <v>0</v>
      </c>
      <c r="CN70" s="21">
        <v>0</v>
      </c>
      <c r="CO70" s="21">
        <v>0</v>
      </c>
      <c r="CP70" s="21">
        <v>0</v>
      </c>
      <c r="CQ70" s="21">
        <v>0</v>
      </c>
      <c r="CR70" s="21">
        <v>0</v>
      </c>
      <c r="CS70" s="21">
        <v>0</v>
      </c>
      <c r="CT70" s="21">
        <v>0</v>
      </c>
      <c r="CU70" s="21">
        <v>0</v>
      </c>
      <c r="CV70" s="21">
        <v>0</v>
      </c>
      <c r="CX70" s="13" t="e">
        <v>#DIV/0!</v>
      </c>
      <c r="DD70" s="17"/>
      <c r="DE70" s="17"/>
      <c r="DF70" s="17"/>
      <c r="DG70" s="17"/>
      <c r="DH70" s="17"/>
      <c r="DJ70" s="17" t="s">
        <v>33</v>
      </c>
      <c r="DL70" s="20">
        <v>0</v>
      </c>
      <c r="DM70" s="20">
        <v>0</v>
      </c>
      <c r="DN70" s="20">
        <v>0</v>
      </c>
      <c r="DO70" s="20">
        <v>0</v>
      </c>
      <c r="DP70" s="20">
        <v>0</v>
      </c>
      <c r="DQ70" s="20">
        <v>0</v>
      </c>
      <c r="DR70" s="20">
        <v>0</v>
      </c>
      <c r="DS70" s="20">
        <v>0</v>
      </c>
      <c r="DT70" s="21">
        <v>0</v>
      </c>
      <c r="DU70" s="21">
        <v>0</v>
      </c>
      <c r="DV70" s="21">
        <v>0</v>
      </c>
      <c r="DW70" s="21">
        <v>0</v>
      </c>
      <c r="DX70" s="21">
        <v>0</v>
      </c>
      <c r="DY70" s="21">
        <v>0</v>
      </c>
      <c r="DZ70" s="21">
        <v>0</v>
      </c>
      <c r="EA70" s="21">
        <v>0</v>
      </c>
      <c r="EB70" s="21">
        <v>0</v>
      </c>
      <c r="EC70" s="21">
        <v>0</v>
      </c>
      <c r="ED70" s="21">
        <v>0</v>
      </c>
      <c r="EF70" s="13">
        <v>0</v>
      </c>
    </row>
    <row r="71" spans="2:136" x14ac:dyDescent="0.25">
      <c r="B71" s="17" t="s">
        <v>34</v>
      </c>
      <c r="C71" s="17"/>
      <c r="D71" s="17"/>
      <c r="E71" s="17"/>
      <c r="F71" s="17"/>
      <c r="H71" s="25">
        <v>18</v>
      </c>
      <c r="I71" s="25">
        <v>17</v>
      </c>
      <c r="J71" s="25">
        <v>13</v>
      </c>
      <c r="K71" s="25">
        <v>13</v>
      </c>
      <c r="L71" s="25">
        <v>13.261744966442953</v>
      </c>
      <c r="M71" s="25">
        <v>13.261744966442953</v>
      </c>
      <c r="N71" s="25">
        <v>13</v>
      </c>
      <c r="O71" s="25">
        <v>12.825503355704697</v>
      </c>
      <c r="P71" s="25">
        <v>11.972082502589698</v>
      </c>
      <c r="Q71" s="25">
        <v>12.000829571473984</v>
      </c>
      <c r="R71" s="84">
        <v>11.650910430969374</v>
      </c>
      <c r="S71" s="84">
        <v>11.232976719823395</v>
      </c>
      <c r="T71" s="84">
        <v>10.718399188834661</v>
      </c>
      <c r="U71" s="84">
        <v>10.578195729731489</v>
      </c>
      <c r="V71" s="84">
        <v>10.447994707557566</v>
      </c>
      <c r="W71" s="25">
        <v>10.3903059567672</v>
      </c>
      <c r="X71" s="25">
        <v>10.387464741206047</v>
      </c>
      <c r="Y71" s="25">
        <v>10.38225680853979</v>
      </c>
      <c r="Z71" s="25">
        <v>10.368131029384536</v>
      </c>
      <c r="AB71" s="13">
        <v>-1.428111388195441</v>
      </c>
      <c r="AJ71" s="17" t="s">
        <v>34</v>
      </c>
      <c r="AK71" s="17"/>
      <c r="AL71" s="17"/>
      <c r="AM71" s="17"/>
      <c r="AN71" s="17"/>
      <c r="AO71" s="17"/>
      <c r="AP71" s="17"/>
      <c r="AQ71" s="17"/>
      <c r="AR71" s="17"/>
      <c r="AS71" s="17"/>
      <c r="AU71" s="21">
        <v>18</v>
      </c>
      <c r="AV71" s="21">
        <v>17</v>
      </c>
      <c r="AW71" s="21">
        <v>13</v>
      </c>
      <c r="AX71" s="21">
        <v>13</v>
      </c>
      <c r="AY71" s="21">
        <v>13.261744966442953</v>
      </c>
      <c r="AZ71" s="21">
        <v>13.261744966442953</v>
      </c>
      <c r="BA71" s="21">
        <v>13</v>
      </c>
      <c r="BB71" s="21">
        <v>12.825503355704697</v>
      </c>
      <c r="BC71" s="21">
        <v>11.972082502589698</v>
      </c>
      <c r="BD71" s="21">
        <v>12.000829571473984</v>
      </c>
      <c r="BE71" s="21">
        <v>11.650910430969374</v>
      </c>
      <c r="BF71" s="21">
        <v>11.232976719823395</v>
      </c>
      <c r="BG71" s="21">
        <v>10.718399188834661</v>
      </c>
      <c r="BH71" s="21">
        <v>10.578195729731489</v>
      </c>
      <c r="BI71" s="21">
        <v>10.447994707557566</v>
      </c>
      <c r="BJ71" s="21">
        <v>10.3903059567672</v>
      </c>
      <c r="BK71" s="21">
        <v>10.387464741206047</v>
      </c>
      <c r="BL71" s="21">
        <v>10.38225680853979</v>
      </c>
      <c r="BM71" s="21">
        <v>10.368131029384536</v>
      </c>
      <c r="BO71" s="13">
        <v>-1.428111388195441</v>
      </c>
      <c r="BV71" s="17"/>
      <c r="BW71" s="17"/>
      <c r="BX71" s="17"/>
      <c r="BY71" s="17"/>
      <c r="BZ71" s="17"/>
      <c r="CB71" s="17" t="s">
        <v>34</v>
      </c>
      <c r="CD71" s="21">
        <v>0</v>
      </c>
      <c r="CE71" s="21">
        <v>0</v>
      </c>
      <c r="CF71" s="21">
        <v>0</v>
      </c>
      <c r="CG71" s="21">
        <v>0</v>
      </c>
      <c r="CH71" s="21">
        <v>0</v>
      </c>
      <c r="CI71" s="21">
        <v>0</v>
      </c>
      <c r="CJ71" s="21">
        <v>0</v>
      </c>
      <c r="CK71" s="21">
        <v>0</v>
      </c>
      <c r="CL71" s="21">
        <v>0</v>
      </c>
      <c r="CM71" s="21">
        <v>0</v>
      </c>
      <c r="CN71" s="21">
        <v>0</v>
      </c>
      <c r="CO71" s="21">
        <v>0</v>
      </c>
      <c r="CP71" s="21">
        <v>0</v>
      </c>
      <c r="CQ71" s="21">
        <v>0</v>
      </c>
      <c r="CR71" s="21">
        <v>0</v>
      </c>
      <c r="CS71" s="21">
        <v>0</v>
      </c>
      <c r="CT71" s="21">
        <v>0</v>
      </c>
      <c r="CU71" s="21">
        <v>0</v>
      </c>
      <c r="CV71" s="21">
        <v>0</v>
      </c>
      <c r="CX71" s="13" t="e">
        <v>#DIV/0!</v>
      </c>
      <c r="DD71" s="17"/>
      <c r="DE71" s="17"/>
      <c r="DF71" s="17"/>
      <c r="DG71" s="17"/>
      <c r="DH71" s="17"/>
      <c r="DJ71" s="17" t="s">
        <v>34</v>
      </c>
      <c r="DL71" s="20">
        <v>0</v>
      </c>
      <c r="DM71" s="20">
        <v>0</v>
      </c>
      <c r="DN71" s="20">
        <v>0</v>
      </c>
      <c r="DO71" s="20">
        <v>0</v>
      </c>
      <c r="DP71" s="20">
        <v>0</v>
      </c>
      <c r="DQ71" s="20">
        <v>0</v>
      </c>
      <c r="DR71" s="20">
        <v>0</v>
      </c>
      <c r="DS71" s="20">
        <v>0</v>
      </c>
      <c r="DT71" s="21">
        <v>0</v>
      </c>
      <c r="DU71" s="21">
        <v>0</v>
      </c>
      <c r="DV71" s="21">
        <v>0</v>
      </c>
      <c r="DW71" s="21">
        <v>0</v>
      </c>
      <c r="DX71" s="21">
        <v>0</v>
      </c>
      <c r="DY71" s="21">
        <v>0</v>
      </c>
      <c r="DZ71" s="21">
        <v>0</v>
      </c>
      <c r="EA71" s="21">
        <v>0</v>
      </c>
      <c r="EB71" s="21">
        <v>0</v>
      </c>
      <c r="EC71" s="21">
        <v>0</v>
      </c>
      <c r="ED71" s="21">
        <v>0</v>
      </c>
      <c r="EF71" s="13">
        <v>0</v>
      </c>
    </row>
    <row r="72" spans="2:136" x14ac:dyDescent="0.25">
      <c r="B72" s="17" t="s">
        <v>35</v>
      </c>
      <c r="C72" s="17"/>
      <c r="D72" s="17"/>
      <c r="E72" s="17"/>
      <c r="F72" s="17"/>
      <c r="H72" s="25">
        <v>28</v>
      </c>
      <c r="I72" s="25">
        <v>28</v>
      </c>
      <c r="J72" s="25">
        <v>25</v>
      </c>
      <c r="K72" s="25">
        <v>24</v>
      </c>
      <c r="L72" s="25">
        <v>24.483221476510067</v>
      </c>
      <c r="M72" s="25">
        <v>24.483221476510067</v>
      </c>
      <c r="N72" s="25">
        <v>24</v>
      </c>
      <c r="O72" s="25">
        <v>23.677852348993287</v>
      </c>
      <c r="P72" s="25">
        <v>23.454777497351337</v>
      </c>
      <c r="Q72" s="25">
        <v>23.200542701032266</v>
      </c>
      <c r="R72" s="84">
        <v>22.632927356094793</v>
      </c>
      <c r="S72" s="84">
        <v>21.942396222791103</v>
      </c>
      <c r="T72" s="84">
        <v>21.250015144816373</v>
      </c>
      <c r="U72" s="84">
        <v>20.417169734818234</v>
      </c>
      <c r="V72" s="84">
        <v>19.830450885552512</v>
      </c>
      <c r="W72" s="25">
        <v>19.340162504833284</v>
      </c>
      <c r="X72" s="25">
        <v>18.959436943486971</v>
      </c>
      <c r="Y72" s="25">
        <v>18.613570470547867</v>
      </c>
      <c r="Z72" s="25">
        <v>18.257636259466963</v>
      </c>
      <c r="AB72" s="13">
        <v>-2.4737953806239443</v>
      </c>
      <c r="AJ72" s="17" t="s">
        <v>35</v>
      </c>
      <c r="AK72" s="17"/>
      <c r="AL72" s="17"/>
      <c r="AM72" s="17"/>
      <c r="AN72" s="17"/>
      <c r="AO72" s="17"/>
      <c r="AP72" s="17"/>
      <c r="AQ72" s="17"/>
      <c r="AR72" s="17"/>
      <c r="AS72" s="17"/>
      <c r="AU72" s="21">
        <v>28</v>
      </c>
      <c r="AV72" s="21">
        <v>28</v>
      </c>
      <c r="AW72" s="21">
        <v>25</v>
      </c>
      <c r="AX72" s="21">
        <v>24</v>
      </c>
      <c r="AY72" s="21">
        <v>24.483221476510067</v>
      </c>
      <c r="AZ72" s="21">
        <v>24.483221476510067</v>
      </c>
      <c r="BA72" s="21">
        <v>24</v>
      </c>
      <c r="BB72" s="21">
        <v>23.677852348993287</v>
      </c>
      <c r="BC72" s="21">
        <v>23.454777497351337</v>
      </c>
      <c r="BD72" s="21">
        <v>23.200542701032266</v>
      </c>
      <c r="BE72" s="21">
        <v>22.632927356094793</v>
      </c>
      <c r="BF72" s="21">
        <v>21.942396222791103</v>
      </c>
      <c r="BG72" s="21">
        <v>21.250015144816373</v>
      </c>
      <c r="BH72" s="21">
        <v>20.417169734818234</v>
      </c>
      <c r="BI72" s="21">
        <v>19.830450885552512</v>
      </c>
      <c r="BJ72" s="21">
        <v>19.340162504833284</v>
      </c>
      <c r="BK72" s="21">
        <v>18.959436943486971</v>
      </c>
      <c r="BL72" s="21">
        <v>18.613570470547867</v>
      </c>
      <c r="BM72" s="21">
        <v>18.257636259466963</v>
      </c>
      <c r="BO72" s="13">
        <v>-2.4737953806239443</v>
      </c>
      <c r="BV72" s="17"/>
      <c r="BW72" s="17"/>
      <c r="BX72" s="17"/>
      <c r="BY72" s="17"/>
      <c r="BZ72" s="17"/>
      <c r="CB72" s="17" t="s">
        <v>35</v>
      </c>
      <c r="CD72" s="21">
        <v>0</v>
      </c>
      <c r="CE72" s="21">
        <v>0</v>
      </c>
      <c r="CF72" s="21">
        <v>0</v>
      </c>
      <c r="CG72" s="21">
        <v>0</v>
      </c>
      <c r="CH72" s="21">
        <v>0</v>
      </c>
      <c r="CI72" s="21">
        <v>0</v>
      </c>
      <c r="CJ72" s="21">
        <v>0</v>
      </c>
      <c r="CK72" s="21">
        <v>0</v>
      </c>
      <c r="CL72" s="21">
        <v>0</v>
      </c>
      <c r="CM72" s="21">
        <v>0</v>
      </c>
      <c r="CN72" s="21">
        <v>0</v>
      </c>
      <c r="CO72" s="21">
        <v>0</v>
      </c>
      <c r="CP72" s="21">
        <v>0</v>
      </c>
      <c r="CQ72" s="21">
        <v>0</v>
      </c>
      <c r="CR72" s="21">
        <v>0</v>
      </c>
      <c r="CS72" s="21">
        <v>0</v>
      </c>
      <c r="CT72" s="21">
        <v>0</v>
      </c>
      <c r="CU72" s="21">
        <v>0</v>
      </c>
      <c r="CV72" s="21">
        <v>0</v>
      </c>
      <c r="CX72" s="13" t="e">
        <v>#DIV/0!</v>
      </c>
      <c r="DD72" s="17"/>
      <c r="DE72" s="17"/>
      <c r="DF72" s="17"/>
      <c r="DG72" s="17"/>
      <c r="DH72" s="17"/>
      <c r="DJ72" s="17" t="s">
        <v>35</v>
      </c>
      <c r="DL72" s="20">
        <v>0</v>
      </c>
      <c r="DM72" s="20">
        <v>0</v>
      </c>
      <c r="DN72" s="20">
        <v>0</v>
      </c>
      <c r="DO72" s="20">
        <v>0</v>
      </c>
      <c r="DP72" s="20">
        <v>0</v>
      </c>
      <c r="DQ72" s="20">
        <v>0</v>
      </c>
      <c r="DR72" s="20">
        <v>0</v>
      </c>
      <c r="DS72" s="20">
        <v>0</v>
      </c>
      <c r="DT72" s="21">
        <v>0</v>
      </c>
      <c r="DU72" s="21">
        <v>0</v>
      </c>
      <c r="DV72" s="21">
        <v>0</v>
      </c>
      <c r="DW72" s="21">
        <v>0</v>
      </c>
      <c r="DX72" s="21">
        <v>0</v>
      </c>
      <c r="DY72" s="21">
        <v>0</v>
      </c>
      <c r="DZ72" s="21">
        <v>0</v>
      </c>
      <c r="EA72" s="21">
        <v>0</v>
      </c>
      <c r="EB72" s="21">
        <v>0</v>
      </c>
      <c r="EC72" s="21">
        <v>0</v>
      </c>
      <c r="ED72" s="21">
        <v>0</v>
      </c>
      <c r="EF72" s="13">
        <v>0</v>
      </c>
    </row>
    <row r="73" spans="2:136" x14ac:dyDescent="0.25">
      <c r="B73" s="17" t="s">
        <v>36</v>
      </c>
      <c r="C73" s="17"/>
      <c r="D73" s="17"/>
      <c r="E73" s="17"/>
      <c r="F73" s="17"/>
      <c r="H73" s="25">
        <v>17</v>
      </c>
      <c r="I73" s="25">
        <v>15</v>
      </c>
      <c r="J73" s="25">
        <v>15</v>
      </c>
      <c r="K73" s="25">
        <v>15</v>
      </c>
      <c r="L73" s="25">
        <v>15.30201342281879</v>
      </c>
      <c r="M73" s="25">
        <v>15.30201342281879</v>
      </c>
      <c r="N73" s="25">
        <v>14.999999999999998</v>
      </c>
      <c r="O73" s="25">
        <v>14.798657718120804</v>
      </c>
      <c r="P73" s="25">
        <v>14.016099638083517</v>
      </c>
      <c r="Q73" s="25">
        <v>14.451075847098972</v>
      </c>
      <c r="R73" s="84">
        <v>14.417525125537301</v>
      </c>
      <c r="S73" s="84">
        <v>14.319909826465897</v>
      </c>
      <c r="T73" s="84">
        <v>14.202651877435416</v>
      </c>
      <c r="U73" s="84">
        <v>14.040457260117417</v>
      </c>
      <c r="V73" s="84">
        <v>13.984734364781813</v>
      </c>
      <c r="W73" s="25">
        <v>13.960491851736943</v>
      </c>
      <c r="X73" s="25">
        <v>13.989188865721042</v>
      </c>
      <c r="Y73" s="25">
        <v>14.025732191374034</v>
      </c>
      <c r="Z73" s="25">
        <v>14.038766811775368</v>
      </c>
      <c r="AB73" s="13">
        <v>1.616048337154119E-2</v>
      </c>
      <c r="AJ73" s="17" t="s">
        <v>36</v>
      </c>
      <c r="AK73" s="17"/>
      <c r="AL73" s="17"/>
      <c r="AM73" s="17"/>
      <c r="AN73" s="17"/>
      <c r="AO73" s="17"/>
      <c r="AP73" s="17"/>
      <c r="AQ73" s="17"/>
      <c r="AR73" s="17"/>
      <c r="AS73" s="17"/>
      <c r="AU73" s="21">
        <v>17</v>
      </c>
      <c r="AV73" s="21">
        <v>15</v>
      </c>
      <c r="AW73" s="21">
        <v>15</v>
      </c>
      <c r="AX73" s="21">
        <v>15</v>
      </c>
      <c r="AY73" s="21">
        <v>15.30201342281879</v>
      </c>
      <c r="AZ73" s="21">
        <v>15.30201342281879</v>
      </c>
      <c r="BA73" s="21">
        <v>14.999999999999998</v>
      </c>
      <c r="BB73" s="21">
        <v>14.798657718120804</v>
      </c>
      <c r="BC73" s="21">
        <v>14.016099638083517</v>
      </c>
      <c r="BD73" s="21">
        <v>14.451075847098972</v>
      </c>
      <c r="BE73" s="21">
        <v>14.417525125537301</v>
      </c>
      <c r="BF73" s="21">
        <v>14.319909826465897</v>
      </c>
      <c r="BG73" s="21">
        <v>14.202651877435416</v>
      </c>
      <c r="BH73" s="21">
        <v>14.040457260117417</v>
      </c>
      <c r="BI73" s="21">
        <v>13.984734364781813</v>
      </c>
      <c r="BJ73" s="21">
        <v>13.960491851736943</v>
      </c>
      <c r="BK73" s="21">
        <v>13.989188865721042</v>
      </c>
      <c r="BL73" s="21">
        <v>14.025732191374034</v>
      </c>
      <c r="BM73" s="21">
        <v>14.038766811775368</v>
      </c>
      <c r="BO73" s="13">
        <v>1.616048337154119E-2</v>
      </c>
      <c r="BV73" s="17"/>
      <c r="BW73" s="17"/>
      <c r="BX73" s="17"/>
      <c r="BY73" s="17"/>
      <c r="BZ73" s="17"/>
      <c r="CB73" s="17" t="s">
        <v>36</v>
      </c>
      <c r="CD73" s="21">
        <v>0</v>
      </c>
      <c r="CE73" s="21">
        <v>0</v>
      </c>
      <c r="CF73" s="21">
        <v>0</v>
      </c>
      <c r="CG73" s="21">
        <v>0</v>
      </c>
      <c r="CH73" s="21">
        <v>0</v>
      </c>
      <c r="CI73" s="21">
        <v>0</v>
      </c>
      <c r="CJ73" s="21">
        <v>0</v>
      </c>
      <c r="CK73" s="21">
        <v>0</v>
      </c>
      <c r="CL73" s="21">
        <v>0</v>
      </c>
      <c r="CM73" s="21">
        <v>0</v>
      </c>
      <c r="CN73" s="21">
        <v>0</v>
      </c>
      <c r="CO73" s="21">
        <v>0</v>
      </c>
      <c r="CP73" s="21">
        <v>0</v>
      </c>
      <c r="CQ73" s="21">
        <v>0</v>
      </c>
      <c r="CR73" s="21">
        <v>0</v>
      </c>
      <c r="CS73" s="21">
        <v>0</v>
      </c>
      <c r="CT73" s="21">
        <v>0</v>
      </c>
      <c r="CU73" s="21">
        <v>0</v>
      </c>
      <c r="CV73" s="21">
        <v>0</v>
      </c>
      <c r="CX73" s="13" t="e">
        <v>#DIV/0!</v>
      </c>
      <c r="DD73" s="17"/>
      <c r="DE73" s="17"/>
      <c r="DF73" s="17"/>
      <c r="DG73" s="17"/>
      <c r="DH73" s="17"/>
      <c r="DJ73" s="17" t="s">
        <v>36</v>
      </c>
      <c r="DL73" s="20">
        <v>0</v>
      </c>
      <c r="DM73" s="20">
        <v>0</v>
      </c>
      <c r="DN73" s="20">
        <v>0</v>
      </c>
      <c r="DO73" s="20">
        <v>0</v>
      </c>
      <c r="DP73" s="20">
        <v>0</v>
      </c>
      <c r="DQ73" s="20">
        <v>0</v>
      </c>
      <c r="DR73" s="20">
        <v>0</v>
      </c>
      <c r="DS73" s="20">
        <v>0</v>
      </c>
      <c r="DT73" s="21">
        <v>0</v>
      </c>
      <c r="DU73" s="21">
        <v>0</v>
      </c>
      <c r="DV73" s="21">
        <v>0</v>
      </c>
      <c r="DW73" s="21">
        <v>0</v>
      </c>
      <c r="DX73" s="21">
        <v>0</v>
      </c>
      <c r="DY73" s="21">
        <v>0</v>
      </c>
      <c r="DZ73" s="21">
        <v>0</v>
      </c>
      <c r="EA73" s="21">
        <v>0</v>
      </c>
      <c r="EB73" s="21">
        <v>0</v>
      </c>
      <c r="EC73" s="21">
        <v>0</v>
      </c>
      <c r="ED73" s="21">
        <v>0</v>
      </c>
      <c r="EF73" s="13">
        <v>0</v>
      </c>
    </row>
    <row r="74" spans="2:136" x14ac:dyDescent="0.25">
      <c r="B74" s="17" t="s">
        <v>37</v>
      </c>
      <c r="C74" s="17"/>
      <c r="D74" s="17"/>
      <c r="E74" s="17"/>
      <c r="F74" s="17"/>
      <c r="H74" s="25">
        <v>28</v>
      </c>
      <c r="I74" s="25">
        <v>28</v>
      </c>
      <c r="J74" s="25">
        <v>24</v>
      </c>
      <c r="K74" s="25">
        <v>22</v>
      </c>
      <c r="L74" s="25">
        <v>22.44295302013423</v>
      </c>
      <c r="M74" s="25">
        <v>22.44295302013423</v>
      </c>
      <c r="N74" s="25">
        <v>22</v>
      </c>
      <c r="O74" s="25">
        <v>21.704697986577184</v>
      </c>
      <c r="P74" s="25">
        <v>20.496942697505421</v>
      </c>
      <c r="Q74" s="25">
        <v>20.445794264525833</v>
      </c>
      <c r="R74" s="84">
        <v>19.918009290178428</v>
      </c>
      <c r="S74" s="84">
        <v>19.270982792066228</v>
      </c>
      <c r="T74" s="84">
        <v>18.615778784994912</v>
      </c>
      <c r="U74" s="84">
        <v>17.767393488212061</v>
      </c>
      <c r="V74" s="84">
        <v>17.180450486115237</v>
      </c>
      <c r="W74" s="25">
        <v>16.677105480193372</v>
      </c>
      <c r="X74" s="25">
        <v>16.271116974343201</v>
      </c>
      <c r="Y74" s="25">
        <v>15.887363343456505</v>
      </c>
      <c r="Z74" s="25">
        <v>15.483935683546139</v>
      </c>
      <c r="AB74" s="13">
        <v>-2.7657592957424537</v>
      </c>
      <c r="AJ74" s="17" t="s">
        <v>37</v>
      </c>
      <c r="AK74" s="17"/>
      <c r="AL74" s="17"/>
      <c r="AM74" s="17"/>
      <c r="AN74" s="17"/>
      <c r="AO74" s="17"/>
      <c r="AP74" s="17"/>
      <c r="AQ74" s="17"/>
      <c r="AR74" s="17"/>
      <c r="AS74" s="17"/>
      <c r="AU74" s="21">
        <v>28</v>
      </c>
      <c r="AV74" s="21">
        <v>28</v>
      </c>
      <c r="AW74" s="21">
        <v>24</v>
      </c>
      <c r="AX74" s="21">
        <v>22</v>
      </c>
      <c r="AY74" s="21">
        <v>22.44295302013423</v>
      </c>
      <c r="AZ74" s="21">
        <v>22.44295302013423</v>
      </c>
      <c r="BA74" s="21">
        <v>22</v>
      </c>
      <c r="BB74" s="21">
        <v>21.704697986577184</v>
      </c>
      <c r="BC74" s="21">
        <v>20.496942697505421</v>
      </c>
      <c r="BD74" s="21">
        <v>20.445794264525833</v>
      </c>
      <c r="BE74" s="21">
        <v>19.918009290178428</v>
      </c>
      <c r="BF74" s="21">
        <v>19.270982792066228</v>
      </c>
      <c r="BG74" s="21">
        <v>18.615778784994912</v>
      </c>
      <c r="BH74" s="21">
        <v>17.767393488212061</v>
      </c>
      <c r="BI74" s="21">
        <v>17.180450486115237</v>
      </c>
      <c r="BJ74" s="21">
        <v>16.677105480193372</v>
      </c>
      <c r="BK74" s="21">
        <v>16.271116974343201</v>
      </c>
      <c r="BL74" s="21">
        <v>15.887363343456505</v>
      </c>
      <c r="BM74" s="21">
        <v>15.483935683546139</v>
      </c>
      <c r="BO74" s="13">
        <v>-2.7657592957424537</v>
      </c>
      <c r="BV74" s="17"/>
      <c r="BW74" s="17"/>
      <c r="BX74" s="17"/>
      <c r="BY74" s="17"/>
      <c r="BZ74" s="17"/>
      <c r="CB74" s="17" t="s">
        <v>37</v>
      </c>
      <c r="CD74" s="21">
        <v>0</v>
      </c>
      <c r="CE74" s="21">
        <v>0</v>
      </c>
      <c r="CF74" s="21">
        <v>0</v>
      </c>
      <c r="CG74" s="21">
        <v>0</v>
      </c>
      <c r="CH74" s="21">
        <v>0</v>
      </c>
      <c r="CI74" s="21">
        <v>0</v>
      </c>
      <c r="CJ74" s="21">
        <v>0</v>
      </c>
      <c r="CK74" s="21">
        <v>0</v>
      </c>
      <c r="CL74" s="21">
        <v>0</v>
      </c>
      <c r="CM74" s="21">
        <v>0</v>
      </c>
      <c r="CN74" s="21">
        <v>0</v>
      </c>
      <c r="CO74" s="21">
        <v>0</v>
      </c>
      <c r="CP74" s="21">
        <v>0</v>
      </c>
      <c r="CQ74" s="21">
        <v>0</v>
      </c>
      <c r="CR74" s="21">
        <v>0</v>
      </c>
      <c r="CS74" s="21">
        <v>0</v>
      </c>
      <c r="CT74" s="21">
        <v>0</v>
      </c>
      <c r="CU74" s="21">
        <v>0</v>
      </c>
      <c r="CV74" s="21">
        <v>0</v>
      </c>
      <c r="CX74" s="13" t="e">
        <v>#DIV/0!</v>
      </c>
      <c r="DD74" s="17"/>
      <c r="DE74" s="17"/>
      <c r="DF74" s="17"/>
      <c r="DG74" s="17"/>
      <c r="DH74" s="17"/>
      <c r="DJ74" s="17" t="s">
        <v>37</v>
      </c>
      <c r="DL74" s="20">
        <v>0</v>
      </c>
      <c r="DM74" s="20">
        <v>0</v>
      </c>
      <c r="DN74" s="20">
        <v>0</v>
      </c>
      <c r="DO74" s="20">
        <v>0</v>
      </c>
      <c r="DP74" s="20">
        <v>0</v>
      </c>
      <c r="DQ74" s="20">
        <v>0</v>
      </c>
      <c r="DR74" s="20">
        <v>0</v>
      </c>
      <c r="DS74" s="20">
        <v>0</v>
      </c>
      <c r="DT74" s="21">
        <v>0</v>
      </c>
      <c r="DU74" s="21">
        <v>0</v>
      </c>
      <c r="DV74" s="21">
        <v>0</v>
      </c>
      <c r="DW74" s="21">
        <v>0</v>
      </c>
      <c r="DX74" s="21">
        <v>0</v>
      </c>
      <c r="DY74" s="21">
        <v>0</v>
      </c>
      <c r="DZ74" s="21">
        <v>0</v>
      </c>
      <c r="EA74" s="21">
        <v>0</v>
      </c>
      <c r="EB74" s="21">
        <v>0</v>
      </c>
      <c r="EC74" s="21">
        <v>0</v>
      </c>
      <c r="ED74" s="21">
        <v>0</v>
      </c>
      <c r="EF74" s="13">
        <v>0</v>
      </c>
    </row>
    <row r="75" spans="2:136" x14ac:dyDescent="0.25">
      <c r="B75" s="17" t="s">
        <v>38</v>
      </c>
      <c r="C75" s="17"/>
      <c r="D75" s="17"/>
      <c r="E75" s="17"/>
      <c r="F75" s="17"/>
      <c r="H75" s="25">
        <v>20</v>
      </c>
      <c r="I75" s="25">
        <v>20</v>
      </c>
      <c r="J75" s="25">
        <v>19</v>
      </c>
      <c r="K75" s="25">
        <v>19</v>
      </c>
      <c r="L75" s="25">
        <v>19.382550335570471</v>
      </c>
      <c r="M75" s="25">
        <v>19.382550335570471</v>
      </c>
      <c r="N75" s="25">
        <v>19</v>
      </c>
      <c r="O75" s="25">
        <v>18.744966442953022</v>
      </c>
      <c r="P75" s="25">
        <v>14.492942161418972</v>
      </c>
      <c r="Q75" s="25">
        <v>13.951047802709517</v>
      </c>
      <c r="R75" s="84">
        <v>13.479788957181489</v>
      </c>
      <c r="S75" s="84">
        <v>12.898941362858869</v>
      </c>
      <c r="T75" s="84">
        <v>12.309594818747351</v>
      </c>
      <c r="U75" s="84">
        <v>11.622498817276862</v>
      </c>
      <c r="V75" s="84">
        <v>11.111067401296424</v>
      </c>
      <c r="W75" s="25">
        <v>10.690762194569</v>
      </c>
      <c r="X75" s="25">
        <v>10.372702153727657</v>
      </c>
      <c r="Y75" s="25">
        <v>10.087322018043256</v>
      </c>
      <c r="Z75" s="25">
        <v>9.7948013358608161</v>
      </c>
      <c r="AB75" s="13">
        <v>-3.842335336810887</v>
      </c>
      <c r="AJ75" s="17" t="s">
        <v>38</v>
      </c>
      <c r="AK75" s="17"/>
      <c r="AL75" s="17"/>
      <c r="AM75" s="17"/>
      <c r="AN75" s="17"/>
      <c r="AO75" s="17"/>
      <c r="AP75" s="17"/>
      <c r="AQ75" s="17"/>
      <c r="AR75" s="17"/>
      <c r="AS75" s="17"/>
      <c r="AU75" s="21">
        <v>20</v>
      </c>
      <c r="AV75" s="21">
        <v>20</v>
      </c>
      <c r="AW75" s="21">
        <v>19</v>
      </c>
      <c r="AX75" s="21">
        <v>19</v>
      </c>
      <c r="AY75" s="21">
        <v>19.382550335570471</v>
      </c>
      <c r="AZ75" s="21">
        <v>19.382550335570471</v>
      </c>
      <c r="BA75" s="21">
        <v>19</v>
      </c>
      <c r="BB75" s="21">
        <v>18.744966442953022</v>
      </c>
      <c r="BC75" s="21">
        <v>14.492942161418972</v>
      </c>
      <c r="BD75" s="21">
        <v>13.951047802709517</v>
      </c>
      <c r="BE75" s="21">
        <v>13.479788957181489</v>
      </c>
      <c r="BF75" s="21">
        <v>12.898941362858869</v>
      </c>
      <c r="BG75" s="21">
        <v>12.309594818747351</v>
      </c>
      <c r="BH75" s="21">
        <v>11.622498817276862</v>
      </c>
      <c r="BI75" s="21">
        <v>11.111067401296424</v>
      </c>
      <c r="BJ75" s="21">
        <v>10.690762194569</v>
      </c>
      <c r="BK75" s="21">
        <v>10.372702153727657</v>
      </c>
      <c r="BL75" s="21">
        <v>10.087322018043256</v>
      </c>
      <c r="BM75" s="21">
        <v>9.7948013358608161</v>
      </c>
      <c r="BO75" s="13">
        <v>-3.842335336810887</v>
      </c>
      <c r="BV75" s="17"/>
      <c r="BW75" s="17"/>
      <c r="BX75" s="17"/>
      <c r="BY75" s="17"/>
      <c r="BZ75" s="17"/>
      <c r="CB75" s="17" t="s">
        <v>38</v>
      </c>
      <c r="CD75" s="21">
        <v>0</v>
      </c>
      <c r="CE75" s="21">
        <v>0</v>
      </c>
      <c r="CF75" s="21">
        <v>0</v>
      </c>
      <c r="CG75" s="21">
        <v>0</v>
      </c>
      <c r="CH75" s="21">
        <v>0</v>
      </c>
      <c r="CI75" s="21">
        <v>0</v>
      </c>
      <c r="CJ75" s="21">
        <v>0</v>
      </c>
      <c r="CK75" s="21">
        <v>0</v>
      </c>
      <c r="CL75" s="21">
        <v>0</v>
      </c>
      <c r="CM75" s="21">
        <v>0</v>
      </c>
      <c r="CN75" s="21">
        <v>0</v>
      </c>
      <c r="CO75" s="21">
        <v>0</v>
      </c>
      <c r="CP75" s="21">
        <v>0</v>
      </c>
      <c r="CQ75" s="21">
        <v>0</v>
      </c>
      <c r="CR75" s="21">
        <v>0</v>
      </c>
      <c r="CS75" s="21">
        <v>0</v>
      </c>
      <c r="CT75" s="21">
        <v>0</v>
      </c>
      <c r="CU75" s="21">
        <v>0</v>
      </c>
      <c r="CV75" s="21">
        <v>0</v>
      </c>
      <c r="CX75" s="13" t="e">
        <v>#DIV/0!</v>
      </c>
      <c r="DD75" s="17"/>
      <c r="DE75" s="17"/>
      <c r="DF75" s="17"/>
      <c r="DG75" s="17"/>
      <c r="DH75" s="17"/>
      <c r="DJ75" s="17" t="s">
        <v>38</v>
      </c>
      <c r="DL75" s="20">
        <v>0</v>
      </c>
      <c r="DM75" s="20">
        <v>0</v>
      </c>
      <c r="DN75" s="20">
        <v>0</v>
      </c>
      <c r="DO75" s="20">
        <v>0</v>
      </c>
      <c r="DP75" s="20">
        <v>0</v>
      </c>
      <c r="DQ75" s="20">
        <v>0</v>
      </c>
      <c r="DR75" s="20">
        <v>0</v>
      </c>
      <c r="DS75" s="20">
        <v>0</v>
      </c>
      <c r="DT75" s="21">
        <v>0</v>
      </c>
      <c r="DU75" s="21">
        <v>0</v>
      </c>
      <c r="DV75" s="21">
        <v>0</v>
      </c>
      <c r="DW75" s="21">
        <v>0</v>
      </c>
      <c r="DX75" s="21">
        <v>0</v>
      </c>
      <c r="DY75" s="21">
        <v>0</v>
      </c>
      <c r="DZ75" s="21">
        <v>0</v>
      </c>
      <c r="EA75" s="21">
        <v>0</v>
      </c>
      <c r="EB75" s="21">
        <v>0</v>
      </c>
      <c r="EC75" s="21">
        <v>0</v>
      </c>
      <c r="ED75" s="21">
        <v>0</v>
      </c>
      <c r="EF75" s="13">
        <v>0</v>
      </c>
    </row>
    <row r="76" spans="2:136" x14ac:dyDescent="0.25">
      <c r="B76" s="17" t="s">
        <v>39</v>
      </c>
      <c r="C76" s="17"/>
      <c r="D76" s="17"/>
      <c r="E76" s="17"/>
      <c r="F76" s="17"/>
      <c r="H76" s="25">
        <v>10</v>
      </c>
      <c r="I76" s="25">
        <v>11</v>
      </c>
      <c r="J76" s="25">
        <v>13</v>
      </c>
      <c r="K76" s="25">
        <v>13</v>
      </c>
      <c r="L76" s="25">
        <v>13.261744966442953</v>
      </c>
      <c r="M76" s="25">
        <v>13.261744966442953</v>
      </c>
      <c r="N76" s="25">
        <v>13</v>
      </c>
      <c r="O76" s="25">
        <v>12.825503355704697</v>
      </c>
      <c r="P76" s="25">
        <v>12.863355006771384</v>
      </c>
      <c r="Q76" s="25">
        <v>12.899985468732597</v>
      </c>
      <c r="R76" s="84">
        <v>12.779219354615531</v>
      </c>
      <c r="S76" s="84">
        <v>12.601844249044136</v>
      </c>
      <c r="T76" s="84">
        <v>12.429157704845913</v>
      </c>
      <c r="U76" s="84">
        <v>12.177898729094533</v>
      </c>
      <c r="V76" s="84">
        <v>12.036166928413101</v>
      </c>
      <c r="W76" s="25">
        <v>11.942150988327155</v>
      </c>
      <c r="X76" s="25">
        <v>11.898327856565004</v>
      </c>
      <c r="Y76" s="25">
        <v>11.860086145954023</v>
      </c>
      <c r="Z76" s="25">
        <v>11.810400532140259</v>
      </c>
      <c r="AB76" s="13">
        <v>-0.85038388092023576</v>
      </c>
      <c r="AJ76" s="17" t="s">
        <v>39</v>
      </c>
      <c r="AK76" s="17"/>
      <c r="AL76" s="17"/>
      <c r="AM76" s="17"/>
      <c r="AN76" s="17"/>
      <c r="AO76" s="17"/>
      <c r="AP76" s="17"/>
      <c r="AQ76" s="17"/>
      <c r="AR76" s="17"/>
      <c r="AS76" s="17"/>
      <c r="AU76" s="21">
        <v>10</v>
      </c>
      <c r="AV76" s="21">
        <v>11</v>
      </c>
      <c r="AW76" s="21">
        <v>13</v>
      </c>
      <c r="AX76" s="21">
        <v>13</v>
      </c>
      <c r="AY76" s="21">
        <v>13.261744966442953</v>
      </c>
      <c r="AZ76" s="21">
        <v>13.261744966442953</v>
      </c>
      <c r="BA76" s="21">
        <v>13</v>
      </c>
      <c r="BB76" s="21">
        <v>12.825503355704697</v>
      </c>
      <c r="BC76" s="21">
        <v>12.863355006771384</v>
      </c>
      <c r="BD76" s="21">
        <v>12.899985468732597</v>
      </c>
      <c r="BE76" s="21">
        <v>12.779219354615531</v>
      </c>
      <c r="BF76" s="21">
        <v>12.601844249044136</v>
      </c>
      <c r="BG76" s="21">
        <v>12.429157704845913</v>
      </c>
      <c r="BH76" s="21">
        <v>12.177898729094533</v>
      </c>
      <c r="BI76" s="21">
        <v>12.036166928413101</v>
      </c>
      <c r="BJ76" s="21">
        <v>11.942150988327155</v>
      </c>
      <c r="BK76" s="21">
        <v>11.898327856565004</v>
      </c>
      <c r="BL76" s="21">
        <v>11.860086145954023</v>
      </c>
      <c r="BM76" s="21">
        <v>11.810400532140259</v>
      </c>
      <c r="BO76" s="13">
        <v>-0.85038388092023576</v>
      </c>
      <c r="BV76" s="17"/>
      <c r="BW76" s="17"/>
      <c r="BX76" s="17"/>
      <c r="BY76" s="17"/>
      <c r="BZ76" s="17"/>
      <c r="CB76" s="17" t="s">
        <v>39</v>
      </c>
      <c r="CD76" s="21">
        <v>0</v>
      </c>
      <c r="CE76" s="21">
        <v>0</v>
      </c>
      <c r="CF76" s="21">
        <v>0</v>
      </c>
      <c r="CG76" s="21">
        <v>0</v>
      </c>
      <c r="CH76" s="21">
        <v>0</v>
      </c>
      <c r="CI76" s="21">
        <v>0</v>
      </c>
      <c r="CJ76" s="21">
        <v>0</v>
      </c>
      <c r="CK76" s="21">
        <v>0</v>
      </c>
      <c r="CL76" s="21">
        <v>0</v>
      </c>
      <c r="CM76" s="21">
        <v>0</v>
      </c>
      <c r="CN76" s="21">
        <v>0</v>
      </c>
      <c r="CO76" s="21">
        <v>0</v>
      </c>
      <c r="CP76" s="21">
        <v>0</v>
      </c>
      <c r="CQ76" s="21">
        <v>0</v>
      </c>
      <c r="CR76" s="21">
        <v>0</v>
      </c>
      <c r="CS76" s="21">
        <v>0</v>
      </c>
      <c r="CT76" s="21">
        <v>0</v>
      </c>
      <c r="CU76" s="21">
        <v>0</v>
      </c>
      <c r="CV76" s="21">
        <v>0</v>
      </c>
      <c r="CX76" s="13" t="e">
        <v>#DIV/0!</v>
      </c>
      <c r="DD76" s="17"/>
      <c r="DE76" s="17"/>
      <c r="DF76" s="17"/>
      <c r="DG76" s="17"/>
      <c r="DH76" s="17"/>
      <c r="DJ76" s="17" t="s">
        <v>39</v>
      </c>
      <c r="DL76" s="20">
        <v>0</v>
      </c>
      <c r="DM76" s="20">
        <v>0</v>
      </c>
      <c r="DN76" s="20">
        <v>0</v>
      </c>
      <c r="DO76" s="20">
        <v>0</v>
      </c>
      <c r="DP76" s="20">
        <v>0</v>
      </c>
      <c r="DQ76" s="20">
        <v>0</v>
      </c>
      <c r="DR76" s="20">
        <v>0</v>
      </c>
      <c r="DS76" s="20">
        <v>0</v>
      </c>
      <c r="DT76" s="21">
        <v>0</v>
      </c>
      <c r="DU76" s="21">
        <v>0</v>
      </c>
      <c r="DV76" s="21">
        <v>0</v>
      </c>
      <c r="DW76" s="21">
        <v>0</v>
      </c>
      <c r="DX76" s="21">
        <v>0</v>
      </c>
      <c r="DY76" s="21">
        <v>0</v>
      </c>
      <c r="DZ76" s="21">
        <v>0</v>
      </c>
      <c r="EA76" s="21">
        <v>0</v>
      </c>
      <c r="EB76" s="21">
        <v>0</v>
      </c>
      <c r="EC76" s="21">
        <v>0</v>
      </c>
      <c r="ED76" s="21">
        <v>0</v>
      </c>
      <c r="EF76" s="13">
        <v>0</v>
      </c>
    </row>
    <row r="77" spans="2:136" x14ac:dyDescent="0.25">
      <c r="B77" s="9" t="s">
        <v>46</v>
      </c>
      <c r="C77" s="9"/>
      <c r="D77" s="9"/>
      <c r="E77" s="9"/>
      <c r="F77" s="9"/>
      <c r="H77" s="25">
        <v>3197</v>
      </c>
      <c r="I77" s="25">
        <v>2750</v>
      </c>
      <c r="J77" s="25">
        <v>3172</v>
      </c>
      <c r="K77" s="25">
        <v>3164</v>
      </c>
      <c r="L77" s="25">
        <v>3304.2287230002489</v>
      </c>
      <c r="M77" s="25">
        <v>3504.106215199336</v>
      </c>
      <c r="N77" s="25">
        <v>3340.4947633294564</v>
      </c>
      <c r="O77" s="25">
        <v>2576.3915093710957</v>
      </c>
      <c r="P77" s="25">
        <v>3153.3380296779783</v>
      </c>
      <c r="Q77" s="25">
        <v>3167.5891198653899</v>
      </c>
      <c r="R77" s="84">
        <v>3181.6057673500936</v>
      </c>
      <c r="S77" s="84">
        <v>3196.1015642381954</v>
      </c>
      <c r="T77" s="84">
        <v>3210.5857008387088</v>
      </c>
      <c r="U77" s="84">
        <v>3224.9256314720201</v>
      </c>
      <c r="V77" s="84">
        <v>3238.4834652512395</v>
      </c>
      <c r="W77" s="25">
        <v>3253.2383456565376</v>
      </c>
      <c r="X77" s="25">
        <v>3266.2141089591123</v>
      </c>
      <c r="Y77" s="25">
        <v>3278.3628027012533</v>
      </c>
      <c r="Z77" s="25">
        <v>3291.9816821720997</v>
      </c>
      <c r="AJ77" s="9" t="s">
        <v>46</v>
      </c>
      <c r="AK77" s="9"/>
      <c r="AL77" s="9"/>
      <c r="AM77" s="9"/>
      <c r="AN77" s="9"/>
      <c r="AO77" s="9"/>
      <c r="AP77" s="9"/>
      <c r="AQ77" s="9"/>
      <c r="AR77" s="9"/>
      <c r="AS77" s="9"/>
      <c r="AU77" s="21">
        <v>3197</v>
      </c>
      <c r="AV77" s="21">
        <v>2748</v>
      </c>
      <c r="AW77" s="21">
        <v>3170</v>
      </c>
      <c r="AX77" s="21">
        <v>3158</v>
      </c>
      <c r="AY77" s="21">
        <v>3299.7119444767591</v>
      </c>
      <c r="AZ77" s="21">
        <v>3500</v>
      </c>
      <c r="BA77" s="21">
        <v>3336.4523131153619</v>
      </c>
      <c r="BB77" s="21">
        <v>2572.1679886569709</v>
      </c>
      <c r="BC77" s="21">
        <v>3148.7231370762988</v>
      </c>
      <c r="BD77" s="21">
        <v>3162.794467631968</v>
      </c>
      <c r="BE77" s="21">
        <v>3176.619905599272</v>
      </c>
      <c r="BF77" s="21">
        <v>3190.9479055606421</v>
      </c>
      <c r="BG77" s="21">
        <v>3205.2598562511762</v>
      </c>
      <c r="BH77" s="21">
        <v>3219.4310241391308</v>
      </c>
      <c r="BI77" s="21">
        <v>3232.8159369001692</v>
      </c>
      <c r="BJ77" s="21">
        <v>3247.4088105152728</v>
      </c>
      <c r="BK77" s="21">
        <v>3260.2256095950829</v>
      </c>
      <c r="BL77" s="21">
        <v>3272.2084284973139</v>
      </c>
      <c r="BM77" s="21">
        <v>3285.6568942582326</v>
      </c>
      <c r="BV77" s="9"/>
      <c r="BW77" s="9"/>
      <c r="BX77" s="9"/>
      <c r="BY77" s="9"/>
      <c r="BZ77" s="9"/>
      <c r="CB77" s="9" t="s">
        <v>46</v>
      </c>
      <c r="CD77" s="21">
        <v>0</v>
      </c>
      <c r="CE77" s="21">
        <v>1</v>
      </c>
      <c r="CF77" s="21">
        <v>2</v>
      </c>
      <c r="CG77" s="21">
        <v>6</v>
      </c>
      <c r="CH77" s="21">
        <v>4</v>
      </c>
      <c r="CI77" s="21">
        <v>3.5946969696969697</v>
      </c>
      <c r="CJ77" s="21">
        <v>3.4765151515151516</v>
      </c>
      <c r="CK77" s="21">
        <v>3.5848484848484845</v>
      </c>
      <c r="CL77" s="21">
        <v>3.8614267676767677</v>
      </c>
      <c r="CM77" s="21">
        <v>3.9894570707070707</v>
      </c>
      <c r="CN77" s="21">
        <v>4.1285356261760153</v>
      </c>
      <c r="CO77" s="21">
        <v>4.2409724948628842</v>
      </c>
      <c r="CP77" s="21">
        <v>4.3599750201154093</v>
      </c>
      <c r="CQ77" s="21">
        <v>4.4732325958729851</v>
      </c>
      <c r="CR77" s="21">
        <v>4.5873108787012686</v>
      </c>
      <c r="CS77" s="21">
        <v>4.6923613837517735</v>
      </c>
      <c r="CT77" s="21">
        <v>4.7949497675901567</v>
      </c>
      <c r="CU77" s="21">
        <v>4.9008209797113693</v>
      </c>
      <c r="CV77" s="21">
        <v>5.0107957271861165</v>
      </c>
      <c r="DD77" s="9"/>
      <c r="DE77" s="9"/>
      <c r="DF77" s="9"/>
      <c r="DG77" s="9"/>
      <c r="DH77" s="9"/>
      <c r="DJ77" s="9" t="s">
        <v>46</v>
      </c>
      <c r="DL77" s="21">
        <v>0</v>
      </c>
      <c r="DM77" s="21">
        <v>1</v>
      </c>
      <c r="DN77" s="21">
        <v>0</v>
      </c>
      <c r="DO77" s="21">
        <v>0</v>
      </c>
      <c r="DP77" s="21">
        <v>0.51677852348993292</v>
      </c>
      <c r="DQ77" s="21">
        <v>0.51151822963903504</v>
      </c>
      <c r="DR77" s="21">
        <v>0.56593506257935788</v>
      </c>
      <c r="DS77" s="21">
        <v>0.63867222927625611</v>
      </c>
      <c r="DT77" s="21">
        <v>0.7534658340027468</v>
      </c>
      <c r="DU77" s="21">
        <v>0.80519516271471714</v>
      </c>
      <c r="DV77" s="21">
        <v>0.85732612464557956</v>
      </c>
      <c r="DW77" s="21">
        <v>0.9126861826902013</v>
      </c>
      <c r="DX77" s="21">
        <v>0.96586956741721008</v>
      </c>
      <c r="DY77" s="21">
        <v>1.0213747370163395</v>
      </c>
      <c r="DZ77" s="21">
        <v>1.0802174723691418</v>
      </c>
      <c r="EA77" s="21">
        <v>1.1371737575133465</v>
      </c>
      <c r="EB77" s="21">
        <v>1.1935495964395211</v>
      </c>
      <c r="EC77" s="21">
        <v>1.2535532242283838</v>
      </c>
      <c r="ED77" s="21">
        <v>1.3139921866807689</v>
      </c>
      <c r="EF77" s="13">
        <v>0</v>
      </c>
    </row>
    <row r="78" spans="2:136" x14ac:dyDescent="0.25">
      <c r="B78" s="9" t="s">
        <v>47</v>
      </c>
      <c r="C78" s="9"/>
      <c r="D78" s="9"/>
      <c r="E78" s="9"/>
      <c r="F78" s="9"/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3153.3380296779783</v>
      </c>
      <c r="Q78" s="25">
        <v>6320.9271495433686</v>
      </c>
      <c r="R78" s="84">
        <v>9502.5329168934622</v>
      </c>
      <c r="S78" s="84">
        <v>12698.634481131658</v>
      </c>
      <c r="T78" s="84">
        <v>15909.220181970366</v>
      </c>
      <c r="U78" s="84">
        <v>19134.145813442388</v>
      </c>
      <c r="V78" s="84">
        <v>22372.629278693628</v>
      </c>
      <c r="W78" s="25">
        <v>25625.867624350165</v>
      </c>
      <c r="X78" s="25">
        <v>28892.081733309278</v>
      </c>
      <c r="Y78" s="25">
        <v>32170.444536010535</v>
      </c>
      <c r="Z78" s="25"/>
      <c r="AJ78" s="9" t="s">
        <v>47</v>
      </c>
      <c r="AK78" s="9"/>
      <c r="AL78" s="9"/>
      <c r="AM78" s="9"/>
      <c r="AN78" s="9"/>
      <c r="AO78" s="9"/>
      <c r="AP78" s="9"/>
      <c r="AQ78" s="9"/>
      <c r="AR78" s="9"/>
      <c r="AS78" s="9"/>
      <c r="AU78" s="21"/>
      <c r="AV78" s="21"/>
      <c r="AW78" s="21"/>
      <c r="AX78" s="21"/>
      <c r="AY78" s="21"/>
      <c r="AZ78" s="21"/>
      <c r="BA78" s="21"/>
      <c r="BB78" s="21"/>
      <c r="BC78" s="21">
        <v>3148.7231370762988</v>
      </c>
      <c r="BD78" s="21">
        <v>6311.5176047082668</v>
      </c>
      <c r="BE78" s="21">
        <v>9488.1375103075388</v>
      </c>
      <c r="BF78" s="21">
        <v>12679.085415868181</v>
      </c>
      <c r="BG78" s="21">
        <v>15884.345272119357</v>
      </c>
      <c r="BH78" s="21">
        <v>19103.776296258489</v>
      </c>
      <c r="BI78" s="21">
        <v>22336.592233158659</v>
      </c>
      <c r="BJ78" s="21">
        <v>25584.001043673932</v>
      </c>
      <c r="BK78" s="21">
        <v>28844.226653269016</v>
      </c>
      <c r="BL78" s="21">
        <v>32116.435081766329</v>
      </c>
      <c r="BM78" s="21">
        <v>35402.09197602456</v>
      </c>
      <c r="BV78" s="9"/>
      <c r="BW78" s="9"/>
      <c r="BX78" s="9"/>
      <c r="BY78" s="9"/>
      <c r="BZ78" s="9"/>
      <c r="CB78" s="9" t="s">
        <v>47</v>
      </c>
      <c r="CD78" s="21"/>
      <c r="CE78" s="21"/>
      <c r="CF78" s="21"/>
      <c r="CG78" s="21"/>
      <c r="CH78" s="21"/>
      <c r="CI78" s="21"/>
      <c r="CJ78" s="21"/>
      <c r="CK78" s="21"/>
      <c r="CL78" s="21">
        <v>3.8614267676767677</v>
      </c>
      <c r="CM78" s="21">
        <v>7.8508838383838384</v>
      </c>
      <c r="CN78" s="21">
        <v>11.979419464559854</v>
      </c>
      <c r="CO78" s="21">
        <v>16.220391959422738</v>
      </c>
      <c r="CP78" s="21">
        <v>20.580366979538148</v>
      </c>
      <c r="CQ78" s="21">
        <v>25.053599575411134</v>
      </c>
      <c r="CR78" s="21">
        <v>29.640910454112401</v>
      </c>
      <c r="CS78" s="21">
        <v>34.333271837864174</v>
      </c>
      <c r="CT78" s="21">
        <v>39.128221605454328</v>
      </c>
      <c r="CU78" s="21">
        <v>44.029042585165698</v>
      </c>
      <c r="CV78" s="21">
        <v>49.039838312351812</v>
      </c>
      <c r="DD78" s="9"/>
      <c r="DE78" s="9"/>
      <c r="DF78" s="9"/>
      <c r="DG78" s="9"/>
      <c r="DH78" s="9"/>
      <c r="DJ78" s="9" t="s">
        <v>47</v>
      </c>
      <c r="DL78" s="20"/>
      <c r="DM78" s="20"/>
      <c r="DN78" s="20"/>
      <c r="DO78" s="20"/>
      <c r="DP78" s="20"/>
      <c r="DQ78" s="20"/>
      <c r="DR78" s="20"/>
      <c r="DS78" s="20"/>
      <c r="DT78" s="21">
        <v>0.7534658340027468</v>
      </c>
      <c r="DU78" s="21">
        <v>1.5586609967174638</v>
      </c>
      <c r="DV78" s="21">
        <v>2.4159871213630435</v>
      </c>
      <c r="DW78" s="21">
        <v>3.328673304053245</v>
      </c>
      <c r="DX78" s="21">
        <v>4.2945428714704548</v>
      </c>
      <c r="DY78" s="21">
        <v>5.3159176084867941</v>
      </c>
      <c r="DZ78" s="21">
        <v>6.3961350808559363</v>
      </c>
      <c r="EA78" s="21">
        <v>7.5333088383692832</v>
      </c>
      <c r="EB78" s="21">
        <v>8.7268584348088041</v>
      </c>
      <c r="EC78" s="21">
        <v>9.9804116590371876</v>
      </c>
      <c r="ED78" s="21">
        <v>11.294403845717957</v>
      </c>
    </row>
    <row r="79" spans="2:136" x14ac:dyDescent="0.25">
      <c r="B79" s="26" t="s">
        <v>48</v>
      </c>
      <c r="C79" s="26"/>
      <c r="D79" s="26"/>
      <c r="E79" s="26"/>
      <c r="F79" s="26"/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6196.8446981553116</v>
      </c>
      <c r="Q79" s="25">
        <v>12810.034175054083</v>
      </c>
      <c r="R79" s="84">
        <v>19354.726531130553</v>
      </c>
      <c r="S79" s="84">
        <v>26046.539578175769</v>
      </c>
      <c r="T79" s="84">
        <v>32730.425382790618</v>
      </c>
      <c r="U79" s="84">
        <v>39412.526799013467</v>
      </c>
      <c r="V79" s="84">
        <v>45948.46230362924</v>
      </c>
      <c r="W79" s="25">
        <v>52742.512785087791</v>
      </c>
      <c r="X79" s="25">
        <v>59172.82260005131</v>
      </c>
      <c r="Y79" s="25">
        <v>65463.013087114014</v>
      </c>
      <c r="Z79" s="25">
        <v>72079.755420559071</v>
      </c>
      <c r="AJ79" s="26" t="s">
        <v>48</v>
      </c>
      <c r="AK79" s="26"/>
      <c r="AL79" s="26"/>
      <c r="AM79" s="26"/>
      <c r="AN79" s="26"/>
      <c r="AO79" s="26"/>
      <c r="AP79" s="26"/>
      <c r="AQ79" s="26"/>
      <c r="AR79" s="26"/>
      <c r="AS79" s="26"/>
      <c r="AU79" s="21"/>
      <c r="AV79" s="21"/>
      <c r="AW79" s="21"/>
      <c r="AX79" s="21"/>
      <c r="AY79" s="21"/>
      <c r="AZ79" s="21"/>
      <c r="BA79" s="21"/>
      <c r="BB79" s="21"/>
      <c r="BC79" s="21">
        <v>5725.7231370762984</v>
      </c>
      <c r="BD79" s="21">
        <v>11879.472301888854</v>
      </c>
      <c r="BE79" s="21">
        <v>17994.780803089659</v>
      </c>
      <c r="BF79" s="21">
        <v>24231.240191457324</v>
      </c>
      <c r="BG79" s="21">
        <v>30478.600151484639</v>
      </c>
      <c r="BH79" s="21">
        <v>36710.206960374599</v>
      </c>
      <c r="BI79" s="21">
        <v>42788.074936639299</v>
      </c>
      <c r="BJ79" s="21">
        <v>49137.295882956591</v>
      </c>
      <c r="BK79" s="21">
        <v>55121.817198556077</v>
      </c>
      <c r="BL79" s="21">
        <v>60941.053311414835</v>
      </c>
      <c r="BM79" s="21">
        <v>67085.270856946037</v>
      </c>
      <c r="BV79" s="26"/>
      <c r="BW79" s="26"/>
      <c r="BX79" s="26"/>
      <c r="BY79" s="26"/>
      <c r="BZ79" s="26"/>
      <c r="CB79" s="26" t="s">
        <v>48</v>
      </c>
      <c r="CD79" s="21"/>
      <c r="CE79" s="21"/>
      <c r="CF79" s="21"/>
      <c r="CG79" s="21"/>
      <c r="CH79" s="21"/>
      <c r="CI79" s="21"/>
      <c r="CJ79" s="21"/>
      <c r="CK79" s="21"/>
      <c r="CL79" s="21">
        <v>148.86142676767676</v>
      </c>
      <c r="CM79" s="21">
        <v>322.31275450208312</v>
      </c>
      <c r="CN79" s="21">
        <v>463.44129012825914</v>
      </c>
      <c r="CO79" s="21">
        <v>612.68226262312203</v>
      </c>
      <c r="CP79" s="21">
        <v>755.0422376432374</v>
      </c>
      <c r="CQ79" s="21">
        <v>898.51547023911041</v>
      </c>
      <c r="CR79" s="21">
        <v>1031.1027811178117</v>
      </c>
      <c r="CS79" s="21">
        <v>1160.7951425015635</v>
      </c>
      <c r="CT79" s="21">
        <v>1294.5900922691537</v>
      </c>
      <c r="CU79" s="21">
        <v>1433.4909132488649</v>
      </c>
      <c r="CV79" s="21">
        <v>1571.5017089760511</v>
      </c>
      <c r="DD79" s="26"/>
      <c r="DE79" s="26"/>
      <c r="DF79" s="26"/>
      <c r="DG79" s="26"/>
      <c r="DH79" s="26"/>
      <c r="DJ79" s="26" t="s">
        <v>48</v>
      </c>
      <c r="DL79" s="20"/>
      <c r="DM79" s="20"/>
      <c r="DN79" s="20"/>
      <c r="DO79" s="20"/>
      <c r="DP79" s="20"/>
      <c r="DQ79" s="20"/>
      <c r="DR79" s="20"/>
      <c r="DS79" s="20"/>
      <c r="DT79" s="21">
        <v>322.26013431133646</v>
      </c>
      <c r="DU79" s="21">
        <v>608.24911866314415</v>
      </c>
      <c r="DV79" s="21">
        <v>896.50443791263365</v>
      </c>
      <c r="DW79" s="21">
        <v>1202.6171240953238</v>
      </c>
      <c r="DX79" s="21">
        <v>1496.7829936627411</v>
      </c>
      <c r="DY79" s="21">
        <v>1803.8043683997575</v>
      </c>
      <c r="DZ79" s="21">
        <v>2129.2845858721266</v>
      </c>
      <c r="EA79" s="21">
        <v>2444.4217596296398</v>
      </c>
      <c r="EB79" s="21">
        <v>2756.4153092260799</v>
      </c>
      <c r="EC79" s="21">
        <v>3088.4688624503083</v>
      </c>
      <c r="ED79" s="21">
        <v>3422.982854636989</v>
      </c>
    </row>
    <row r="80" spans="2:136" x14ac:dyDescent="0.25">
      <c r="B80" s="43" t="s">
        <v>90</v>
      </c>
      <c r="C80" s="43"/>
      <c r="D80" s="43"/>
      <c r="E80" s="43"/>
      <c r="F80" s="43"/>
      <c r="L80" s="20"/>
      <c r="M80" s="20"/>
      <c r="N80" s="20"/>
      <c r="O80" s="20"/>
      <c r="P80" s="44">
        <f>P77</f>
        <v>3153.3380296779783</v>
      </c>
      <c r="Q80" s="44">
        <f t="shared" ref="Q80:Z80" si="41">Q77</f>
        <v>3167.5891198653899</v>
      </c>
      <c r="R80" s="44">
        <f t="shared" si="41"/>
        <v>3181.6057673500936</v>
      </c>
      <c r="S80" s="44">
        <f t="shared" si="41"/>
        <v>3196.1015642381954</v>
      </c>
      <c r="T80" s="44">
        <f t="shared" si="41"/>
        <v>3210.5857008387088</v>
      </c>
      <c r="U80" s="44">
        <f t="shared" si="41"/>
        <v>3224.9256314720201</v>
      </c>
      <c r="V80" s="44">
        <f t="shared" si="41"/>
        <v>3238.4834652512395</v>
      </c>
      <c r="W80" s="44">
        <f t="shared" si="41"/>
        <v>3253.2383456565376</v>
      </c>
      <c r="X80" s="44">
        <f t="shared" si="41"/>
        <v>3266.2141089591123</v>
      </c>
      <c r="Y80" s="44">
        <f t="shared" si="41"/>
        <v>3278.3628027012533</v>
      </c>
      <c r="Z80" s="44">
        <f t="shared" si="41"/>
        <v>3291.9816821720997</v>
      </c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</row>
    <row r="81" spans="2:137" x14ac:dyDescent="0.25">
      <c r="B81" s="43" t="s">
        <v>91</v>
      </c>
      <c r="C81" s="43"/>
      <c r="D81" s="43"/>
      <c r="E81" s="43"/>
      <c r="F81" s="43"/>
      <c r="L81" s="20"/>
      <c r="M81" s="20"/>
      <c r="N81" s="20"/>
      <c r="O81" s="20"/>
      <c r="P81" s="44">
        <f>P79-O79</f>
        <v>6196.8446981553116</v>
      </c>
      <c r="Q81" s="44">
        <f t="shared" ref="Q81:Z81" si="42">Q79-P79</f>
        <v>6613.1894768987713</v>
      </c>
      <c r="R81" s="44">
        <f>R79-Q79</f>
        <v>6544.6923560764699</v>
      </c>
      <c r="S81" s="44">
        <f>S79-R79</f>
        <v>6691.8130470452161</v>
      </c>
      <c r="T81" s="44">
        <f t="shared" si="42"/>
        <v>6683.8858046148489</v>
      </c>
      <c r="U81" s="44">
        <f t="shared" si="42"/>
        <v>6682.1014162228494</v>
      </c>
      <c r="V81" s="44">
        <f t="shared" si="42"/>
        <v>6535.9355046157725</v>
      </c>
      <c r="W81" s="44">
        <f t="shared" si="42"/>
        <v>6794.0504814585511</v>
      </c>
      <c r="X81" s="44">
        <f t="shared" si="42"/>
        <v>6430.3098149635189</v>
      </c>
      <c r="Y81" s="44">
        <f t="shared" si="42"/>
        <v>6290.1904870627041</v>
      </c>
      <c r="Z81" s="44">
        <f t="shared" si="42"/>
        <v>6616.7423334450577</v>
      </c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</row>
    <row r="82" spans="2:137" x14ac:dyDescent="0.25">
      <c r="B82" s="43" t="s">
        <v>92</v>
      </c>
      <c r="C82" s="43"/>
      <c r="D82" s="43"/>
      <c r="E82" s="43"/>
      <c r="F82" s="43"/>
      <c r="L82" s="20"/>
      <c r="M82" s="20"/>
      <c r="N82" s="20"/>
      <c r="O82" s="20"/>
      <c r="P82" s="44">
        <f>P47-O47</f>
        <v>3043.5066684773192</v>
      </c>
      <c r="Q82" s="44">
        <f t="shared" ref="Q82:Z82" si="43">Q47-P47</f>
        <v>3445.6003570333123</v>
      </c>
      <c r="R82" s="44">
        <f>R47-Q47</f>
        <v>3363.0865887264954</v>
      </c>
      <c r="S82" s="44">
        <f>S47-R47</f>
        <v>3495.7114828069462</v>
      </c>
      <c r="T82" s="44">
        <f t="shared" si="43"/>
        <v>3473.3001037760405</v>
      </c>
      <c r="U82" s="44">
        <f t="shared" si="43"/>
        <v>3457.1757847508416</v>
      </c>
      <c r="V82" s="44">
        <f t="shared" si="43"/>
        <v>3297.4520393646089</v>
      </c>
      <c r="W82" s="44">
        <f t="shared" si="43"/>
        <v>3540.8121358019998</v>
      </c>
      <c r="X82" s="44">
        <f t="shared" si="43"/>
        <v>3164.0957060044166</v>
      </c>
      <c r="Y82" s="44">
        <f t="shared" si="43"/>
        <v>3011.8276843613712</v>
      </c>
      <c r="Z82" s="44">
        <f t="shared" si="43"/>
        <v>3324.7606512730708</v>
      </c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</row>
    <row r="83" spans="2:137" x14ac:dyDescent="0.25">
      <c r="L83" s="20"/>
      <c r="M83" s="20"/>
      <c r="N83" s="20"/>
      <c r="O83" s="20"/>
      <c r="P83" s="23"/>
      <c r="Q83" s="23"/>
      <c r="R83" s="44"/>
      <c r="S83" s="44"/>
      <c r="T83" s="44"/>
      <c r="U83" s="44"/>
      <c r="V83" s="44"/>
      <c r="W83" s="23"/>
      <c r="X83" s="23"/>
      <c r="Y83" s="23"/>
      <c r="Z83" s="23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</row>
    <row r="84" spans="2:137" x14ac:dyDescent="0.25">
      <c r="L84" s="20"/>
      <c r="M84" s="20"/>
      <c r="N84" s="20"/>
      <c r="O84" s="20"/>
      <c r="P84" s="23"/>
      <c r="Q84" s="23"/>
      <c r="R84" s="44"/>
      <c r="S84" s="44"/>
      <c r="T84" s="44"/>
      <c r="U84" s="44"/>
      <c r="V84" s="44"/>
      <c r="W84" s="23"/>
      <c r="X84" s="23"/>
      <c r="Y84" s="23"/>
      <c r="Z84" s="23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</row>
    <row r="85" spans="2:137" x14ac:dyDescent="0.25">
      <c r="L85" s="20"/>
      <c r="M85" s="20"/>
      <c r="N85" s="20"/>
      <c r="O85" s="20"/>
      <c r="P85" s="20"/>
      <c r="Q85" s="20"/>
      <c r="R85" s="62"/>
      <c r="S85" s="62"/>
      <c r="T85" s="62"/>
      <c r="U85" s="62"/>
      <c r="V85" s="62"/>
      <c r="W85" s="20"/>
      <c r="X85" s="20"/>
      <c r="Y85" s="20"/>
      <c r="Z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</row>
    <row r="86" spans="2:137" x14ac:dyDescent="0.25">
      <c r="L86" s="20"/>
      <c r="M86" s="20"/>
      <c r="N86" s="20"/>
      <c r="O86" s="20"/>
      <c r="P86" s="20"/>
      <c r="Q86" s="20"/>
      <c r="R86" s="62"/>
      <c r="S86" s="62"/>
      <c r="T86" s="62"/>
      <c r="U86" s="62"/>
      <c r="V86" s="62"/>
      <c r="W86" s="20"/>
      <c r="X86" s="20"/>
      <c r="Y86" s="20"/>
      <c r="Z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</row>
    <row r="87" spans="2:137" x14ac:dyDescent="0.25">
      <c r="B87" s="2" t="s">
        <v>0</v>
      </c>
      <c r="C87" s="2"/>
      <c r="D87" s="2"/>
      <c r="E87" s="2"/>
      <c r="F87" s="2"/>
      <c r="L87" s="20"/>
      <c r="M87" s="20"/>
      <c r="N87" s="20"/>
      <c r="O87" s="20"/>
      <c r="P87" s="20"/>
      <c r="Q87" s="20"/>
      <c r="R87" s="62"/>
      <c r="S87" s="62"/>
      <c r="T87" s="62"/>
      <c r="U87" s="62"/>
      <c r="V87" s="62"/>
      <c r="W87" s="20"/>
      <c r="X87" s="20"/>
      <c r="Y87" s="20"/>
      <c r="Z87" s="20"/>
      <c r="AB87" s="4" t="s">
        <v>1</v>
      </c>
      <c r="AC87" s="4" t="s">
        <v>2</v>
      </c>
      <c r="AJ87" s="27" t="s">
        <v>3</v>
      </c>
      <c r="AK87" s="27"/>
      <c r="AL87" s="27"/>
      <c r="AM87" s="27"/>
      <c r="AN87" s="27"/>
      <c r="AO87" s="27"/>
      <c r="AP87" s="27"/>
      <c r="AQ87" s="27"/>
      <c r="AR87" s="27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O87" s="4" t="s">
        <v>1</v>
      </c>
      <c r="BP87" s="4" t="s">
        <v>2</v>
      </c>
      <c r="BV87" s="27"/>
      <c r="BW87" s="27"/>
      <c r="BX87" s="27"/>
      <c r="BY87" s="27"/>
      <c r="BZ87" s="27"/>
      <c r="CB87" s="2" t="s">
        <v>4</v>
      </c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X87" s="4" t="s">
        <v>1</v>
      </c>
      <c r="CY87" s="4" t="s">
        <v>2</v>
      </c>
      <c r="DD87" s="27"/>
      <c r="DE87" s="27"/>
      <c r="DF87" s="27"/>
      <c r="DG87" s="27"/>
      <c r="DH87" s="27"/>
      <c r="DJ87" s="2" t="s">
        <v>5</v>
      </c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F87" s="4" t="s">
        <v>1</v>
      </c>
      <c r="EG87" s="4" t="s">
        <v>2</v>
      </c>
    </row>
    <row r="88" spans="2:137" x14ac:dyDescent="0.25">
      <c r="B88" s="2" t="s">
        <v>49</v>
      </c>
      <c r="C88" s="2"/>
      <c r="D88" s="2"/>
      <c r="E88" s="2"/>
      <c r="F88" s="2"/>
      <c r="H88" s="3">
        <v>2008</v>
      </c>
      <c r="I88" s="3">
        <v>2009</v>
      </c>
      <c r="J88" s="3">
        <v>2010</v>
      </c>
      <c r="K88" s="3">
        <v>2011</v>
      </c>
      <c r="L88" s="6">
        <v>2012</v>
      </c>
      <c r="M88" s="6">
        <v>2013</v>
      </c>
      <c r="N88" s="6">
        <v>2014</v>
      </c>
      <c r="O88" s="6">
        <v>2015</v>
      </c>
      <c r="P88" s="6">
        <v>2016</v>
      </c>
      <c r="Q88" s="6">
        <v>2017</v>
      </c>
      <c r="R88" s="6">
        <v>2018</v>
      </c>
      <c r="S88" s="6">
        <v>2019</v>
      </c>
      <c r="T88" s="6">
        <v>2020</v>
      </c>
      <c r="U88" s="6">
        <v>2021</v>
      </c>
      <c r="V88" s="7">
        <v>2022</v>
      </c>
      <c r="W88" s="7">
        <v>2023</v>
      </c>
      <c r="X88" s="7">
        <v>2024</v>
      </c>
      <c r="Y88" s="8">
        <v>2025</v>
      </c>
      <c r="Z88" s="8">
        <v>2026</v>
      </c>
      <c r="AB88" s="4" t="s">
        <v>7</v>
      </c>
      <c r="AC88" s="4" t="s">
        <v>8</v>
      </c>
      <c r="AJ88" s="2" t="s">
        <v>49</v>
      </c>
      <c r="AK88" s="2"/>
      <c r="AL88" s="2"/>
      <c r="AM88" s="2"/>
      <c r="AN88" s="2"/>
      <c r="AO88" s="2"/>
      <c r="AP88" s="2"/>
      <c r="AQ88" s="2"/>
      <c r="AR88" s="2"/>
      <c r="AS88" s="5"/>
      <c r="AU88" s="3">
        <v>2008</v>
      </c>
      <c r="AV88" s="3">
        <v>2009</v>
      </c>
      <c r="AW88" s="3">
        <v>2010</v>
      </c>
      <c r="AX88" s="3">
        <v>2011</v>
      </c>
      <c r="AY88" s="6">
        <v>2012</v>
      </c>
      <c r="AZ88" s="6">
        <v>2013</v>
      </c>
      <c r="BA88" s="6">
        <v>2014</v>
      </c>
      <c r="BB88" s="6">
        <v>2015</v>
      </c>
      <c r="BC88" s="6">
        <v>2016</v>
      </c>
      <c r="BD88" s="6">
        <v>2017</v>
      </c>
      <c r="BE88" s="6">
        <v>2018</v>
      </c>
      <c r="BF88" s="6">
        <v>2019</v>
      </c>
      <c r="BG88" s="6">
        <v>2020</v>
      </c>
      <c r="BH88" s="6">
        <v>2021</v>
      </c>
      <c r="BI88" s="7">
        <v>2022</v>
      </c>
      <c r="BJ88" s="7">
        <v>2023</v>
      </c>
      <c r="BK88" s="7">
        <v>2024</v>
      </c>
      <c r="BL88" s="8">
        <v>2025</v>
      </c>
      <c r="BM88" s="8">
        <v>2026</v>
      </c>
      <c r="BO88" s="4" t="s">
        <v>7</v>
      </c>
      <c r="BP88" s="4" t="s">
        <v>8</v>
      </c>
      <c r="BV88" s="2"/>
      <c r="BW88" s="2"/>
      <c r="BX88" s="2"/>
      <c r="BY88" s="2"/>
      <c r="BZ88" s="2"/>
      <c r="CB88" s="2" t="s">
        <v>49</v>
      </c>
      <c r="CD88" s="3">
        <v>2008</v>
      </c>
      <c r="CE88" s="3">
        <v>2009</v>
      </c>
      <c r="CF88" s="3">
        <v>2010</v>
      </c>
      <c r="CG88" s="3">
        <v>2011</v>
      </c>
      <c r="CH88" s="6">
        <v>2012</v>
      </c>
      <c r="CI88" s="6">
        <v>2013</v>
      </c>
      <c r="CJ88" s="6">
        <v>2014</v>
      </c>
      <c r="CK88" s="6">
        <v>2015</v>
      </c>
      <c r="CL88" s="6">
        <v>2016</v>
      </c>
      <c r="CM88" s="6">
        <v>2017</v>
      </c>
      <c r="CN88" s="6">
        <v>2018</v>
      </c>
      <c r="CO88" s="6">
        <v>2019</v>
      </c>
      <c r="CP88" s="6">
        <v>2020</v>
      </c>
      <c r="CQ88" s="6">
        <v>2021</v>
      </c>
      <c r="CR88" s="7">
        <v>2022</v>
      </c>
      <c r="CS88" s="7">
        <v>2023</v>
      </c>
      <c r="CT88" s="7">
        <v>2024</v>
      </c>
      <c r="CU88" s="8">
        <v>2025</v>
      </c>
      <c r="CV88" s="8">
        <v>2026</v>
      </c>
      <c r="CX88" s="4" t="s">
        <v>7</v>
      </c>
      <c r="CY88" s="4" t="s">
        <v>8</v>
      </c>
      <c r="DD88" s="2"/>
      <c r="DE88" s="2"/>
      <c r="DF88" s="2"/>
      <c r="DG88" s="2"/>
      <c r="DH88" s="2"/>
      <c r="DJ88" s="2" t="s">
        <v>49</v>
      </c>
      <c r="DL88" s="3">
        <v>2008</v>
      </c>
      <c r="DM88" s="3">
        <v>2009</v>
      </c>
      <c r="DN88" s="3">
        <v>2010</v>
      </c>
      <c r="DO88" s="3">
        <v>2011</v>
      </c>
      <c r="DP88" s="6">
        <v>2012</v>
      </c>
      <c r="DQ88" s="6">
        <v>2013</v>
      </c>
      <c r="DR88" s="6">
        <v>2014</v>
      </c>
      <c r="DS88" s="6">
        <v>2015</v>
      </c>
      <c r="DT88" s="6">
        <v>2016</v>
      </c>
      <c r="DU88" s="6">
        <v>2017</v>
      </c>
      <c r="DV88" s="6">
        <v>2018</v>
      </c>
      <c r="DW88" s="6">
        <v>2019</v>
      </c>
      <c r="DX88" s="6">
        <v>2020</v>
      </c>
      <c r="DY88" s="6">
        <v>2021</v>
      </c>
      <c r="DZ88" s="7">
        <v>2022</v>
      </c>
      <c r="EA88" s="7">
        <v>2023</v>
      </c>
      <c r="EB88" s="7">
        <v>2024</v>
      </c>
      <c r="EC88" s="8">
        <v>2025</v>
      </c>
      <c r="ED88" s="8">
        <v>2026</v>
      </c>
      <c r="EF88" s="4" t="s">
        <v>7</v>
      </c>
      <c r="EG88" s="4" t="s">
        <v>8</v>
      </c>
    </row>
    <row r="89" spans="2:137" x14ac:dyDescent="0.25">
      <c r="B89" s="5"/>
      <c r="C89" s="5"/>
      <c r="D89" s="5"/>
      <c r="E89" s="5"/>
      <c r="F89" s="5"/>
      <c r="L89" s="20"/>
      <c r="M89" s="20"/>
      <c r="N89" s="20"/>
      <c r="O89" s="20"/>
      <c r="P89" s="20"/>
      <c r="Q89" s="20"/>
      <c r="R89" s="62"/>
      <c r="S89" s="62"/>
      <c r="T89" s="62"/>
      <c r="U89" s="62"/>
      <c r="V89" s="62"/>
      <c r="W89" s="20"/>
      <c r="X89" s="20"/>
      <c r="Y89" s="20"/>
      <c r="Z89" s="20"/>
      <c r="AB89" s="11" t="s">
        <v>12</v>
      </c>
      <c r="AC89" s="11" t="s">
        <v>12</v>
      </c>
      <c r="AJ89" s="2"/>
      <c r="AK89" s="2"/>
      <c r="AL89" s="2"/>
      <c r="AM89" s="2"/>
      <c r="AN89" s="2"/>
      <c r="AO89" s="2"/>
      <c r="AP89" s="2"/>
      <c r="AQ89" s="2"/>
      <c r="AR89" s="2"/>
      <c r="AS89" s="5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O89" s="11" t="s">
        <v>12</v>
      </c>
      <c r="BP89" s="11" t="s">
        <v>12</v>
      </c>
      <c r="BV89" s="2"/>
      <c r="BW89" s="2"/>
      <c r="BX89" s="2"/>
      <c r="BY89" s="2"/>
      <c r="BZ89" s="2"/>
      <c r="CB89" s="2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X89" s="11" t="s">
        <v>12</v>
      </c>
      <c r="CY89" s="11" t="s">
        <v>12</v>
      </c>
      <c r="DD89" s="2"/>
      <c r="DE89" s="2"/>
      <c r="DF89" s="2"/>
      <c r="DG89" s="2"/>
      <c r="DH89" s="2"/>
      <c r="DJ89" s="2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F89" s="11" t="s">
        <v>12</v>
      </c>
      <c r="EG89" s="11" t="s">
        <v>12</v>
      </c>
    </row>
    <row r="90" spans="2:137" x14ac:dyDescent="0.25">
      <c r="B90" s="24" t="s">
        <v>13</v>
      </c>
      <c r="C90" s="24"/>
      <c r="D90" s="24"/>
      <c r="E90" s="24"/>
      <c r="F90" s="24"/>
      <c r="H90" s="13">
        <v>3683.56</v>
      </c>
      <c r="I90" s="13">
        <v>3615.9039663439999</v>
      </c>
      <c r="J90" s="13">
        <v>3533.3081411738326</v>
      </c>
      <c r="K90" s="13">
        <v>3444.5943373687501</v>
      </c>
      <c r="L90" s="13">
        <v>3561.53991774325</v>
      </c>
      <c r="M90" s="13">
        <v>3622.3673188793337</v>
      </c>
      <c r="N90" s="13">
        <v>3784.8779499611665</v>
      </c>
      <c r="O90" s="13">
        <v>3783.7491139321669</v>
      </c>
      <c r="P90" s="13">
        <v>3723.2673427840036</v>
      </c>
      <c r="Q90" s="13">
        <v>3689.7695138891113</v>
      </c>
      <c r="R90" s="85">
        <v>3672.2547763781922</v>
      </c>
      <c r="S90" s="85">
        <v>3637.936168279356</v>
      </c>
      <c r="T90" s="85">
        <v>3598.7807163711213</v>
      </c>
      <c r="U90" s="85">
        <v>3578.1025688490199</v>
      </c>
      <c r="V90" s="85">
        <v>3544.6762260593596</v>
      </c>
      <c r="W90" s="13">
        <v>3520.8899752136526</v>
      </c>
      <c r="X90" s="13">
        <v>3508.1027352775764</v>
      </c>
      <c r="Y90" s="13">
        <v>3501.9384802528866</v>
      </c>
      <c r="Z90" s="13">
        <v>3498.7333189316023</v>
      </c>
      <c r="AA90" s="28"/>
      <c r="AB90" s="13">
        <v>-0.62007561313701665</v>
      </c>
      <c r="AC90" s="14">
        <v>-224.53402385240133</v>
      </c>
      <c r="AD90" s="28"/>
      <c r="AE90" s="28"/>
      <c r="AF90" s="28"/>
      <c r="AG90" s="28"/>
      <c r="AH90" s="28"/>
      <c r="AI90" s="28"/>
      <c r="AJ90" s="29" t="s">
        <v>13</v>
      </c>
      <c r="AK90" s="29"/>
      <c r="AL90" s="29"/>
      <c r="AM90" s="29"/>
      <c r="AN90" s="29"/>
      <c r="AO90" s="29"/>
      <c r="AP90" s="29"/>
      <c r="AQ90" s="29"/>
      <c r="AR90" s="29"/>
      <c r="AS90" s="29"/>
      <c r="AT90" s="28"/>
      <c r="AU90" s="30">
        <v>3683.56</v>
      </c>
      <c r="AV90" s="30">
        <v>3615.9039663439999</v>
      </c>
      <c r="AW90" s="30">
        <v>3533.3081411738326</v>
      </c>
      <c r="AX90" s="30">
        <v>3444.5943373687501</v>
      </c>
      <c r="AY90" s="30">
        <v>3506.07991774325</v>
      </c>
      <c r="AZ90" s="30">
        <v>3569.5173188793337</v>
      </c>
      <c r="BA90" s="30">
        <v>3626.8679499611667</v>
      </c>
      <c r="BB90" s="30">
        <v>3582.9291139321667</v>
      </c>
      <c r="BC90" s="30">
        <v>3521.4990584125599</v>
      </c>
      <c r="BD90" s="30">
        <v>3487.3532688845266</v>
      </c>
      <c r="BE90" s="30">
        <v>3469.7700550149489</v>
      </c>
      <c r="BF90" s="30">
        <v>3435.9205350018256</v>
      </c>
      <c r="BG90" s="30">
        <v>3397.577593427789</v>
      </c>
      <c r="BH90" s="30">
        <v>3377.2124479153767</v>
      </c>
      <c r="BI90" s="30">
        <v>3344.6468162872452</v>
      </c>
      <c r="BJ90" s="30">
        <v>3321.1290483426333</v>
      </c>
      <c r="BK90" s="30">
        <v>3307.9665992103737</v>
      </c>
      <c r="BL90" s="30">
        <v>3301.0040015481563</v>
      </c>
      <c r="BM90" s="30">
        <v>3296.8845339274353</v>
      </c>
      <c r="BN90" s="28"/>
      <c r="BO90" s="13">
        <v>-0.65692103626381337</v>
      </c>
      <c r="BP90" s="14">
        <v>-224.61452448512455</v>
      </c>
      <c r="BQ90" s="28"/>
      <c r="BR90" s="28"/>
      <c r="BS90" s="28"/>
      <c r="BT90" s="28"/>
      <c r="BU90" s="28"/>
      <c r="BV90" s="29"/>
      <c r="BW90" s="29"/>
      <c r="BX90" s="29"/>
      <c r="BY90" s="29"/>
      <c r="BZ90" s="29"/>
      <c r="CA90" s="28"/>
      <c r="CB90" s="29" t="s">
        <v>13</v>
      </c>
      <c r="CC90" s="28"/>
      <c r="CD90" s="30">
        <v>0</v>
      </c>
      <c r="CE90" s="30">
        <v>0</v>
      </c>
      <c r="CF90" s="30">
        <v>0</v>
      </c>
      <c r="CG90" s="30">
        <v>0</v>
      </c>
      <c r="CH90" s="30">
        <v>0</v>
      </c>
      <c r="CI90" s="30">
        <v>0</v>
      </c>
      <c r="CJ90" s="30">
        <v>0</v>
      </c>
      <c r="CK90" s="30">
        <v>0</v>
      </c>
      <c r="CL90" s="30">
        <v>0</v>
      </c>
      <c r="CM90" s="30">
        <v>0</v>
      </c>
      <c r="CN90" s="30">
        <v>0</v>
      </c>
      <c r="CO90" s="30">
        <v>0</v>
      </c>
      <c r="CP90" s="30">
        <v>0</v>
      </c>
      <c r="CQ90" s="30">
        <v>0</v>
      </c>
      <c r="CR90" s="30">
        <v>0</v>
      </c>
      <c r="CS90" s="30">
        <v>0</v>
      </c>
      <c r="CT90" s="30">
        <v>0</v>
      </c>
      <c r="CU90" s="30">
        <v>0</v>
      </c>
      <c r="CV90" s="30">
        <v>0</v>
      </c>
      <c r="CW90" s="28"/>
      <c r="CX90" s="13" t="e">
        <v>#DIV/0!</v>
      </c>
      <c r="CY90" s="14">
        <v>0</v>
      </c>
      <c r="CZ90" s="28"/>
      <c r="DA90" s="28"/>
      <c r="DB90" s="28"/>
      <c r="DC90" s="28"/>
      <c r="DD90" s="29"/>
      <c r="DE90" s="29"/>
      <c r="DF90" s="29"/>
      <c r="DG90" s="29"/>
      <c r="DH90" s="29"/>
      <c r="DI90" s="28"/>
      <c r="DJ90" s="29" t="s">
        <v>13</v>
      </c>
      <c r="DK90" s="28"/>
      <c r="DL90" s="30">
        <v>0</v>
      </c>
      <c r="DM90" s="30">
        <v>0</v>
      </c>
      <c r="DN90" s="30">
        <v>0</v>
      </c>
      <c r="DO90" s="30">
        <v>0</v>
      </c>
      <c r="DP90" s="30">
        <v>55.46</v>
      </c>
      <c r="DQ90" s="30">
        <v>52.85</v>
      </c>
      <c r="DR90" s="30">
        <v>158.01</v>
      </c>
      <c r="DS90" s="30">
        <v>200.82</v>
      </c>
      <c r="DT90" s="30">
        <v>201.76828437144391</v>
      </c>
      <c r="DU90" s="30">
        <v>202.41624500458465</v>
      </c>
      <c r="DV90" s="30">
        <v>202.48472136324321</v>
      </c>
      <c r="DW90" s="30">
        <v>202.01563327753055</v>
      </c>
      <c r="DX90" s="30">
        <v>201.20312294333235</v>
      </c>
      <c r="DY90" s="30">
        <v>200.89012093364315</v>
      </c>
      <c r="DZ90" s="30">
        <v>200.02940977211458</v>
      </c>
      <c r="EA90" s="30">
        <v>199.76092687101922</v>
      </c>
      <c r="EB90" s="30">
        <v>200.13613606720241</v>
      </c>
      <c r="EC90" s="30">
        <v>200.93447870473037</v>
      </c>
      <c r="ED90" s="30">
        <v>201.84878500416696</v>
      </c>
      <c r="EF90" s="13">
        <v>3.9890403795705964E-3</v>
      </c>
      <c r="EG90" s="14">
        <v>8.0500632723044419E-2</v>
      </c>
    </row>
    <row r="91" spans="2:137" x14ac:dyDescent="0.25">
      <c r="B91" s="9" t="s">
        <v>14</v>
      </c>
      <c r="C91" s="9"/>
      <c r="D91" s="9"/>
      <c r="E91" s="9"/>
      <c r="F91" s="9"/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85">
        <v>0</v>
      </c>
      <c r="S91" s="85">
        <v>0</v>
      </c>
      <c r="T91" s="85">
        <v>0</v>
      </c>
      <c r="U91" s="85">
        <v>0</v>
      </c>
      <c r="V91" s="85">
        <v>0</v>
      </c>
      <c r="W91" s="13">
        <v>0</v>
      </c>
      <c r="X91" s="13">
        <v>0</v>
      </c>
      <c r="Y91" s="13">
        <v>0</v>
      </c>
      <c r="Z91" s="13">
        <v>0</v>
      </c>
      <c r="AA91" s="28"/>
      <c r="AB91" s="13">
        <v>0</v>
      </c>
      <c r="AC91" s="14">
        <v>0</v>
      </c>
      <c r="AD91" s="28"/>
      <c r="AE91" s="28"/>
      <c r="AF91" s="28"/>
      <c r="AG91" s="28"/>
      <c r="AH91" s="28"/>
      <c r="AI91" s="28"/>
      <c r="AJ91" s="31" t="s">
        <v>14</v>
      </c>
      <c r="AK91" s="31"/>
      <c r="AL91" s="31"/>
      <c r="AM91" s="31"/>
      <c r="AN91" s="31"/>
      <c r="AO91" s="31"/>
      <c r="AP91" s="31"/>
      <c r="AQ91" s="31"/>
      <c r="AR91" s="31"/>
      <c r="AS91" s="31"/>
      <c r="AT91" s="28"/>
      <c r="AU91" s="30">
        <v>0</v>
      </c>
      <c r="AV91" s="30">
        <v>0</v>
      </c>
      <c r="AW91" s="30">
        <v>0</v>
      </c>
      <c r="AX91" s="30">
        <v>0</v>
      </c>
      <c r="AY91" s="30">
        <v>0</v>
      </c>
      <c r="AZ91" s="30">
        <v>0</v>
      </c>
      <c r="BA91" s="30">
        <v>0</v>
      </c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28"/>
      <c r="BO91" s="13">
        <v>0</v>
      </c>
      <c r="BP91" s="14">
        <v>0</v>
      </c>
      <c r="BQ91" s="28"/>
      <c r="BR91" s="28"/>
      <c r="BS91" s="28"/>
      <c r="BT91" s="28"/>
      <c r="BU91" s="28"/>
      <c r="BV91" s="31"/>
      <c r="BW91" s="31"/>
      <c r="BX91" s="31"/>
      <c r="BY91" s="31"/>
      <c r="BZ91" s="31"/>
      <c r="CA91" s="28"/>
      <c r="CB91" s="31" t="s">
        <v>14</v>
      </c>
      <c r="CC91" s="28"/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28"/>
      <c r="CX91" s="13">
        <v>0</v>
      </c>
      <c r="CY91" s="14">
        <v>0</v>
      </c>
      <c r="CZ91" s="28"/>
      <c r="DA91" s="28"/>
      <c r="DB91" s="28"/>
      <c r="DC91" s="28"/>
      <c r="DD91" s="31"/>
      <c r="DE91" s="31"/>
      <c r="DF91" s="31"/>
      <c r="DG91" s="31"/>
      <c r="DH91" s="31"/>
      <c r="DI91" s="28"/>
      <c r="DJ91" s="31" t="s">
        <v>14</v>
      </c>
      <c r="DK91" s="28"/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  <c r="DV91" s="30">
        <v>0</v>
      </c>
      <c r="DW91" s="30">
        <v>0</v>
      </c>
      <c r="DX91" s="30">
        <v>0</v>
      </c>
      <c r="DY91" s="30">
        <v>0</v>
      </c>
      <c r="DZ91" s="30">
        <v>0</v>
      </c>
      <c r="EA91" s="30">
        <v>0</v>
      </c>
      <c r="EB91" s="30">
        <v>0</v>
      </c>
      <c r="EC91" s="30">
        <v>0</v>
      </c>
      <c r="ED91" s="30">
        <v>0</v>
      </c>
      <c r="EF91" s="13">
        <v>0</v>
      </c>
      <c r="EG91" s="14">
        <v>0</v>
      </c>
    </row>
    <row r="92" spans="2:137" x14ac:dyDescent="0.25">
      <c r="B92" s="12" t="s">
        <v>15</v>
      </c>
      <c r="C92" s="12"/>
      <c r="D92" s="12"/>
      <c r="E92" s="12"/>
      <c r="F92" s="12"/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85">
        <v>0</v>
      </c>
      <c r="S92" s="85">
        <v>0</v>
      </c>
      <c r="T92" s="85">
        <v>0</v>
      </c>
      <c r="U92" s="85">
        <v>0</v>
      </c>
      <c r="V92" s="85">
        <v>0</v>
      </c>
      <c r="W92" s="13">
        <v>0</v>
      </c>
      <c r="X92" s="13">
        <v>0</v>
      </c>
      <c r="Y92" s="13">
        <v>0</v>
      </c>
      <c r="Z92" s="13">
        <v>0</v>
      </c>
      <c r="AA92" s="28"/>
      <c r="AB92" s="13">
        <v>0</v>
      </c>
      <c r="AC92" s="14">
        <v>0</v>
      </c>
      <c r="AD92" s="28"/>
      <c r="AE92" s="28"/>
      <c r="AF92" s="28"/>
      <c r="AG92" s="28"/>
      <c r="AH92" s="28"/>
      <c r="AI92" s="28"/>
      <c r="AJ92" s="32" t="s">
        <v>15</v>
      </c>
      <c r="AK92" s="32"/>
      <c r="AL92" s="32"/>
      <c r="AM92" s="32"/>
      <c r="AN92" s="32"/>
      <c r="AO92" s="32"/>
      <c r="AP92" s="32"/>
      <c r="AQ92" s="32"/>
      <c r="AR92" s="32"/>
      <c r="AS92" s="32"/>
      <c r="AT92" s="28"/>
      <c r="AU92" s="30">
        <v>0</v>
      </c>
      <c r="AV92" s="30">
        <v>0</v>
      </c>
      <c r="AW92" s="30">
        <v>0</v>
      </c>
      <c r="AX92" s="30">
        <v>0</v>
      </c>
      <c r="AY92" s="30">
        <v>0</v>
      </c>
      <c r="AZ92" s="30">
        <v>0</v>
      </c>
      <c r="BA92" s="30">
        <v>0</v>
      </c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28"/>
      <c r="BO92" s="13">
        <v>0</v>
      </c>
      <c r="BP92" s="14">
        <v>0</v>
      </c>
      <c r="BQ92" s="28"/>
      <c r="BR92" s="28"/>
      <c r="BS92" s="28"/>
      <c r="BT92" s="28"/>
      <c r="BU92" s="28"/>
      <c r="BV92" s="32"/>
      <c r="BW92" s="32"/>
      <c r="BX92" s="32"/>
      <c r="BY92" s="32"/>
      <c r="BZ92" s="32"/>
      <c r="CA92" s="28"/>
      <c r="CB92" s="32" t="s">
        <v>15</v>
      </c>
      <c r="CC92" s="28"/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28"/>
      <c r="CX92" s="13">
        <v>0</v>
      </c>
      <c r="CY92" s="14">
        <v>0</v>
      </c>
      <c r="CZ92" s="28"/>
      <c r="DA92" s="28"/>
      <c r="DB92" s="28"/>
      <c r="DC92" s="28"/>
      <c r="DD92" s="32"/>
      <c r="DE92" s="32"/>
      <c r="DF92" s="32"/>
      <c r="DG92" s="32"/>
      <c r="DH92" s="32"/>
      <c r="DI92" s="28"/>
      <c r="DJ92" s="32" t="s">
        <v>15</v>
      </c>
      <c r="DK92" s="28"/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  <c r="DW92" s="30">
        <v>0</v>
      </c>
      <c r="DX92" s="30">
        <v>0</v>
      </c>
      <c r="DY92" s="30">
        <v>0</v>
      </c>
      <c r="DZ92" s="30">
        <v>0</v>
      </c>
      <c r="EA92" s="30">
        <v>0</v>
      </c>
      <c r="EB92" s="30">
        <v>0</v>
      </c>
      <c r="EC92" s="30">
        <v>0</v>
      </c>
      <c r="ED92" s="30">
        <v>0</v>
      </c>
      <c r="EF92" s="13">
        <v>0</v>
      </c>
      <c r="EG92" s="14">
        <v>0</v>
      </c>
    </row>
    <row r="93" spans="2:137" x14ac:dyDescent="0.25">
      <c r="B93" s="15" t="s">
        <v>16</v>
      </c>
      <c r="C93" s="15"/>
      <c r="D93" s="15"/>
      <c r="E93" s="15"/>
      <c r="F93" s="15"/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85">
        <v>0</v>
      </c>
      <c r="S93" s="85">
        <v>0</v>
      </c>
      <c r="T93" s="85">
        <v>0</v>
      </c>
      <c r="U93" s="85">
        <v>0</v>
      </c>
      <c r="V93" s="85">
        <v>0</v>
      </c>
      <c r="W93" s="13">
        <v>0</v>
      </c>
      <c r="X93" s="13">
        <v>0</v>
      </c>
      <c r="Y93" s="13">
        <v>0</v>
      </c>
      <c r="Z93" s="13">
        <v>0</v>
      </c>
      <c r="AA93" s="28"/>
      <c r="AB93" s="13">
        <v>0</v>
      </c>
      <c r="AC93" s="14">
        <v>0</v>
      </c>
      <c r="AD93" s="28"/>
      <c r="AE93" s="28"/>
      <c r="AF93" s="28"/>
      <c r="AG93" s="28"/>
      <c r="AH93" s="28"/>
      <c r="AI93" s="28"/>
      <c r="AJ93" s="33" t="s">
        <v>16</v>
      </c>
      <c r="AK93" s="33"/>
      <c r="AL93" s="33"/>
      <c r="AM93" s="33"/>
      <c r="AN93" s="33"/>
      <c r="AO93" s="33"/>
      <c r="AP93" s="33"/>
      <c r="AQ93" s="33"/>
      <c r="AR93" s="33"/>
      <c r="AS93" s="33"/>
      <c r="AT93" s="28"/>
      <c r="AU93" s="30">
        <v>0</v>
      </c>
      <c r="AV93" s="30">
        <v>0</v>
      </c>
      <c r="AW93" s="30">
        <v>0</v>
      </c>
      <c r="AX93" s="30">
        <v>0</v>
      </c>
      <c r="AY93" s="30">
        <v>0</v>
      </c>
      <c r="AZ93" s="30">
        <v>0</v>
      </c>
      <c r="BA93" s="30">
        <v>0</v>
      </c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28"/>
      <c r="BO93" s="13">
        <v>0</v>
      </c>
      <c r="BP93" s="14">
        <v>0</v>
      </c>
      <c r="BQ93" s="28"/>
      <c r="BR93" s="28"/>
      <c r="BS93" s="28"/>
      <c r="BT93" s="28"/>
      <c r="BU93" s="28"/>
      <c r="BV93" s="33"/>
      <c r="BW93" s="33"/>
      <c r="BX93" s="33"/>
      <c r="BY93" s="33"/>
      <c r="BZ93" s="33"/>
      <c r="CA93" s="28"/>
      <c r="CB93" s="33" t="s">
        <v>16</v>
      </c>
      <c r="CC93" s="28"/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28"/>
      <c r="CX93" s="13">
        <v>0</v>
      </c>
      <c r="CY93" s="14">
        <v>0</v>
      </c>
      <c r="CZ93" s="28"/>
      <c r="DA93" s="28"/>
      <c r="DB93" s="28"/>
      <c r="DC93" s="28"/>
      <c r="DD93" s="33"/>
      <c r="DE93" s="33"/>
      <c r="DF93" s="33"/>
      <c r="DG93" s="33"/>
      <c r="DH93" s="33"/>
      <c r="DI93" s="28"/>
      <c r="DJ93" s="33" t="s">
        <v>16</v>
      </c>
      <c r="DK93" s="28"/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  <c r="DW93" s="30">
        <v>0</v>
      </c>
      <c r="DX93" s="30">
        <v>0</v>
      </c>
      <c r="DY93" s="30">
        <v>0</v>
      </c>
      <c r="DZ93" s="30">
        <v>0</v>
      </c>
      <c r="EA93" s="30">
        <v>0</v>
      </c>
      <c r="EB93" s="30">
        <v>0</v>
      </c>
      <c r="EC93" s="30">
        <v>0</v>
      </c>
      <c r="ED93" s="30">
        <v>0</v>
      </c>
      <c r="EF93" s="13">
        <v>0</v>
      </c>
      <c r="EG93" s="14">
        <v>0</v>
      </c>
    </row>
    <row r="94" spans="2:137" x14ac:dyDescent="0.25">
      <c r="B94" s="15" t="s">
        <v>43</v>
      </c>
      <c r="C94" s="15"/>
      <c r="D94" s="15"/>
      <c r="E94" s="15"/>
      <c r="F94" s="15"/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85">
        <v>0</v>
      </c>
      <c r="S94" s="85">
        <v>0</v>
      </c>
      <c r="T94" s="85">
        <v>0</v>
      </c>
      <c r="U94" s="85">
        <v>0</v>
      </c>
      <c r="V94" s="85">
        <v>0</v>
      </c>
      <c r="W94" s="13">
        <v>0</v>
      </c>
      <c r="X94" s="13">
        <v>0</v>
      </c>
      <c r="Y94" s="13">
        <v>0</v>
      </c>
      <c r="Z94" s="13">
        <v>0</v>
      </c>
      <c r="AA94" s="28"/>
      <c r="AB94" s="13">
        <v>0</v>
      </c>
      <c r="AC94" s="14">
        <v>0</v>
      </c>
      <c r="AD94" s="28"/>
      <c r="AE94" s="28"/>
      <c r="AF94" s="28"/>
      <c r="AG94" s="28"/>
      <c r="AH94" s="28"/>
      <c r="AI94" s="28"/>
      <c r="AJ94" s="33" t="s">
        <v>43</v>
      </c>
      <c r="AK94" s="33"/>
      <c r="AL94" s="33"/>
      <c r="AM94" s="33"/>
      <c r="AN94" s="33"/>
      <c r="AO94" s="33"/>
      <c r="AP94" s="33"/>
      <c r="AQ94" s="33"/>
      <c r="AR94" s="33"/>
      <c r="AS94" s="33"/>
      <c r="AT94" s="28"/>
      <c r="AU94" s="30">
        <v>0</v>
      </c>
      <c r="AV94" s="30">
        <v>0</v>
      </c>
      <c r="AW94" s="30">
        <v>0</v>
      </c>
      <c r="AX94" s="30">
        <v>0</v>
      </c>
      <c r="AY94" s="30">
        <v>0</v>
      </c>
      <c r="AZ94" s="30">
        <v>0</v>
      </c>
      <c r="BA94" s="30">
        <v>0</v>
      </c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28"/>
      <c r="BO94" s="13">
        <v>0</v>
      </c>
      <c r="BP94" s="14">
        <v>0</v>
      </c>
      <c r="BQ94" s="28"/>
      <c r="BR94" s="28"/>
      <c r="BS94" s="28"/>
      <c r="BT94" s="28"/>
      <c r="BU94" s="28"/>
      <c r="BV94" s="33"/>
      <c r="BW94" s="33"/>
      <c r="BX94" s="33"/>
      <c r="BY94" s="33"/>
      <c r="BZ94" s="33"/>
      <c r="CA94" s="28"/>
      <c r="CB94" s="33" t="s">
        <v>43</v>
      </c>
      <c r="CC94" s="28"/>
      <c r="CD94" s="30">
        <v>0</v>
      </c>
      <c r="CE94" s="30">
        <v>0</v>
      </c>
      <c r="CF94" s="30">
        <v>0</v>
      </c>
      <c r="CG94" s="30">
        <v>0</v>
      </c>
      <c r="CH94" s="30">
        <v>0</v>
      </c>
      <c r="CI94" s="30">
        <v>0</v>
      </c>
      <c r="CJ94" s="30">
        <v>0</v>
      </c>
      <c r="CK94" s="30">
        <v>0</v>
      </c>
      <c r="CL94" s="30">
        <v>0</v>
      </c>
      <c r="CM94" s="30">
        <v>0</v>
      </c>
      <c r="CN94" s="30">
        <v>0</v>
      </c>
      <c r="CO94" s="30">
        <v>0</v>
      </c>
      <c r="CP94" s="30">
        <v>0</v>
      </c>
      <c r="CQ94" s="30">
        <v>0</v>
      </c>
      <c r="CR94" s="30">
        <v>0</v>
      </c>
      <c r="CS94" s="30">
        <v>0</v>
      </c>
      <c r="CT94" s="30">
        <v>0</v>
      </c>
      <c r="CU94" s="30">
        <v>0</v>
      </c>
      <c r="CV94" s="30">
        <v>0</v>
      </c>
      <c r="CW94" s="28"/>
      <c r="CX94" s="13">
        <v>0</v>
      </c>
      <c r="CY94" s="14">
        <v>0</v>
      </c>
      <c r="CZ94" s="28"/>
      <c r="DA94" s="28"/>
      <c r="DB94" s="28"/>
      <c r="DC94" s="28"/>
      <c r="DD94" s="33"/>
      <c r="DE94" s="33"/>
      <c r="DF94" s="33"/>
      <c r="DG94" s="33"/>
      <c r="DH94" s="33"/>
      <c r="DI94" s="28"/>
      <c r="DJ94" s="33" t="s">
        <v>43</v>
      </c>
      <c r="DK94" s="28"/>
      <c r="DL94" s="30">
        <v>0</v>
      </c>
      <c r="DM94" s="30">
        <v>0</v>
      </c>
      <c r="DN94" s="30">
        <v>0</v>
      </c>
      <c r="DO94" s="30">
        <v>0</v>
      </c>
      <c r="DP94" s="30">
        <v>0</v>
      </c>
      <c r="DQ94" s="30">
        <v>0</v>
      </c>
      <c r="DR94" s="30">
        <v>0</v>
      </c>
      <c r="DS94" s="30">
        <v>0</v>
      </c>
      <c r="DT94" s="30">
        <v>0</v>
      </c>
      <c r="DU94" s="30">
        <v>0</v>
      </c>
      <c r="DV94" s="30">
        <v>0</v>
      </c>
      <c r="DW94" s="30">
        <v>0</v>
      </c>
      <c r="DX94" s="30">
        <v>0</v>
      </c>
      <c r="DY94" s="30">
        <v>0</v>
      </c>
      <c r="DZ94" s="30">
        <v>0</v>
      </c>
      <c r="EA94" s="30">
        <v>0</v>
      </c>
      <c r="EB94" s="30">
        <v>0</v>
      </c>
      <c r="EC94" s="30">
        <v>0</v>
      </c>
      <c r="ED94" s="30">
        <v>0</v>
      </c>
      <c r="EF94" s="13">
        <v>0</v>
      </c>
      <c r="EG94" s="14">
        <v>0</v>
      </c>
    </row>
    <row r="95" spans="2:137" x14ac:dyDescent="0.25">
      <c r="B95" s="12" t="s">
        <v>18</v>
      </c>
      <c r="C95" s="12"/>
      <c r="D95" s="12"/>
      <c r="E95" s="12"/>
      <c r="F95" s="12"/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85">
        <v>0</v>
      </c>
      <c r="S95" s="85">
        <v>0</v>
      </c>
      <c r="T95" s="85">
        <v>0</v>
      </c>
      <c r="U95" s="85">
        <v>0</v>
      </c>
      <c r="V95" s="85">
        <v>0</v>
      </c>
      <c r="W95" s="13">
        <v>0</v>
      </c>
      <c r="X95" s="13">
        <v>0</v>
      </c>
      <c r="Y95" s="13">
        <v>0</v>
      </c>
      <c r="Z95" s="13">
        <v>0</v>
      </c>
      <c r="AA95" s="28"/>
      <c r="AB95" s="13">
        <v>0</v>
      </c>
      <c r="AC95" s="14">
        <v>0</v>
      </c>
      <c r="AD95" s="28"/>
      <c r="AE95" s="28"/>
      <c r="AF95" s="28"/>
      <c r="AG95" s="28"/>
      <c r="AH95" s="28"/>
      <c r="AI95" s="28"/>
      <c r="AJ95" s="32" t="s">
        <v>18</v>
      </c>
      <c r="AK95" s="32"/>
      <c r="AL95" s="32"/>
      <c r="AM95" s="32"/>
      <c r="AN95" s="32"/>
      <c r="AO95" s="32"/>
      <c r="AP95" s="32"/>
      <c r="AQ95" s="32"/>
      <c r="AR95" s="32"/>
      <c r="AS95" s="32"/>
      <c r="AT95" s="28"/>
      <c r="AU95" s="30">
        <v>0</v>
      </c>
      <c r="AV95" s="30">
        <v>0</v>
      </c>
      <c r="AW95" s="30">
        <v>0</v>
      </c>
      <c r="AX95" s="30">
        <v>0</v>
      </c>
      <c r="AY95" s="30">
        <v>0</v>
      </c>
      <c r="AZ95" s="30">
        <v>0</v>
      </c>
      <c r="BA95" s="30">
        <v>0</v>
      </c>
      <c r="BB95" s="30">
        <v>0</v>
      </c>
      <c r="BC95" s="30">
        <v>0</v>
      </c>
      <c r="BD95" s="30">
        <v>0</v>
      </c>
      <c r="BE95" s="30">
        <v>0</v>
      </c>
      <c r="BF95" s="30">
        <v>0</v>
      </c>
      <c r="BG95" s="30">
        <v>0</v>
      </c>
      <c r="BH95" s="30">
        <v>0</v>
      </c>
      <c r="BI95" s="30">
        <v>0</v>
      </c>
      <c r="BJ95" s="30">
        <v>0</v>
      </c>
      <c r="BK95" s="30">
        <v>0</v>
      </c>
      <c r="BL95" s="30">
        <v>0</v>
      </c>
      <c r="BM95" s="30">
        <v>0</v>
      </c>
      <c r="BN95" s="28"/>
      <c r="BO95" s="13">
        <v>0</v>
      </c>
      <c r="BP95" s="14">
        <v>0</v>
      </c>
      <c r="BQ95" s="28"/>
      <c r="BR95" s="28"/>
      <c r="BS95" s="28"/>
      <c r="BT95" s="28"/>
      <c r="BU95" s="28"/>
      <c r="BV95" s="32"/>
      <c r="BW95" s="32"/>
      <c r="BX95" s="32"/>
      <c r="BY95" s="32"/>
      <c r="BZ95" s="32"/>
      <c r="CA95" s="28"/>
      <c r="CB95" s="32" t="s">
        <v>18</v>
      </c>
      <c r="CC95" s="28"/>
      <c r="CD95" s="30">
        <v>0</v>
      </c>
      <c r="CE95" s="30">
        <v>0</v>
      </c>
      <c r="CF95" s="30">
        <v>0</v>
      </c>
      <c r="CG95" s="30">
        <v>0</v>
      </c>
      <c r="CH95" s="30">
        <v>0</v>
      </c>
      <c r="CI95" s="30">
        <v>0</v>
      </c>
      <c r="CJ95" s="30">
        <v>0</v>
      </c>
      <c r="CK95" s="30">
        <v>0</v>
      </c>
      <c r="CL95" s="30">
        <v>0</v>
      </c>
      <c r="CM95" s="30">
        <v>0</v>
      </c>
      <c r="CN95" s="30">
        <v>0</v>
      </c>
      <c r="CO95" s="30">
        <v>0</v>
      </c>
      <c r="CP95" s="30">
        <v>0</v>
      </c>
      <c r="CQ95" s="30">
        <v>0</v>
      </c>
      <c r="CR95" s="30">
        <v>0</v>
      </c>
      <c r="CS95" s="30">
        <v>0</v>
      </c>
      <c r="CT95" s="30">
        <v>0</v>
      </c>
      <c r="CU95" s="30">
        <v>0</v>
      </c>
      <c r="CV95" s="30">
        <v>0</v>
      </c>
      <c r="CW95" s="28"/>
      <c r="CX95" s="13">
        <v>0</v>
      </c>
      <c r="CY95" s="14">
        <v>0</v>
      </c>
      <c r="CZ95" s="28"/>
      <c r="DA95" s="28"/>
      <c r="DB95" s="28"/>
      <c r="DC95" s="28"/>
      <c r="DD95" s="32"/>
      <c r="DE95" s="32"/>
      <c r="DF95" s="32"/>
      <c r="DG95" s="32"/>
      <c r="DH95" s="32"/>
      <c r="DI95" s="28"/>
      <c r="DJ95" s="32" t="s">
        <v>18</v>
      </c>
      <c r="DK95" s="28"/>
      <c r="DL95" s="30">
        <v>0</v>
      </c>
      <c r="DM95" s="30">
        <v>0</v>
      </c>
      <c r="DN95" s="30">
        <v>0</v>
      </c>
      <c r="DO95" s="30">
        <v>0</v>
      </c>
      <c r="DP95" s="30">
        <v>0</v>
      </c>
      <c r="DQ95" s="30">
        <v>0</v>
      </c>
      <c r="DR95" s="30">
        <v>0</v>
      </c>
      <c r="DS95" s="30">
        <v>0</v>
      </c>
      <c r="DT95" s="30">
        <v>0</v>
      </c>
      <c r="DU95" s="30">
        <v>0</v>
      </c>
      <c r="DV95" s="30">
        <v>0</v>
      </c>
      <c r="DW95" s="30">
        <v>0</v>
      </c>
      <c r="DX95" s="30">
        <v>0</v>
      </c>
      <c r="DY95" s="30">
        <v>0</v>
      </c>
      <c r="DZ95" s="30">
        <v>0</v>
      </c>
      <c r="EA95" s="30">
        <v>0</v>
      </c>
      <c r="EB95" s="30">
        <v>0</v>
      </c>
      <c r="EC95" s="30">
        <v>0</v>
      </c>
      <c r="ED95" s="30">
        <v>0</v>
      </c>
      <c r="EF95" s="13">
        <v>0</v>
      </c>
      <c r="EG95" s="14">
        <v>0</v>
      </c>
    </row>
    <row r="96" spans="2:137" x14ac:dyDescent="0.25">
      <c r="B96" s="12" t="s">
        <v>45</v>
      </c>
      <c r="C96" s="12"/>
      <c r="D96" s="12"/>
      <c r="E96" s="12"/>
      <c r="F96" s="12"/>
      <c r="H96" s="13">
        <v>0</v>
      </c>
      <c r="I96" s="13">
        <v>62.623966343999996</v>
      </c>
      <c r="J96" s="13">
        <v>60.20814117383334</v>
      </c>
      <c r="K96" s="13">
        <v>60.72433736875</v>
      </c>
      <c r="L96" s="13">
        <v>55.889917743250003</v>
      </c>
      <c r="M96" s="13">
        <v>57.587318879333331</v>
      </c>
      <c r="N96" s="13">
        <v>57.457949961166662</v>
      </c>
      <c r="O96" s="13">
        <v>57.139113932166673</v>
      </c>
      <c r="P96" s="13">
        <v>50.415929272415056</v>
      </c>
      <c r="Q96" s="13">
        <v>51.062048231818764</v>
      </c>
      <c r="R96" s="85">
        <v>51.075270979134245</v>
      </c>
      <c r="S96" s="85">
        <v>50.036054426841702</v>
      </c>
      <c r="T96" s="85">
        <v>49.911805845550383</v>
      </c>
      <c r="U96" s="85">
        <v>49.53462680332138</v>
      </c>
      <c r="V96" s="85">
        <v>49.028760659808512</v>
      </c>
      <c r="W96" s="13">
        <v>48.698592230439225</v>
      </c>
      <c r="X96" s="13">
        <v>48.300641897681928</v>
      </c>
      <c r="Y96" s="13">
        <v>47.89583601301446</v>
      </c>
      <c r="Z96" s="13">
        <v>47.524298480987021</v>
      </c>
      <c r="AA96" s="28"/>
      <c r="AB96" s="13">
        <v>-0.58891957921552995</v>
      </c>
      <c r="AC96" s="14">
        <v>-2.8916307914280353</v>
      </c>
      <c r="AD96" s="28"/>
      <c r="AE96" s="28"/>
      <c r="AF96" s="28"/>
      <c r="AG96" s="28"/>
      <c r="AH96" s="28"/>
      <c r="AI96" s="28"/>
      <c r="AJ96" s="32" t="s">
        <v>45</v>
      </c>
      <c r="AK96" s="32"/>
      <c r="AL96" s="32"/>
      <c r="AM96" s="32"/>
      <c r="AN96" s="32"/>
      <c r="AO96" s="32"/>
      <c r="AP96" s="32"/>
      <c r="AQ96" s="32"/>
      <c r="AR96" s="32"/>
      <c r="AS96" s="32"/>
      <c r="AT96" s="28"/>
      <c r="AU96" s="30">
        <v>0</v>
      </c>
      <c r="AV96" s="30">
        <v>62.623966343999996</v>
      </c>
      <c r="AW96" s="30">
        <v>60.20814117383334</v>
      </c>
      <c r="AX96" s="30">
        <v>60.72433736875</v>
      </c>
      <c r="AY96" s="30">
        <v>55.889917743250003</v>
      </c>
      <c r="AZ96" s="30">
        <v>57.587318879333331</v>
      </c>
      <c r="BA96" s="30">
        <v>57.457949961166662</v>
      </c>
      <c r="BB96" s="30">
        <v>57.139113932166673</v>
      </c>
      <c r="BC96" s="30">
        <v>50.415929272415056</v>
      </c>
      <c r="BD96" s="30">
        <v>51.062048231818764</v>
      </c>
      <c r="BE96" s="30">
        <v>51.075270979134245</v>
      </c>
      <c r="BF96" s="30">
        <v>50.036054426841702</v>
      </c>
      <c r="BG96" s="30">
        <v>49.911805845550383</v>
      </c>
      <c r="BH96" s="30">
        <v>49.53462680332138</v>
      </c>
      <c r="BI96" s="30">
        <v>49.028760659808512</v>
      </c>
      <c r="BJ96" s="30">
        <v>48.698592230439225</v>
      </c>
      <c r="BK96" s="30">
        <v>48.300641897681928</v>
      </c>
      <c r="BL96" s="30">
        <v>47.89583601301446</v>
      </c>
      <c r="BM96" s="30">
        <v>47.524298480987021</v>
      </c>
      <c r="BN96" s="28"/>
      <c r="BO96" s="13">
        <v>-0.58891957921552995</v>
      </c>
      <c r="BP96" s="14">
        <v>-2.8916307914280353</v>
      </c>
      <c r="BQ96" s="28"/>
      <c r="BR96" s="28"/>
      <c r="BS96" s="28"/>
      <c r="BT96" s="28"/>
      <c r="BU96" s="28"/>
      <c r="BV96" s="32"/>
      <c r="BW96" s="32"/>
      <c r="BX96" s="32"/>
      <c r="BY96" s="32"/>
      <c r="BZ96" s="32"/>
      <c r="CA96" s="28"/>
      <c r="CB96" s="32" t="s">
        <v>45</v>
      </c>
      <c r="CC96" s="28"/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28"/>
      <c r="CX96" s="13">
        <v>0</v>
      </c>
      <c r="CY96" s="14">
        <v>0</v>
      </c>
      <c r="CZ96" s="28"/>
      <c r="DA96" s="28"/>
      <c r="DB96" s="28"/>
      <c r="DC96" s="28"/>
      <c r="DD96" s="32"/>
      <c r="DE96" s="32"/>
      <c r="DF96" s="32"/>
      <c r="DG96" s="32"/>
      <c r="DH96" s="32"/>
      <c r="DI96" s="28"/>
      <c r="DJ96" s="32" t="s">
        <v>45</v>
      </c>
      <c r="DK96" s="28"/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  <c r="DV96" s="30">
        <v>0</v>
      </c>
      <c r="DW96" s="30">
        <v>0</v>
      </c>
      <c r="DX96" s="30">
        <v>0</v>
      </c>
      <c r="DY96" s="30">
        <v>0</v>
      </c>
      <c r="DZ96" s="30">
        <v>0</v>
      </c>
      <c r="EA96" s="30">
        <v>0</v>
      </c>
      <c r="EB96" s="30">
        <v>0</v>
      </c>
      <c r="EC96" s="30">
        <v>0</v>
      </c>
      <c r="ED96" s="30">
        <v>0</v>
      </c>
      <c r="EF96" s="13">
        <v>0</v>
      </c>
      <c r="EG96" s="14">
        <v>0</v>
      </c>
    </row>
    <row r="97" spans="2:137" x14ac:dyDescent="0.25">
      <c r="B97" s="9" t="s">
        <v>20</v>
      </c>
      <c r="C97" s="9"/>
      <c r="D97" s="9"/>
      <c r="E97" s="9"/>
      <c r="F97" s="9"/>
      <c r="H97" s="13">
        <v>3683.56</v>
      </c>
      <c r="I97" s="13">
        <v>3595.06</v>
      </c>
      <c r="J97" s="13">
        <v>3512.4599999999996</v>
      </c>
      <c r="K97" s="13">
        <v>3445.97</v>
      </c>
      <c r="L97" s="13">
        <v>3505.65</v>
      </c>
      <c r="M97" s="13">
        <v>3564.78</v>
      </c>
      <c r="N97" s="13">
        <v>3727.42</v>
      </c>
      <c r="O97" s="13">
        <v>3726.61</v>
      </c>
      <c r="P97" s="13">
        <v>3672.8514135115884</v>
      </c>
      <c r="Q97" s="13">
        <v>3638.7074656572927</v>
      </c>
      <c r="R97" s="85">
        <v>3621.1795053990581</v>
      </c>
      <c r="S97" s="85">
        <v>3587.9001138525146</v>
      </c>
      <c r="T97" s="85">
        <v>3548.8689105255708</v>
      </c>
      <c r="U97" s="85">
        <v>3528.5679420456986</v>
      </c>
      <c r="V97" s="85">
        <v>3495.647465399551</v>
      </c>
      <c r="W97" s="13">
        <v>3472.1913829832133</v>
      </c>
      <c r="X97" s="13">
        <v>3459.8020933798944</v>
      </c>
      <c r="Y97" s="13">
        <v>3454.0426442398721</v>
      </c>
      <c r="Z97" s="13">
        <v>3451.2090204506153</v>
      </c>
      <c r="AA97" s="28"/>
      <c r="AB97" s="13">
        <v>-0.62050389312019449</v>
      </c>
      <c r="AC97" s="14">
        <v>-221.64239306097306</v>
      </c>
      <c r="AD97" s="28"/>
      <c r="AE97" s="28"/>
      <c r="AF97" s="28"/>
      <c r="AG97" s="28"/>
      <c r="AH97" s="28"/>
      <c r="AI97" s="28"/>
      <c r="AJ97" s="31" t="s">
        <v>20</v>
      </c>
      <c r="AK97" s="31"/>
      <c r="AL97" s="31"/>
      <c r="AM97" s="31"/>
      <c r="AN97" s="31"/>
      <c r="AO97" s="31"/>
      <c r="AP97" s="31"/>
      <c r="AQ97" s="31"/>
      <c r="AR97" s="31"/>
      <c r="AS97" s="31"/>
      <c r="AT97" s="28"/>
      <c r="AU97" s="30">
        <v>3683.56</v>
      </c>
      <c r="AV97" s="30">
        <v>3553.2799999999997</v>
      </c>
      <c r="AW97" s="30">
        <v>3473.0999999999995</v>
      </c>
      <c r="AX97" s="30">
        <v>3383.87</v>
      </c>
      <c r="AY97" s="30">
        <v>3450.19</v>
      </c>
      <c r="AZ97" s="30">
        <v>3511.9300000000003</v>
      </c>
      <c r="BA97" s="30">
        <v>3569.41</v>
      </c>
      <c r="BB97" s="30">
        <v>3525.79</v>
      </c>
      <c r="BC97" s="30">
        <v>3471.0831291401446</v>
      </c>
      <c r="BD97" s="30">
        <v>3436.291220652708</v>
      </c>
      <c r="BE97" s="30">
        <v>3418.6947840358148</v>
      </c>
      <c r="BF97" s="30">
        <v>3385.8844805749841</v>
      </c>
      <c r="BG97" s="30">
        <v>3347.6657875822384</v>
      </c>
      <c r="BH97" s="30">
        <v>3327.6778211120554</v>
      </c>
      <c r="BI97" s="30">
        <v>3295.6180556274367</v>
      </c>
      <c r="BJ97" s="30">
        <v>3272.430456112194</v>
      </c>
      <c r="BK97" s="30">
        <v>3259.6659573126917</v>
      </c>
      <c r="BL97" s="30">
        <v>3253.1081655351418</v>
      </c>
      <c r="BM97" s="30">
        <v>3249.3602354464483</v>
      </c>
      <c r="BN97" s="28"/>
      <c r="BO97" s="13">
        <v>-0.65791181940918486</v>
      </c>
      <c r="BP97" s="14">
        <v>-221.72289369369628</v>
      </c>
      <c r="BQ97" s="28"/>
      <c r="BR97" s="28"/>
      <c r="BS97" s="28"/>
      <c r="BT97" s="28"/>
      <c r="BU97" s="28"/>
      <c r="BV97" s="31"/>
      <c r="BW97" s="31"/>
      <c r="BX97" s="31"/>
      <c r="BY97" s="31"/>
      <c r="BZ97" s="31"/>
      <c r="CA97" s="28"/>
      <c r="CB97" s="31" t="s">
        <v>20</v>
      </c>
      <c r="CC97" s="28"/>
      <c r="CD97" s="30">
        <v>0</v>
      </c>
      <c r="CE97" s="30">
        <v>0</v>
      </c>
      <c r="CF97" s="30">
        <v>0</v>
      </c>
      <c r="CG97" s="30">
        <v>0</v>
      </c>
      <c r="CH97" s="30">
        <v>0</v>
      </c>
      <c r="CI97" s="30">
        <v>0</v>
      </c>
      <c r="CJ97" s="30">
        <v>0</v>
      </c>
      <c r="CK97" s="30">
        <v>0</v>
      </c>
      <c r="CL97" s="30">
        <v>0</v>
      </c>
      <c r="CM97" s="30">
        <v>0</v>
      </c>
      <c r="CN97" s="30">
        <v>0</v>
      </c>
      <c r="CO97" s="30">
        <v>0</v>
      </c>
      <c r="CP97" s="30">
        <v>0</v>
      </c>
      <c r="CQ97" s="30">
        <v>0</v>
      </c>
      <c r="CR97" s="30">
        <v>0</v>
      </c>
      <c r="CS97" s="30">
        <v>0</v>
      </c>
      <c r="CT97" s="30">
        <v>0</v>
      </c>
      <c r="CU97" s="30">
        <v>0</v>
      </c>
      <c r="CV97" s="30">
        <v>0</v>
      </c>
      <c r="CW97" s="28"/>
      <c r="CX97" s="13">
        <v>0</v>
      </c>
      <c r="CY97" s="14">
        <v>0</v>
      </c>
      <c r="CZ97" s="28"/>
      <c r="DA97" s="28"/>
      <c r="DB97" s="28"/>
      <c r="DC97" s="28"/>
      <c r="DD97" s="31"/>
      <c r="DE97" s="31"/>
      <c r="DF97" s="31"/>
      <c r="DG97" s="31"/>
      <c r="DH97" s="31"/>
      <c r="DI97" s="28"/>
      <c r="DJ97" s="31" t="s">
        <v>20</v>
      </c>
      <c r="DK97" s="28"/>
      <c r="DL97" s="30">
        <v>0</v>
      </c>
      <c r="DM97" s="30">
        <v>41.78</v>
      </c>
      <c r="DN97" s="30">
        <v>39.36</v>
      </c>
      <c r="DO97" s="30">
        <v>62.1</v>
      </c>
      <c r="DP97" s="30">
        <v>55.46</v>
      </c>
      <c r="DQ97" s="30">
        <v>52.85</v>
      </c>
      <c r="DR97" s="30">
        <v>158.01</v>
      </c>
      <c r="DS97" s="30">
        <v>200.82</v>
      </c>
      <c r="DT97" s="30">
        <v>201.76828437144391</v>
      </c>
      <c r="DU97" s="30">
        <v>202.41624500458465</v>
      </c>
      <c r="DV97" s="30">
        <v>202.48472136324321</v>
      </c>
      <c r="DW97" s="30">
        <v>202.01563327753055</v>
      </c>
      <c r="DX97" s="30">
        <v>201.20312294333235</v>
      </c>
      <c r="DY97" s="30">
        <v>200.89012093364315</v>
      </c>
      <c r="DZ97" s="30">
        <v>200.02940977211458</v>
      </c>
      <c r="EA97" s="30">
        <v>199.76092687101922</v>
      </c>
      <c r="EB97" s="30">
        <v>200.13613606720241</v>
      </c>
      <c r="EC97" s="30">
        <v>200.93447870473037</v>
      </c>
      <c r="ED97" s="30">
        <v>201.84878500416696</v>
      </c>
      <c r="EF97" s="13">
        <v>3.9890403795705964E-3</v>
      </c>
      <c r="EG97" s="14">
        <v>8.0500632723044419E-2</v>
      </c>
    </row>
    <row r="98" spans="2:137" x14ac:dyDescent="0.25">
      <c r="B98" s="12" t="s">
        <v>21</v>
      </c>
      <c r="C98" s="12"/>
      <c r="D98" s="12"/>
      <c r="E98" s="12"/>
      <c r="F98" s="12"/>
      <c r="H98" s="13">
        <v>1314.67</v>
      </c>
      <c r="I98" s="13">
        <v>1295.1300000000001</v>
      </c>
      <c r="J98" s="13">
        <v>1316.53</v>
      </c>
      <c r="K98" s="13">
        <v>1281.06</v>
      </c>
      <c r="L98" s="13">
        <v>1307.1199999999999</v>
      </c>
      <c r="M98" s="13">
        <v>1348.01</v>
      </c>
      <c r="N98" s="13">
        <v>1402.53</v>
      </c>
      <c r="O98" s="13">
        <v>1431.2299999999998</v>
      </c>
      <c r="P98" s="13">
        <v>1441.2268158850004</v>
      </c>
      <c r="Q98" s="13">
        <v>1449.2775002358508</v>
      </c>
      <c r="R98" s="85">
        <v>1454.1522102293279</v>
      </c>
      <c r="S98" s="85">
        <v>1455.6450158810503</v>
      </c>
      <c r="T98" s="85">
        <v>1454.9805490650872</v>
      </c>
      <c r="U98" s="85">
        <v>1454.485344003861</v>
      </c>
      <c r="V98" s="85">
        <v>1453.664703470763</v>
      </c>
      <c r="W98" s="13">
        <v>1455.0376699710898</v>
      </c>
      <c r="X98" s="13">
        <v>1458.3461733992096</v>
      </c>
      <c r="Y98" s="13">
        <v>1460.9550775992607</v>
      </c>
      <c r="Z98" s="13">
        <v>1464.1682970900133</v>
      </c>
      <c r="AA98" s="28"/>
      <c r="AB98" s="13">
        <v>0.15805136577391465</v>
      </c>
      <c r="AC98" s="14">
        <v>22.941481205012906</v>
      </c>
      <c r="AD98" s="28"/>
      <c r="AE98" s="28"/>
      <c r="AF98" s="28"/>
      <c r="AG98" s="28"/>
      <c r="AH98" s="28"/>
      <c r="AI98" s="28"/>
      <c r="AJ98" s="32" t="s">
        <v>21</v>
      </c>
      <c r="AK98" s="32"/>
      <c r="AL98" s="32"/>
      <c r="AM98" s="32"/>
      <c r="AN98" s="32"/>
      <c r="AO98" s="32"/>
      <c r="AP98" s="32"/>
      <c r="AQ98" s="32"/>
      <c r="AR98" s="32"/>
      <c r="AS98" s="32"/>
      <c r="AT98" s="28"/>
      <c r="AU98" s="30">
        <v>1314.67</v>
      </c>
      <c r="AV98" s="30">
        <v>1295.1300000000001</v>
      </c>
      <c r="AW98" s="30">
        <v>1316.53</v>
      </c>
      <c r="AX98" s="30">
        <v>1281.06</v>
      </c>
      <c r="AY98" s="30">
        <v>1307.1199999999999</v>
      </c>
      <c r="AZ98" s="30">
        <v>1348.01</v>
      </c>
      <c r="BA98" s="30">
        <v>1402.53</v>
      </c>
      <c r="BB98" s="30">
        <v>1431.2299999999998</v>
      </c>
      <c r="BC98" s="30">
        <v>1441.2268158850004</v>
      </c>
      <c r="BD98" s="30">
        <v>1449.2775002358508</v>
      </c>
      <c r="BE98" s="30">
        <v>1454.1522102293279</v>
      </c>
      <c r="BF98" s="30">
        <v>1455.6450158810503</v>
      </c>
      <c r="BG98" s="30">
        <v>1454.9805490650872</v>
      </c>
      <c r="BH98" s="30">
        <v>1454.485344003861</v>
      </c>
      <c r="BI98" s="30">
        <v>1453.664703470763</v>
      </c>
      <c r="BJ98" s="30">
        <v>1455.0376699710898</v>
      </c>
      <c r="BK98" s="30">
        <v>1458.3461733992096</v>
      </c>
      <c r="BL98" s="30">
        <v>1460.9550775992607</v>
      </c>
      <c r="BM98" s="30">
        <v>1464.1682970900133</v>
      </c>
      <c r="BN98" s="28"/>
      <c r="BO98" s="13">
        <v>0.15805136577391465</v>
      </c>
      <c r="BP98" s="14">
        <v>22.941481205012906</v>
      </c>
      <c r="BQ98" s="28"/>
      <c r="BR98" s="28"/>
      <c r="BS98" s="28"/>
      <c r="BT98" s="28"/>
      <c r="BU98" s="28"/>
      <c r="BV98" s="32"/>
      <c r="BW98" s="32"/>
      <c r="BX98" s="32"/>
      <c r="BY98" s="32"/>
      <c r="BZ98" s="32"/>
      <c r="CA98" s="28"/>
      <c r="CB98" s="32" t="s">
        <v>21</v>
      </c>
      <c r="CC98" s="28"/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28"/>
      <c r="CX98" s="13">
        <v>0</v>
      </c>
      <c r="CY98" s="14">
        <v>0</v>
      </c>
      <c r="CZ98" s="28"/>
      <c r="DA98" s="28"/>
      <c r="DB98" s="28"/>
      <c r="DC98" s="28"/>
      <c r="DD98" s="32"/>
      <c r="DE98" s="32"/>
      <c r="DF98" s="32"/>
      <c r="DG98" s="32"/>
      <c r="DH98" s="32"/>
      <c r="DI98" s="28"/>
      <c r="DJ98" s="32" t="s">
        <v>21</v>
      </c>
      <c r="DK98" s="28"/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  <c r="DW98" s="30">
        <v>0</v>
      </c>
      <c r="DX98" s="30">
        <v>0</v>
      </c>
      <c r="DY98" s="30">
        <v>0</v>
      </c>
      <c r="DZ98" s="30">
        <v>0</v>
      </c>
      <c r="EA98" s="30">
        <v>0</v>
      </c>
      <c r="EB98" s="30">
        <v>0</v>
      </c>
      <c r="EC98" s="30">
        <v>0</v>
      </c>
      <c r="ED98" s="30">
        <v>0</v>
      </c>
      <c r="EF98" s="13">
        <v>0</v>
      </c>
      <c r="EG98" s="14">
        <v>0</v>
      </c>
    </row>
    <row r="99" spans="2:137" x14ac:dyDescent="0.25">
      <c r="B99" s="17" t="s">
        <v>22</v>
      </c>
      <c r="C99" s="17"/>
      <c r="D99" s="17"/>
      <c r="E99" s="17"/>
      <c r="F99" s="17"/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23.11</v>
      </c>
      <c r="O99" s="13">
        <v>16.919999999999998</v>
      </c>
      <c r="P99" s="13">
        <v>16.919999999999998</v>
      </c>
      <c r="Q99" s="13">
        <v>16.919999999999998</v>
      </c>
      <c r="R99" s="85">
        <v>16.919999999999998</v>
      </c>
      <c r="S99" s="85">
        <v>16.919999999999998</v>
      </c>
      <c r="T99" s="85">
        <v>16.919999999999998</v>
      </c>
      <c r="U99" s="85">
        <v>16.919999999999998</v>
      </c>
      <c r="V99" s="85">
        <v>16.919999999999998</v>
      </c>
      <c r="W99" s="13">
        <v>16.919999999999998</v>
      </c>
      <c r="X99" s="13">
        <v>16.919999999999998</v>
      </c>
      <c r="Y99" s="13">
        <v>16.919999999999998</v>
      </c>
      <c r="Z99" s="13">
        <v>16.919999999999998</v>
      </c>
      <c r="AA99" s="28"/>
      <c r="AB99" s="13">
        <v>0</v>
      </c>
      <c r="AC99" s="14">
        <v>0</v>
      </c>
      <c r="AD99" s="28"/>
      <c r="AE99" s="28"/>
      <c r="AF99" s="28"/>
      <c r="AG99" s="28"/>
      <c r="AH99" s="28"/>
      <c r="AI99" s="28"/>
      <c r="AJ99" s="34" t="s">
        <v>22</v>
      </c>
      <c r="AK99" s="34"/>
      <c r="AL99" s="34"/>
      <c r="AM99" s="34"/>
      <c r="AN99" s="34"/>
      <c r="AO99" s="34"/>
      <c r="AP99" s="34"/>
      <c r="AQ99" s="34"/>
      <c r="AR99" s="34"/>
      <c r="AS99" s="34"/>
      <c r="AT99" s="28"/>
      <c r="AU99" s="30">
        <v>0</v>
      </c>
      <c r="AV99" s="30">
        <v>0</v>
      </c>
      <c r="AW99" s="30">
        <v>0</v>
      </c>
      <c r="AX99" s="30">
        <v>0</v>
      </c>
      <c r="AY99" s="30">
        <v>0</v>
      </c>
      <c r="AZ99" s="30">
        <v>0</v>
      </c>
      <c r="BA99" s="30">
        <v>23.11</v>
      </c>
      <c r="BB99" s="30">
        <v>16.919999999999998</v>
      </c>
      <c r="BC99" s="30">
        <v>16.919999999999998</v>
      </c>
      <c r="BD99" s="30">
        <v>16.919999999999998</v>
      </c>
      <c r="BE99" s="30">
        <v>16.919999999999998</v>
      </c>
      <c r="BF99" s="30">
        <v>16.919999999999998</v>
      </c>
      <c r="BG99" s="30">
        <v>16.919999999999998</v>
      </c>
      <c r="BH99" s="30">
        <v>16.919999999999998</v>
      </c>
      <c r="BI99" s="30">
        <v>16.919999999999998</v>
      </c>
      <c r="BJ99" s="30">
        <v>16.919999999999998</v>
      </c>
      <c r="BK99" s="30">
        <v>16.919999999999998</v>
      </c>
      <c r="BL99" s="30">
        <v>16.919999999999998</v>
      </c>
      <c r="BM99" s="30">
        <v>16.919999999999998</v>
      </c>
      <c r="BN99" s="28"/>
      <c r="BO99" s="13">
        <v>0</v>
      </c>
      <c r="BP99" s="14">
        <v>0</v>
      </c>
      <c r="BQ99" s="28"/>
      <c r="BR99" s="28"/>
      <c r="BS99" s="28"/>
      <c r="BT99" s="28"/>
      <c r="BU99" s="28"/>
      <c r="BV99" s="34"/>
      <c r="BW99" s="34"/>
      <c r="BX99" s="34"/>
      <c r="BY99" s="34"/>
      <c r="BZ99" s="34"/>
      <c r="CA99" s="28"/>
      <c r="CB99" s="34" t="s">
        <v>22</v>
      </c>
      <c r="CC99" s="28"/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28"/>
      <c r="CX99" s="13">
        <v>0</v>
      </c>
      <c r="CY99" s="14">
        <v>0</v>
      </c>
      <c r="CZ99" s="28"/>
      <c r="DA99" s="28"/>
      <c r="DB99" s="28"/>
      <c r="DC99" s="28"/>
      <c r="DD99" s="34"/>
      <c r="DE99" s="34"/>
      <c r="DF99" s="34"/>
      <c r="DG99" s="34"/>
      <c r="DH99" s="34"/>
      <c r="DI99" s="28"/>
      <c r="DJ99" s="34" t="s">
        <v>22</v>
      </c>
      <c r="DK99" s="28"/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  <c r="DV99" s="30">
        <v>0</v>
      </c>
      <c r="DW99" s="30">
        <v>0</v>
      </c>
      <c r="DX99" s="30">
        <v>0</v>
      </c>
      <c r="DY99" s="30">
        <v>0</v>
      </c>
      <c r="DZ99" s="30">
        <v>0</v>
      </c>
      <c r="EA99" s="30">
        <v>0</v>
      </c>
      <c r="EB99" s="30">
        <v>0</v>
      </c>
      <c r="EC99" s="30">
        <v>0</v>
      </c>
      <c r="ED99" s="30">
        <v>0</v>
      </c>
      <c r="EF99" s="13">
        <v>0</v>
      </c>
      <c r="EG99" s="14">
        <v>0</v>
      </c>
    </row>
    <row r="100" spans="2:137" x14ac:dyDescent="0.25">
      <c r="B100" s="17" t="s">
        <v>23</v>
      </c>
      <c r="C100" s="17"/>
      <c r="D100" s="17"/>
      <c r="E100" s="17"/>
      <c r="F100" s="17"/>
      <c r="H100" s="13">
        <v>125.58</v>
      </c>
      <c r="I100" s="13">
        <v>98.990000000000009</v>
      </c>
      <c r="J100" s="13">
        <v>96.6</v>
      </c>
      <c r="K100" s="13">
        <v>99.19</v>
      </c>
      <c r="L100" s="13">
        <v>98.63</v>
      </c>
      <c r="M100" s="13">
        <v>101.34</v>
      </c>
      <c r="N100" s="13">
        <v>94.42</v>
      </c>
      <c r="O100" s="13">
        <v>92.81</v>
      </c>
      <c r="P100" s="13">
        <v>94.359099297531742</v>
      </c>
      <c r="Q100" s="13">
        <v>95.720259358423021</v>
      </c>
      <c r="R100" s="85">
        <v>96.745057548676812</v>
      </c>
      <c r="S100" s="85">
        <v>97.372848880805833</v>
      </c>
      <c r="T100" s="85">
        <v>97.828767453474754</v>
      </c>
      <c r="U100" s="85">
        <v>98.040632051843374</v>
      </c>
      <c r="V100" s="85">
        <v>98.506114165414715</v>
      </c>
      <c r="W100" s="13">
        <v>99.098125544844038</v>
      </c>
      <c r="X100" s="13">
        <v>99.966851880425381</v>
      </c>
      <c r="Y100" s="13">
        <v>101.09431219077746</v>
      </c>
      <c r="Z100" s="13">
        <v>102.31839481761648</v>
      </c>
      <c r="AA100" s="28"/>
      <c r="AB100" s="13">
        <v>0.81310549378330599</v>
      </c>
      <c r="AC100" s="14">
        <v>7.9592955200847371</v>
      </c>
      <c r="AD100" s="28"/>
      <c r="AE100" s="28"/>
      <c r="AF100" s="28"/>
      <c r="AG100" s="28"/>
      <c r="AH100" s="28"/>
      <c r="AI100" s="28"/>
      <c r="AJ100" s="34" t="s">
        <v>23</v>
      </c>
      <c r="AK100" s="34"/>
      <c r="AL100" s="34"/>
      <c r="AM100" s="34"/>
      <c r="AN100" s="34"/>
      <c r="AO100" s="34"/>
      <c r="AP100" s="34"/>
      <c r="AQ100" s="34"/>
      <c r="AR100" s="34"/>
      <c r="AS100" s="34"/>
      <c r="AT100" s="28"/>
      <c r="AU100" s="30">
        <v>125.58</v>
      </c>
      <c r="AV100" s="30">
        <v>98.990000000000009</v>
      </c>
      <c r="AW100" s="30">
        <v>96.6</v>
      </c>
      <c r="AX100" s="30">
        <v>99.19</v>
      </c>
      <c r="AY100" s="30">
        <v>98.63</v>
      </c>
      <c r="AZ100" s="30">
        <v>101.34</v>
      </c>
      <c r="BA100" s="30">
        <v>94.42</v>
      </c>
      <c r="BB100" s="30">
        <v>92.81</v>
      </c>
      <c r="BC100" s="30">
        <v>94.359099297531742</v>
      </c>
      <c r="BD100" s="30">
        <v>95.720259358423021</v>
      </c>
      <c r="BE100" s="30">
        <v>96.745057548676812</v>
      </c>
      <c r="BF100" s="30">
        <v>97.372848880805833</v>
      </c>
      <c r="BG100" s="30">
        <v>97.828767453474754</v>
      </c>
      <c r="BH100" s="30">
        <v>98.040632051843374</v>
      </c>
      <c r="BI100" s="30">
        <v>98.506114165414715</v>
      </c>
      <c r="BJ100" s="30">
        <v>99.098125544844038</v>
      </c>
      <c r="BK100" s="30">
        <v>99.966851880425381</v>
      </c>
      <c r="BL100" s="30">
        <v>101.09431219077746</v>
      </c>
      <c r="BM100" s="30">
        <v>102.31839481761648</v>
      </c>
      <c r="BN100" s="28"/>
      <c r="BO100" s="13">
        <v>0.81310549378330599</v>
      </c>
      <c r="BP100" s="14">
        <v>7.9592955200847371</v>
      </c>
      <c r="BQ100" s="28"/>
      <c r="BR100" s="28"/>
      <c r="BS100" s="28"/>
      <c r="BT100" s="28"/>
      <c r="BU100" s="28"/>
      <c r="BV100" s="34"/>
      <c r="BW100" s="34"/>
      <c r="BX100" s="34"/>
      <c r="BY100" s="34"/>
      <c r="BZ100" s="34"/>
      <c r="CA100" s="28"/>
      <c r="CB100" s="34" t="s">
        <v>23</v>
      </c>
      <c r="CC100" s="28"/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28"/>
      <c r="CX100" s="13">
        <v>0</v>
      </c>
      <c r="CY100" s="14">
        <v>0</v>
      </c>
      <c r="CZ100" s="28"/>
      <c r="DA100" s="28"/>
      <c r="DB100" s="28"/>
      <c r="DC100" s="28"/>
      <c r="DD100" s="34"/>
      <c r="DE100" s="34"/>
      <c r="DF100" s="34"/>
      <c r="DG100" s="34"/>
      <c r="DH100" s="34"/>
      <c r="DI100" s="28"/>
      <c r="DJ100" s="34" t="s">
        <v>23</v>
      </c>
      <c r="DK100" s="28"/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  <c r="DV100" s="30">
        <v>0</v>
      </c>
      <c r="DW100" s="30">
        <v>0</v>
      </c>
      <c r="DX100" s="30">
        <v>0</v>
      </c>
      <c r="DY100" s="30">
        <v>0</v>
      </c>
      <c r="DZ100" s="30">
        <v>0</v>
      </c>
      <c r="EA100" s="30">
        <v>0</v>
      </c>
      <c r="EB100" s="30">
        <v>0</v>
      </c>
      <c r="EC100" s="30">
        <v>0</v>
      </c>
      <c r="ED100" s="30">
        <v>0</v>
      </c>
      <c r="EF100" s="13">
        <v>0</v>
      </c>
      <c r="EG100" s="14">
        <v>0</v>
      </c>
    </row>
    <row r="101" spans="2:137" x14ac:dyDescent="0.25">
      <c r="B101" s="17" t="s">
        <v>24</v>
      </c>
      <c r="C101" s="17"/>
      <c r="D101" s="17"/>
      <c r="E101" s="17"/>
      <c r="F101" s="17"/>
      <c r="H101" s="13">
        <v>143.36000000000001</v>
      </c>
      <c r="I101" s="13">
        <v>182.79</v>
      </c>
      <c r="J101" s="13">
        <v>147.68999999999997</v>
      </c>
      <c r="K101" s="13">
        <v>142.33999999999997</v>
      </c>
      <c r="L101" s="13">
        <v>149.48999999999998</v>
      </c>
      <c r="M101" s="13">
        <v>187.73000000000002</v>
      </c>
      <c r="N101" s="13">
        <v>156.46999999999997</v>
      </c>
      <c r="O101" s="13">
        <v>151.53</v>
      </c>
      <c r="P101" s="13">
        <v>152.09470926024875</v>
      </c>
      <c r="Q101" s="13">
        <v>152.56982535977127</v>
      </c>
      <c r="R101" s="85">
        <v>152.88866924295897</v>
      </c>
      <c r="S101" s="85">
        <v>153.02085337958499</v>
      </c>
      <c r="T101" s="85">
        <v>153.00961459278517</v>
      </c>
      <c r="U101" s="85">
        <v>152.99099660643864</v>
      </c>
      <c r="V101" s="85">
        <v>152.96979485102756</v>
      </c>
      <c r="W101" s="13">
        <v>153.10197750345444</v>
      </c>
      <c r="X101" s="13">
        <v>153.31517709158274</v>
      </c>
      <c r="Y101" s="13">
        <v>153.60787531332534</v>
      </c>
      <c r="Z101" s="13">
        <v>153.9511540261453</v>
      </c>
      <c r="AA101" s="28"/>
      <c r="AB101" s="13">
        <v>0.12139318601256388</v>
      </c>
      <c r="AC101" s="14">
        <v>1.8564447658965548</v>
      </c>
      <c r="AD101" s="28"/>
      <c r="AE101" s="28"/>
      <c r="AF101" s="28"/>
      <c r="AG101" s="28"/>
      <c r="AH101" s="28"/>
      <c r="AI101" s="28"/>
      <c r="AJ101" s="34" t="s">
        <v>24</v>
      </c>
      <c r="AK101" s="34"/>
      <c r="AL101" s="34"/>
      <c r="AM101" s="34"/>
      <c r="AN101" s="34"/>
      <c r="AO101" s="34"/>
      <c r="AP101" s="34"/>
      <c r="AQ101" s="34"/>
      <c r="AR101" s="34"/>
      <c r="AS101" s="34"/>
      <c r="AT101" s="28"/>
      <c r="AU101" s="30">
        <v>143.36000000000001</v>
      </c>
      <c r="AV101" s="30">
        <v>182.79</v>
      </c>
      <c r="AW101" s="30">
        <v>147.68999999999997</v>
      </c>
      <c r="AX101" s="30">
        <v>142.33999999999997</v>
      </c>
      <c r="AY101" s="30">
        <v>149.48999999999998</v>
      </c>
      <c r="AZ101" s="30">
        <v>187.73000000000002</v>
      </c>
      <c r="BA101" s="30">
        <v>156.46999999999997</v>
      </c>
      <c r="BB101" s="30">
        <v>151.53</v>
      </c>
      <c r="BC101" s="30">
        <v>152.09470926024875</v>
      </c>
      <c r="BD101" s="30">
        <v>152.56982535977127</v>
      </c>
      <c r="BE101" s="30">
        <v>152.88866924295897</v>
      </c>
      <c r="BF101" s="30">
        <v>153.02085337958499</v>
      </c>
      <c r="BG101" s="30">
        <v>153.00961459278517</v>
      </c>
      <c r="BH101" s="30">
        <v>152.99099660643864</v>
      </c>
      <c r="BI101" s="30">
        <v>152.96979485102756</v>
      </c>
      <c r="BJ101" s="30">
        <v>153.10197750345444</v>
      </c>
      <c r="BK101" s="30">
        <v>153.31517709158274</v>
      </c>
      <c r="BL101" s="30">
        <v>153.60787531332534</v>
      </c>
      <c r="BM101" s="30">
        <v>153.9511540261453</v>
      </c>
      <c r="BN101" s="28"/>
      <c r="BO101" s="13">
        <v>0.12139318601256388</v>
      </c>
      <c r="BP101" s="14">
        <v>1.8564447658965548</v>
      </c>
      <c r="BQ101" s="28"/>
      <c r="BR101" s="28"/>
      <c r="BS101" s="28"/>
      <c r="BT101" s="28"/>
      <c r="BU101" s="28"/>
      <c r="BV101" s="34"/>
      <c r="BW101" s="34"/>
      <c r="BX101" s="34"/>
      <c r="BY101" s="34"/>
      <c r="BZ101" s="34"/>
      <c r="CA101" s="28"/>
      <c r="CB101" s="34" t="s">
        <v>24</v>
      </c>
      <c r="CC101" s="28"/>
      <c r="CD101" s="30">
        <v>0</v>
      </c>
      <c r="CE101" s="30">
        <v>0</v>
      </c>
      <c r="CF101" s="30">
        <v>0</v>
      </c>
      <c r="CG101" s="30">
        <v>0</v>
      </c>
      <c r="CH101" s="30">
        <v>0</v>
      </c>
      <c r="CI101" s="30">
        <v>0</v>
      </c>
      <c r="CJ101" s="30">
        <v>0</v>
      </c>
      <c r="CK101" s="30">
        <v>0</v>
      </c>
      <c r="CL101" s="30">
        <v>0</v>
      </c>
      <c r="CM101" s="30">
        <v>0</v>
      </c>
      <c r="CN101" s="30">
        <v>0</v>
      </c>
      <c r="CO101" s="30">
        <v>0</v>
      </c>
      <c r="CP101" s="30">
        <v>0</v>
      </c>
      <c r="CQ101" s="30">
        <v>0</v>
      </c>
      <c r="CR101" s="30">
        <v>0</v>
      </c>
      <c r="CS101" s="30">
        <v>0</v>
      </c>
      <c r="CT101" s="30">
        <v>0</v>
      </c>
      <c r="CU101" s="30">
        <v>0</v>
      </c>
      <c r="CV101" s="30">
        <v>0</v>
      </c>
      <c r="CW101" s="28"/>
      <c r="CX101" s="13">
        <v>0</v>
      </c>
      <c r="CY101" s="14">
        <v>0</v>
      </c>
      <c r="CZ101" s="28"/>
      <c r="DA101" s="28"/>
      <c r="DB101" s="28"/>
      <c r="DC101" s="28"/>
      <c r="DD101" s="34"/>
      <c r="DE101" s="34"/>
      <c r="DF101" s="34"/>
      <c r="DG101" s="34"/>
      <c r="DH101" s="34"/>
      <c r="DI101" s="28"/>
      <c r="DJ101" s="34" t="s">
        <v>24</v>
      </c>
      <c r="DK101" s="28"/>
      <c r="DL101" s="30">
        <v>0</v>
      </c>
      <c r="DM101" s="30">
        <v>0</v>
      </c>
      <c r="DN101" s="30">
        <v>0</v>
      </c>
      <c r="DO101" s="30">
        <v>0</v>
      </c>
      <c r="DP101" s="30">
        <v>0</v>
      </c>
      <c r="DQ101" s="30">
        <v>0</v>
      </c>
      <c r="DR101" s="30">
        <v>0</v>
      </c>
      <c r="DS101" s="30">
        <v>0</v>
      </c>
      <c r="DT101" s="30">
        <v>0</v>
      </c>
      <c r="DU101" s="30">
        <v>0</v>
      </c>
      <c r="DV101" s="30">
        <v>0</v>
      </c>
      <c r="DW101" s="30">
        <v>0</v>
      </c>
      <c r="DX101" s="30">
        <v>0</v>
      </c>
      <c r="DY101" s="30">
        <v>0</v>
      </c>
      <c r="DZ101" s="30">
        <v>0</v>
      </c>
      <c r="EA101" s="30">
        <v>0</v>
      </c>
      <c r="EB101" s="30">
        <v>0</v>
      </c>
      <c r="EC101" s="30">
        <v>0</v>
      </c>
      <c r="ED101" s="30">
        <v>0</v>
      </c>
      <c r="EF101" s="13">
        <v>0</v>
      </c>
      <c r="EG101" s="14">
        <v>0</v>
      </c>
    </row>
    <row r="102" spans="2:137" x14ac:dyDescent="0.25">
      <c r="B102" s="17" t="s">
        <v>25</v>
      </c>
      <c r="C102" s="17"/>
      <c r="D102" s="17"/>
      <c r="E102" s="17"/>
      <c r="F102" s="17"/>
      <c r="H102" s="13">
        <v>13.36</v>
      </c>
      <c r="I102" s="13">
        <v>7.7299999999999995</v>
      </c>
      <c r="J102" s="13">
        <v>9.129999999999999</v>
      </c>
      <c r="K102" s="13">
        <v>4.09</v>
      </c>
      <c r="L102" s="13">
        <v>3.64</v>
      </c>
      <c r="M102" s="13">
        <v>4.09</v>
      </c>
      <c r="N102" s="13">
        <v>4.3600000000000003</v>
      </c>
      <c r="O102" s="13">
        <v>4.41</v>
      </c>
      <c r="P102" s="13">
        <v>4.436850659969199</v>
      </c>
      <c r="Q102" s="13">
        <v>4.4598007988885504</v>
      </c>
      <c r="R102" s="85">
        <v>4.4759573024408308</v>
      </c>
      <c r="S102" s="85">
        <v>4.4840408359937429</v>
      </c>
      <c r="T102" s="85">
        <v>4.4855395993309539</v>
      </c>
      <c r="U102" s="85">
        <v>4.4857839699876489</v>
      </c>
      <c r="V102" s="85">
        <v>4.4865347727166469</v>
      </c>
      <c r="W102" s="13">
        <v>4.4945736691087097</v>
      </c>
      <c r="X102" s="13">
        <v>4.5064975382301826</v>
      </c>
      <c r="Y102" s="13">
        <v>4.5221137252631722</v>
      </c>
      <c r="Z102" s="13">
        <v>4.5399192585565702</v>
      </c>
      <c r="AA102" s="28"/>
      <c r="AB102" s="13">
        <v>0.22990801900051316</v>
      </c>
      <c r="AC102" s="14">
        <v>0.10306859858737116</v>
      </c>
      <c r="AD102" s="28"/>
      <c r="AE102" s="28"/>
      <c r="AF102" s="28"/>
      <c r="AG102" s="28"/>
      <c r="AH102" s="28"/>
      <c r="AI102" s="28"/>
      <c r="AJ102" s="34" t="s">
        <v>25</v>
      </c>
      <c r="AK102" s="34"/>
      <c r="AL102" s="34"/>
      <c r="AM102" s="34"/>
      <c r="AN102" s="34"/>
      <c r="AO102" s="34"/>
      <c r="AP102" s="34"/>
      <c r="AQ102" s="34"/>
      <c r="AR102" s="34"/>
      <c r="AS102" s="34"/>
      <c r="AT102" s="28"/>
      <c r="AU102" s="30">
        <v>13.36</v>
      </c>
      <c r="AV102" s="30">
        <v>7.7299999999999995</v>
      </c>
      <c r="AW102" s="30">
        <v>9.129999999999999</v>
      </c>
      <c r="AX102" s="30">
        <v>4.09</v>
      </c>
      <c r="AY102" s="30">
        <v>3.64</v>
      </c>
      <c r="AZ102" s="30">
        <v>4.09</v>
      </c>
      <c r="BA102" s="30">
        <v>4.3600000000000003</v>
      </c>
      <c r="BB102" s="30">
        <v>4.41</v>
      </c>
      <c r="BC102" s="30">
        <v>4.436850659969199</v>
      </c>
      <c r="BD102" s="30">
        <v>4.4598007988885504</v>
      </c>
      <c r="BE102" s="30">
        <v>4.4759573024408308</v>
      </c>
      <c r="BF102" s="30">
        <v>4.4840408359937429</v>
      </c>
      <c r="BG102" s="30">
        <v>4.4855395993309539</v>
      </c>
      <c r="BH102" s="30">
        <v>4.4857839699876489</v>
      </c>
      <c r="BI102" s="30">
        <v>4.4865347727166469</v>
      </c>
      <c r="BJ102" s="30">
        <v>4.4945736691087097</v>
      </c>
      <c r="BK102" s="30">
        <v>4.5064975382301826</v>
      </c>
      <c r="BL102" s="30">
        <v>4.5221137252631722</v>
      </c>
      <c r="BM102" s="30">
        <v>4.5399192585565702</v>
      </c>
      <c r="BN102" s="28"/>
      <c r="BO102" s="13">
        <v>0.22990801900051316</v>
      </c>
      <c r="BP102" s="14">
        <v>0.10306859858737116</v>
      </c>
      <c r="BQ102" s="28"/>
      <c r="BR102" s="28"/>
      <c r="BS102" s="28"/>
      <c r="BT102" s="28"/>
      <c r="BU102" s="28"/>
      <c r="BV102" s="34"/>
      <c r="BW102" s="34"/>
      <c r="BX102" s="34"/>
      <c r="BY102" s="34"/>
      <c r="BZ102" s="34"/>
      <c r="CA102" s="28"/>
      <c r="CB102" s="34" t="s">
        <v>25</v>
      </c>
      <c r="CC102" s="28"/>
      <c r="CD102" s="30">
        <v>0</v>
      </c>
      <c r="CE102" s="30">
        <v>0</v>
      </c>
      <c r="CF102" s="30">
        <v>0</v>
      </c>
      <c r="CG102" s="30">
        <v>0</v>
      </c>
      <c r="CH102" s="30">
        <v>0</v>
      </c>
      <c r="CI102" s="30">
        <v>0</v>
      </c>
      <c r="CJ102" s="30">
        <v>0</v>
      </c>
      <c r="CK102" s="30">
        <v>0</v>
      </c>
      <c r="CL102" s="30">
        <v>0</v>
      </c>
      <c r="CM102" s="30">
        <v>0</v>
      </c>
      <c r="CN102" s="30">
        <v>0</v>
      </c>
      <c r="CO102" s="30">
        <v>0</v>
      </c>
      <c r="CP102" s="30">
        <v>0</v>
      </c>
      <c r="CQ102" s="30">
        <v>0</v>
      </c>
      <c r="CR102" s="30">
        <v>0</v>
      </c>
      <c r="CS102" s="30">
        <v>0</v>
      </c>
      <c r="CT102" s="30">
        <v>0</v>
      </c>
      <c r="CU102" s="30">
        <v>0</v>
      </c>
      <c r="CV102" s="30">
        <v>0</v>
      </c>
      <c r="CW102" s="28"/>
      <c r="CX102" s="13">
        <v>0</v>
      </c>
      <c r="CY102" s="14">
        <v>0</v>
      </c>
      <c r="CZ102" s="28"/>
      <c r="DA102" s="28"/>
      <c r="DB102" s="28"/>
      <c r="DC102" s="28"/>
      <c r="DD102" s="34"/>
      <c r="DE102" s="34"/>
      <c r="DF102" s="34"/>
      <c r="DG102" s="34"/>
      <c r="DH102" s="34"/>
      <c r="DI102" s="28"/>
      <c r="DJ102" s="34" t="s">
        <v>25</v>
      </c>
      <c r="DK102" s="28"/>
      <c r="DL102" s="30">
        <v>0</v>
      </c>
      <c r="DM102" s="30">
        <v>0</v>
      </c>
      <c r="DN102" s="30">
        <v>0</v>
      </c>
      <c r="DO102" s="30">
        <v>0</v>
      </c>
      <c r="DP102" s="30">
        <v>0</v>
      </c>
      <c r="DQ102" s="30">
        <v>0</v>
      </c>
      <c r="DR102" s="30">
        <v>0</v>
      </c>
      <c r="DS102" s="30">
        <v>0</v>
      </c>
      <c r="DT102" s="30">
        <v>0</v>
      </c>
      <c r="DU102" s="30">
        <v>0</v>
      </c>
      <c r="DV102" s="30">
        <v>0</v>
      </c>
      <c r="DW102" s="30">
        <v>0</v>
      </c>
      <c r="DX102" s="30">
        <v>0</v>
      </c>
      <c r="DY102" s="30">
        <v>0</v>
      </c>
      <c r="DZ102" s="30">
        <v>0</v>
      </c>
      <c r="EA102" s="30">
        <v>0</v>
      </c>
      <c r="EB102" s="30">
        <v>0</v>
      </c>
      <c r="EC102" s="30">
        <v>0</v>
      </c>
      <c r="ED102" s="30">
        <v>0</v>
      </c>
      <c r="EF102" s="13">
        <v>0</v>
      </c>
      <c r="EG102" s="14">
        <v>0</v>
      </c>
    </row>
    <row r="103" spans="2:137" x14ac:dyDescent="0.25">
      <c r="B103" s="17" t="s">
        <v>26</v>
      </c>
      <c r="C103" s="17"/>
      <c r="D103" s="17"/>
      <c r="E103" s="17"/>
      <c r="F103" s="17"/>
      <c r="H103" s="13">
        <v>6.43</v>
      </c>
      <c r="I103" s="13">
        <v>6.5</v>
      </c>
      <c r="J103" s="13">
        <v>29</v>
      </c>
      <c r="K103" s="13">
        <v>27.58</v>
      </c>
      <c r="L103" s="13">
        <v>27.740000000000002</v>
      </c>
      <c r="M103" s="13">
        <v>26.21</v>
      </c>
      <c r="N103" s="13">
        <v>26.15</v>
      </c>
      <c r="O103" s="13">
        <v>26.31</v>
      </c>
      <c r="P103" s="13">
        <v>26.910033172851957</v>
      </c>
      <c r="Q103" s="13">
        <v>27.314138678223969</v>
      </c>
      <c r="R103" s="85">
        <v>27.509360523930031</v>
      </c>
      <c r="S103" s="85">
        <v>27.636310834104272</v>
      </c>
      <c r="T103" s="85">
        <v>27.725205305202845</v>
      </c>
      <c r="U103" s="85">
        <v>27.767846858227543</v>
      </c>
      <c r="V103" s="85">
        <v>27.852675647159472</v>
      </c>
      <c r="W103" s="13">
        <v>27.974650385924409</v>
      </c>
      <c r="X103" s="13">
        <v>28.139478828464441</v>
      </c>
      <c r="Y103" s="13">
        <v>27.267991478453162</v>
      </c>
      <c r="Z103" s="13">
        <v>26.275450254560589</v>
      </c>
      <c r="AA103" s="28"/>
      <c r="AB103" s="13">
        <v>-0.2383569238817107</v>
      </c>
      <c r="AC103" s="14">
        <v>-0.63458291829136826</v>
      </c>
      <c r="AD103" s="28"/>
      <c r="AE103" s="28"/>
      <c r="AF103" s="28"/>
      <c r="AG103" s="28"/>
      <c r="AH103" s="28"/>
      <c r="AI103" s="28"/>
      <c r="AJ103" s="34" t="s">
        <v>26</v>
      </c>
      <c r="AK103" s="34"/>
      <c r="AL103" s="34"/>
      <c r="AM103" s="34"/>
      <c r="AN103" s="34"/>
      <c r="AO103" s="34"/>
      <c r="AP103" s="34"/>
      <c r="AQ103" s="34"/>
      <c r="AR103" s="34"/>
      <c r="AS103" s="34"/>
      <c r="AT103" s="28"/>
      <c r="AU103" s="30">
        <v>6.43</v>
      </c>
      <c r="AV103" s="30">
        <v>6.5</v>
      </c>
      <c r="AW103" s="30">
        <v>29</v>
      </c>
      <c r="AX103" s="30">
        <v>27.58</v>
      </c>
      <c r="AY103" s="30">
        <v>27.740000000000002</v>
      </c>
      <c r="AZ103" s="30">
        <v>26.21</v>
      </c>
      <c r="BA103" s="30">
        <v>26.15</v>
      </c>
      <c r="BB103" s="30">
        <v>26.31</v>
      </c>
      <c r="BC103" s="30">
        <v>26.910033172851957</v>
      </c>
      <c r="BD103" s="30">
        <v>27.314138678223969</v>
      </c>
      <c r="BE103" s="30">
        <v>27.509360523930031</v>
      </c>
      <c r="BF103" s="30">
        <v>27.636310834104272</v>
      </c>
      <c r="BG103" s="30">
        <v>27.725205305202845</v>
      </c>
      <c r="BH103" s="30">
        <v>27.767846858227543</v>
      </c>
      <c r="BI103" s="30">
        <v>27.852675647159472</v>
      </c>
      <c r="BJ103" s="30">
        <v>27.974650385924409</v>
      </c>
      <c r="BK103" s="30">
        <v>28.139478828464441</v>
      </c>
      <c r="BL103" s="30">
        <v>27.267991478453162</v>
      </c>
      <c r="BM103" s="30">
        <v>26.275450254560589</v>
      </c>
      <c r="BN103" s="28"/>
      <c r="BO103" s="13">
        <v>-0.2383569238817107</v>
      </c>
      <c r="BP103" s="14">
        <v>-0.63458291829136826</v>
      </c>
      <c r="BQ103" s="28"/>
      <c r="BR103" s="28"/>
      <c r="BS103" s="28"/>
      <c r="BT103" s="28"/>
      <c r="BU103" s="28"/>
      <c r="BV103" s="34"/>
      <c r="BW103" s="34"/>
      <c r="BX103" s="34"/>
      <c r="BY103" s="34"/>
      <c r="BZ103" s="34"/>
      <c r="CA103" s="28"/>
      <c r="CB103" s="34" t="s">
        <v>26</v>
      </c>
      <c r="CC103" s="28"/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28"/>
      <c r="CX103" s="13">
        <v>0</v>
      </c>
      <c r="CY103" s="14">
        <v>0</v>
      </c>
      <c r="CZ103" s="28"/>
      <c r="DA103" s="28"/>
      <c r="DB103" s="28"/>
      <c r="DC103" s="28"/>
      <c r="DD103" s="34"/>
      <c r="DE103" s="34"/>
      <c r="DF103" s="34"/>
      <c r="DG103" s="34"/>
      <c r="DH103" s="34"/>
      <c r="DI103" s="28"/>
      <c r="DJ103" s="34" t="s">
        <v>26</v>
      </c>
      <c r="DK103" s="28"/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  <c r="DW103" s="30">
        <v>0</v>
      </c>
      <c r="DX103" s="30">
        <v>0</v>
      </c>
      <c r="DY103" s="30">
        <v>0</v>
      </c>
      <c r="DZ103" s="30">
        <v>0</v>
      </c>
      <c r="EA103" s="30">
        <v>0</v>
      </c>
      <c r="EB103" s="30">
        <v>0</v>
      </c>
      <c r="EC103" s="30">
        <v>0</v>
      </c>
      <c r="ED103" s="30">
        <v>0</v>
      </c>
      <c r="EF103" s="13">
        <v>0</v>
      </c>
      <c r="EG103" s="14">
        <v>0</v>
      </c>
    </row>
    <row r="104" spans="2:137" x14ac:dyDescent="0.25">
      <c r="B104" s="17" t="s">
        <v>27</v>
      </c>
      <c r="C104" s="17"/>
      <c r="D104" s="17"/>
      <c r="E104" s="17"/>
      <c r="F104" s="17"/>
      <c r="H104" s="13">
        <v>589.21</v>
      </c>
      <c r="I104" s="13">
        <v>595.47</v>
      </c>
      <c r="J104" s="13">
        <v>600.16</v>
      </c>
      <c r="K104" s="13">
        <v>580.19999999999982</v>
      </c>
      <c r="L104" s="13">
        <v>593.08000000000004</v>
      </c>
      <c r="M104" s="13">
        <v>623.69999999999993</v>
      </c>
      <c r="N104" s="13">
        <v>622.9899999999999</v>
      </c>
      <c r="O104" s="13">
        <v>639.11</v>
      </c>
      <c r="P104" s="13">
        <v>642.87136547836917</v>
      </c>
      <c r="Q104" s="13">
        <v>645.76239019371087</v>
      </c>
      <c r="R104" s="85">
        <v>647.23946020155086</v>
      </c>
      <c r="S104" s="85">
        <v>647.23693405519361</v>
      </c>
      <c r="T104" s="85">
        <v>646.20218486840338</v>
      </c>
      <c r="U104" s="85">
        <v>645.61980850257203</v>
      </c>
      <c r="V104" s="85">
        <v>644.45830891608023</v>
      </c>
      <c r="W104" s="13">
        <v>644.40476408226539</v>
      </c>
      <c r="X104" s="13">
        <v>645.21716949634924</v>
      </c>
      <c r="Y104" s="13">
        <v>645.41843619058341</v>
      </c>
      <c r="Z104" s="13">
        <v>645.87219353509931</v>
      </c>
      <c r="AA104" s="28"/>
      <c r="AB104" s="13">
        <v>4.6580753949165832E-2</v>
      </c>
      <c r="AC104" s="14">
        <v>3.0008280567301426</v>
      </c>
      <c r="AD104" s="28"/>
      <c r="AE104" s="28"/>
      <c r="AF104" s="28"/>
      <c r="AG104" s="28"/>
      <c r="AH104" s="28"/>
      <c r="AI104" s="28"/>
      <c r="AJ104" s="34" t="s">
        <v>27</v>
      </c>
      <c r="AK104" s="34"/>
      <c r="AL104" s="34"/>
      <c r="AM104" s="34"/>
      <c r="AN104" s="34"/>
      <c r="AO104" s="34"/>
      <c r="AP104" s="34"/>
      <c r="AQ104" s="34"/>
      <c r="AR104" s="34"/>
      <c r="AS104" s="34"/>
      <c r="AT104" s="28"/>
      <c r="AU104" s="30">
        <v>589.21</v>
      </c>
      <c r="AV104" s="30">
        <v>595.47</v>
      </c>
      <c r="AW104" s="30">
        <v>600.16</v>
      </c>
      <c r="AX104" s="30">
        <v>580.19999999999982</v>
      </c>
      <c r="AY104" s="30">
        <v>593.08000000000004</v>
      </c>
      <c r="AZ104" s="30">
        <v>623.69999999999993</v>
      </c>
      <c r="BA104" s="30">
        <v>622.9899999999999</v>
      </c>
      <c r="BB104" s="30">
        <v>639.11</v>
      </c>
      <c r="BC104" s="30">
        <v>642.87136547836917</v>
      </c>
      <c r="BD104" s="30">
        <v>645.76239019371087</v>
      </c>
      <c r="BE104" s="30">
        <v>647.23946020155086</v>
      </c>
      <c r="BF104" s="30">
        <v>647.23693405519361</v>
      </c>
      <c r="BG104" s="30">
        <v>646.20218486840338</v>
      </c>
      <c r="BH104" s="30">
        <v>645.61980850257203</v>
      </c>
      <c r="BI104" s="30">
        <v>644.45830891608023</v>
      </c>
      <c r="BJ104" s="30">
        <v>644.40476408226539</v>
      </c>
      <c r="BK104" s="30">
        <v>645.21716949634924</v>
      </c>
      <c r="BL104" s="30">
        <v>645.41843619058341</v>
      </c>
      <c r="BM104" s="30">
        <v>645.87219353509931</v>
      </c>
      <c r="BN104" s="28"/>
      <c r="BO104" s="13">
        <v>4.6580753949165832E-2</v>
      </c>
      <c r="BP104" s="14">
        <v>3.0008280567301426</v>
      </c>
      <c r="BQ104" s="28"/>
      <c r="BR104" s="28"/>
      <c r="BS104" s="28"/>
      <c r="BT104" s="28"/>
      <c r="BU104" s="28"/>
      <c r="BV104" s="34"/>
      <c r="BW104" s="34"/>
      <c r="BX104" s="34"/>
      <c r="BY104" s="34"/>
      <c r="BZ104" s="34"/>
      <c r="CA104" s="28"/>
      <c r="CB104" s="34" t="s">
        <v>27</v>
      </c>
      <c r="CC104" s="28"/>
      <c r="CD104" s="30">
        <v>0</v>
      </c>
      <c r="CE104" s="30">
        <v>0</v>
      </c>
      <c r="CF104" s="30">
        <v>0</v>
      </c>
      <c r="CG104" s="30">
        <v>0</v>
      </c>
      <c r="CH104" s="30">
        <v>0</v>
      </c>
      <c r="CI104" s="30">
        <v>0</v>
      </c>
      <c r="CJ104" s="30">
        <v>0</v>
      </c>
      <c r="CK104" s="30">
        <v>0</v>
      </c>
      <c r="CL104" s="30">
        <v>0</v>
      </c>
      <c r="CM104" s="30">
        <v>0</v>
      </c>
      <c r="CN104" s="30">
        <v>0</v>
      </c>
      <c r="CO104" s="30">
        <v>0</v>
      </c>
      <c r="CP104" s="30">
        <v>0</v>
      </c>
      <c r="CQ104" s="30">
        <v>0</v>
      </c>
      <c r="CR104" s="30">
        <v>0</v>
      </c>
      <c r="CS104" s="30">
        <v>0</v>
      </c>
      <c r="CT104" s="30">
        <v>0</v>
      </c>
      <c r="CU104" s="30">
        <v>0</v>
      </c>
      <c r="CV104" s="30">
        <v>0</v>
      </c>
      <c r="CW104" s="28"/>
      <c r="CX104" s="13">
        <v>0</v>
      </c>
      <c r="CY104" s="14">
        <v>0</v>
      </c>
      <c r="CZ104" s="28"/>
      <c r="DA104" s="28"/>
      <c r="DB104" s="28"/>
      <c r="DC104" s="28"/>
      <c r="DD104" s="34"/>
      <c r="DE104" s="34"/>
      <c r="DF104" s="34"/>
      <c r="DG104" s="34"/>
      <c r="DH104" s="34"/>
      <c r="DI104" s="28"/>
      <c r="DJ104" s="34" t="s">
        <v>27</v>
      </c>
      <c r="DK104" s="28"/>
      <c r="DL104" s="30">
        <v>0</v>
      </c>
      <c r="DM104" s="30">
        <v>0</v>
      </c>
      <c r="DN104" s="30">
        <v>0</v>
      </c>
      <c r="DO104" s="30">
        <v>0</v>
      </c>
      <c r="DP104" s="30">
        <v>0</v>
      </c>
      <c r="DQ104" s="30">
        <v>0</v>
      </c>
      <c r="DR104" s="30">
        <v>0</v>
      </c>
      <c r="DS104" s="30">
        <v>0</v>
      </c>
      <c r="DT104" s="30">
        <v>0</v>
      </c>
      <c r="DU104" s="30">
        <v>0</v>
      </c>
      <c r="DV104" s="30">
        <v>0</v>
      </c>
      <c r="DW104" s="30">
        <v>0</v>
      </c>
      <c r="DX104" s="30">
        <v>0</v>
      </c>
      <c r="DY104" s="30">
        <v>0</v>
      </c>
      <c r="DZ104" s="30">
        <v>0</v>
      </c>
      <c r="EA104" s="30">
        <v>0</v>
      </c>
      <c r="EB104" s="30">
        <v>0</v>
      </c>
      <c r="EC104" s="30">
        <v>0</v>
      </c>
      <c r="ED104" s="30">
        <v>0</v>
      </c>
      <c r="EF104" s="13">
        <v>0</v>
      </c>
      <c r="EG104" s="14">
        <v>0</v>
      </c>
    </row>
    <row r="105" spans="2:137" x14ac:dyDescent="0.25">
      <c r="B105" s="17" t="s">
        <v>28</v>
      </c>
      <c r="C105" s="17"/>
      <c r="D105" s="17"/>
      <c r="E105" s="17"/>
      <c r="F105" s="17"/>
      <c r="H105" s="13">
        <v>436.72999999999996</v>
      </c>
      <c r="I105" s="13">
        <v>403.65000000000003</v>
      </c>
      <c r="J105" s="13">
        <v>433.95000000000005</v>
      </c>
      <c r="K105" s="13">
        <v>427.66</v>
      </c>
      <c r="L105" s="13">
        <v>434.53999999999996</v>
      </c>
      <c r="M105" s="13">
        <v>404.94000000000005</v>
      </c>
      <c r="N105" s="13">
        <v>475.03000000000009</v>
      </c>
      <c r="O105" s="13">
        <v>500.13999999999982</v>
      </c>
      <c r="P105" s="13">
        <v>503.63475801602959</v>
      </c>
      <c r="Q105" s="13">
        <v>506.53108584683315</v>
      </c>
      <c r="R105" s="85">
        <v>508.37370540977059</v>
      </c>
      <c r="S105" s="85">
        <v>508.97402789536778</v>
      </c>
      <c r="T105" s="85">
        <v>508.80923724588996</v>
      </c>
      <c r="U105" s="85">
        <v>508.66027601479163</v>
      </c>
      <c r="V105" s="85">
        <v>508.47127511836442</v>
      </c>
      <c r="W105" s="13">
        <v>509.04357878549285</v>
      </c>
      <c r="X105" s="13">
        <v>510.28099856415776</v>
      </c>
      <c r="Y105" s="13">
        <v>512.12434870085826</v>
      </c>
      <c r="Z105" s="13">
        <v>514.29118519803512</v>
      </c>
      <c r="AA105" s="28"/>
      <c r="AB105" s="13">
        <v>0.20960230250144374</v>
      </c>
      <c r="AC105" s="14">
        <v>10.65642718200553</v>
      </c>
      <c r="AD105" s="28"/>
      <c r="AE105" s="28"/>
      <c r="AF105" s="28"/>
      <c r="AG105" s="28"/>
      <c r="AH105" s="28"/>
      <c r="AI105" s="28"/>
      <c r="AJ105" s="34" t="s">
        <v>28</v>
      </c>
      <c r="AK105" s="34"/>
      <c r="AL105" s="34"/>
      <c r="AM105" s="34"/>
      <c r="AN105" s="34"/>
      <c r="AO105" s="34"/>
      <c r="AP105" s="34"/>
      <c r="AQ105" s="34"/>
      <c r="AR105" s="34"/>
      <c r="AS105" s="34"/>
      <c r="AT105" s="28"/>
      <c r="AU105" s="30">
        <v>436.72999999999996</v>
      </c>
      <c r="AV105" s="30">
        <v>403.65000000000003</v>
      </c>
      <c r="AW105" s="30">
        <v>433.95000000000005</v>
      </c>
      <c r="AX105" s="30">
        <v>427.66</v>
      </c>
      <c r="AY105" s="30">
        <v>434.53999999999996</v>
      </c>
      <c r="AZ105" s="30">
        <v>404.94000000000005</v>
      </c>
      <c r="BA105" s="30">
        <v>475.03000000000009</v>
      </c>
      <c r="BB105" s="30">
        <v>500.13999999999982</v>
      </c>
      <c r="BC105" s="30">
        <v>503.63475801602959</v>
      </c>
      <c r="BD105" s="30">
        <v>506.53108584683315</v>
      </c>
      <c r="BE105" s="30">
        <v>508.37370540977059</v>
      </c>
      <c r="BF105" s="30">
        <v>508.97402789536778</v>
      </c>
      <c r="BG105" s="30">
        <v>508.80923724588996</v>
      </c>
      <c r="BH105" s="30">
        <v>508.66027601479163</v>
      </c>
      <c r="BI105" s="30">
        <v>508.47127511836442</v>
      </c>
      <c r="BJ105" s="30">
        <v>509.04357878549285</v>
      </c>
      <c r="BK105" s="30">
        <v>510.28099856415776</v>
      </c>
      <c r="BL105" s="30">
        <v>512.12434870085826</v>
      </c>
      <c r="BM105" s="30">
        <v>514.29118519803512</v>
      </c>
      <c r="BN105" s="28"/>
      <c r="BO105" s="13">
        <v>0.20960230250144374</v>
      </c>
      <c r="BP105" s="14">
        <v>10.65642718200553</v>
      </c>
      <c r="BQ105" s="28"/>
      <c r="BR105" s="28"/>
      <c r="BS105" s="28"/>
      <c r="BT105" s="28"/>
      <c r="BU105" s="28"/>
      <c r="BV105" s="34"/>
      <c r="BW105" s="34"/>
      <c r="BX105" s="34"/>
      <c r="BY105" s="34"/>
      <c r="BZ105" s="34"/>
      <c r="CA105" s="28"/>
      <c r="CB105" s="34" t="s">
        <v>28</v>
      </c>
      <c r="CC105" s="28"/>
      <c r="CD105" s="30">
        <v>0</v>
      </c>
      <c r="CE105" s="30">
        <v>0</v>
      </c>
      <c r="CF105" s="30">
        <v>0</v>
      </c>
      <c r="CG105" s="30">
        <v>0</v>
      </c>
      <c r="CH105" s="30">
        <v>0</v>
      </c>
      <c r="CI105" s="30">
        <v>0</v>
      </c>
      <c r="CJ105" s="30">
        <v>0</v>
      </c>
      <c r="CK105" s="30">
        <v>0</v>
      </c>
      <c r="CL105" s="30">
        <v>0</v>
      </c>
      <c r="CM105" s="30">
        <v>0</v>
      </c>
      <c r="CN105" s="30">
        <v>0</v>
      </c>
      <c r="CO105" s="30">
        <v>0</v>
      </c>
      <c r="CP105" s="30">
        <v>0</v>
      </c>
      <c r="CQ105" s="30">
        <v>0</v>
      </c>
      <c r="CR105" s="30">
        <v>0</v>
      </c>
      <c r="CS105" s="30">
        <v>0</v>
      </c>
      <c r="CT105" s="30">
        <v>0</v>
      </c>
      <c r="CU105" s="30">
        <v>0</v>
      </c>
      <c r="CV105" s="30">
        <v>0</v>
      </c>
      <c r="CW105" s="28"/>
      <c r="CX105" s="13">
        <v>0</v>
      </c>
      <c r="CY105" s="14">
        <v>0</v>
      </c>
      <c r="CZ105" s="28"/>
      <c r="DA105" s="28"/>
      <c r="DB105" s="28"/>
      <c r="DC105" s="28"/>
      <c r="DD105" s="34"/>
      <c r="DE105" s="34"/>
      <c r="DF105" s="34"/>
      <c r="DG105" s="34"/>
      <c r="DH105" s="34"/>
      <c r="DI105" s="28"/>
      <c r="DJ105" s="34" t="s">
        <v>28</v>
      </c>
      <c r="DK105" s="28"/>
      <c r="DL105" s="30">
        <v>0</v>
      </c>
      <c r="DM105" s="30">
        <v>0</v>
      </c>
      <c r="DN105" s="30">
        <v>0</v>
      </c>
      <c r="DO105" s="30">
        <v>0</v>
      </c>
      <c r="DP105" s="30">
        <v>0</v>
      </c>
      <c r="DQ105" s="30">
        <v>0</v>
      </c>
      <c r="DR105" s="30">
        <v>0</v>
      </c>
      <c r="DS105" s="30">
        <v>0</v>
      </c>
      <c r="DT105" s="30">
        <v>0</v>
      </c>
      <c r="DU105" s="30">
        <v>0</v>
      </c>
      <c r="DV105" s="30">
        <v>0</v>
      </c>
      <c r="DW105" s="30">
        <v>0</v>
      </c>
      <c r="DX105" s="30">
        <v>0</v>
      </c>
      <c r="DY105" s="30">
        <v>0</v>
      </c>
      <c r="DZ105" s="30">
        <v>0</v>
      </c>
      <c r="EA105" s="30">
        <v>0</v>
      </c>
      <c r="EB105" s="30">
        <v>0</v>
      </c>
      <c r="EC105" s="30">
        <v>0</v>
      </c>
      <c r="ED105" s="30">
        <v>0</v>
      </c>
      <c r="EF105" s="13">
        <v>0</v>
      </c>
      <c r="EG105" s="14">
        <v>0</v>
      </c>
    </row>
    <row r="106" spans="2:137" x14ac:dyDescent="0.25">
      <c r="B106" s="12" t="s">
        <v>29</v>
      </c>
      <c r="C106" s="12"/>
      <c r="D106" s="12"/>
      <c r="E106" s="12"/>
      <c r="F106" s="12"/>
      <c r="H106" s="13">
        <v>2368.89</v>
      </c>
      <c r="I106" s="13">
        <v>2299.9299999999998</v>
      </c>
      <c r="J106" s="13">
        <v>2195.9299999999998</v>
      </c>
      <c r="K106" s="13">
        <v>2164.91</v>
      </c>
      <c r="L106" s="13">
        <v>2198.5300000000002</v>
      </c>
      <c r="M106" s="13">
        <v>2216.77</v>
      </c>
      <c r="N106" s="13">
        <v>2324.8899999999994</v>
      </c>
      <c r="O106" s="13">
        <v>2295.38</v>
      </c>
      <c r="P106" s="13">
        <v>2231.6245976265882</v>
      </c>
      <c r="Q106" s="13">
        <v>2189.4299654214419</v>
      </c>
      <c r="R106" s="85">
        <v>2167.0272951697302</v>
      </c>
      <c r="S106" s="85">
        <v>2132.2550979714642</v>
      </c>
      <c r="T106" s="85">
        <v>2093.8883614604833</v>
      </c>
      <c r="U106" s="85">
        <v>2074.0825980418376</v>
      </c>
      <c r="V106" s="85">
        <v>2041.9827619287882</v>
      </c>
      <c r="W106" s="13">
        <v>2017.1537130121233</v>
      </c>
      <c r="X106" s="13">
        <v>2001.4559199806847</v>
      </c>
      <c r="Y106" s="13">
        <v>1993.0875666406112</v>
      </c>
      <c r="Z106" s="13">
        <v>1987.0407233606022</v>
      </c>
      <c r="AA106" s="28"/>
      <c r="AB106" s="13">
        <v>-1.1541221307953764</v>
      </c>
      <c r="AC106" s="14">
        <v>-244.58387426598597</v>
      </c>
      <c r="AD106" s="28"/>
      <c r="AE106" s="28"/>
      <c r="AF106" s="28"/>
      <c r="AG106" s="28"/>
      <c r="AH106" s="28"/>
      <c r="AI106" s="28"/>
      <c r="AJ106" s="32" t="s">
        <v>29</v>
      </c>
      <c r="AK106" s="32"/>
      <c r="AL106" s="32"/>
      <c r="AM106" s="32"/>
      <c r="AN106" s="32"/>
      <c r="AO106" s="32"/>
      <c r="AP106" s="32"/>
      <c r="AQ106" s="32"/>
      <c r="AR106" s="32"/>
      <c r="AS106" s="32"/>
      <c r="AT106" s="28"/>
      <c r="AU106" s="30">
        <v>2368.89</v>
      </c>
      <c r="AV106" s="30">
        <v>2258.1499999999996</v>
      </c>
      <c r="AW106" s="30">
        <v>2156.5699999999997</v>
      </c>
      <c r="AX106" s="30">
        <v>2102.81</v>
      </c>
      <c r="AY106" s="30">
        <v>2143.0700000000002</v>
      </c>
      <c r="AZ106" s="30">
        <v>2163.92</v>
      </c>
      <c r="BA106" s="30">
        <v>2166.8799999999997</v>
      </c>
      <c r="BB106" s="30">
        <v>2094.56</v>
      </c>
      <c r="BC106" s="30">
        <v>2029.8563132551442</v>
      </c>
      <c r="BD106" s="30">
        <v>1987.0137204168573</v>
      </c>
      <c r="BE106" s="30">
        <v>1964.5425738064869</v>
      </c>
      <c r="BF106" s="30">
        <v>1930.2394646939335</v>
      </c>
      <c r="BG106" s="30">
        <v>1892.685238517151</v>
      </c>
      <c r="BH106" s="30">
        <v>1873.1924771081945</v>
      </c>
      <c r="BI106" s="30">
        <v>1841.9533521566736</v>
      </c>
      <c r="BJ106" s="30">
        <v>1817.3927861411041</v>
      </c>
      <c r="BK106" s="30">
        <v>1801.3197839134823</v>
      </c>
      <c r="BL106" s="30">
        <v>1792.1530879358809</v>
      </c>
      <c r="BM106" s="30">
        <v>1785.1919383564352</v>
      </c>
      <c r="BN106" s="28"/>
      <c r="BO106" s="13">
        <v>-1.2761776124712076</v>
      </c>
      <c r="BP106" s="14">
        <v>-244.66437489870896</v>
      </c>
      <c r="BQ106" s="28"/>
      <c r="BR106" s="28"/>
      <c r="BS106" s="28"/>
      <c r="BT106" s="28"/>
      <c r="BU106" s="28"/>
      <c r="BV106" s="32"/>
      <c r="BW106" s="32"/>
      <c r="BX106" s="32"/>
      <c r="BY106" s="32"/>
      <c r="BZ106" s="32"/>
      <c r="CA106" s="28"/>
      <c r="CB106" s="32" t="s">
        <v>29</v>
      </c>
      <c r="CC106" s="28"/>
      <c r="CD106" s="30">
        <v>0</v>
      </c>
      <c r="CE106" s="30">
        <v>0</v>
      </c>
      <c r="CF106" s="30">
        <v>0</v>
      </c>
      <c r="CG106" s="30">
        <v>0</v>
      </c>
      <c r="CH106" s="30">
        <v>0</v>
      </c>
      <c r="CI106" s="30">
        <v>0</v>
      </c>
      <c r="CJ106" s="30">
        <v>0</v>
      </c>
      <c r="CK106" s="30">
        <v>0</v>
      </c>
      <c r="CL106" s="30">
        <v>0</v>
      </c>
      <c r="CM106" s="30">
        <v>0</v>
      </c>
      <c r="CN106" s="30">
        <v>0</v>
      </c>
      <c r="CO106" s="30">
        <v>0</v>
      </c>
      <c r="CP106" s="30">
        <v>0</v>
      </c>
      <c r="CQ106" s="30">
        <v>0</v>
      </c>
      <c r="CR106" s="30">
        <v>0</v>
      </c>
      <c r="CS106" s="30">
        <v>0</v>
      </c>
      <c r="CT106" s="30">
        <v>0</v>
      </c>
      <c r="CU106" s="30">
        <v>0</v>
      </c>
      <c r="CV106" s="30">
        <v>0</v>
      </c>
      <c r="CW106" s="28"/>
      <c r="CX106" s="13">
        <v>0</v>
      </c>
      <c r="CY106" s="14">
        <v>0</v>
      </c>
      <c r="CZ106" s="28"/>
      <c r="DA106" s="28"/>
      <c r="DB106" s="28"/>
      <c r="DC106" s="28"/>
      <c r="DD106" s="32"/>
      <c r="DE106" s="32"/>
      <c r="DF106" s="32"/>
      <c r="DG106" s="32"/>
      <c r="DH106" s="32"/>
      <c r="DI106" s="28"/>
      <c r="DJ106" s="32" t="s">
        <v>29</v>
      </c>
      <c r="DK106" s="28"/>
      <c r="DL106" s="30">
        <v>0</v>
      </c>
      <c r="DM106" s="30">
        <v>41.78</v>
      </c>
      <c r="DN106" s="30">
        <v>39.36</v>
      </c>
      <c r="DO106" s="30">
        <v>62.1</v>
      </c>
      <c r="DP106" s="30">
        <v>55.46</v>
      </c>
      <c r="DQ106" s="30">
        <v>52.85</v>
      </c>
      <c r="DR106" s="30">
        <v>158.01</v>
      </c>
      <c r="DS106" s="30">
        <v>200.82</v>
      </c>
      <c r="DT106" s="30">
        <v>201.76828437144391</v>
      </c>
      <c r="DU106" s="30">
        <v>202.41624500458465</v>
      </c>
      <c r="DV106" s="30">
        <v>202.48472136324321</v>
      </c>
      <c r="DW106" s="30">
        <v>202.01563327753055</v>
      </c>
      <c r="DX106" s="30">
        <v>201.20312294333235</v>
      </c>
      <c r="DY106" s="30">
        <v>200.89012093364315</v>
      </c>
      <c r="DZ106" s="30">
        <v>200.02940977211458</v>
      </c>
      <c r="EA106" s="30">
        <v>199.76092687101922</v>
      </c>
      <c r="EB106" s="30">
        <v>200.13613606720241</v>
      </c>
      <c r="EC106" s="30">
        <v>200.93447870473037</v>
      </c>
      <c r="ED106" s="30">
        <v>201.84878500416696</v>
      </c>
      <c r="EF106" s="13">
        <v>3.9890403795705964E-3</v>
      </c>
      <c r="EG106" s="14">
        <v>8.0500632723044419E-2</v>
      </c>
    </row>
    <row r="107" spans="2:137" x14ac:dyDescent="0.25">
      <c r="B107" s="17" t="s">
        <v>30</v>
      </c>
      <c r="C107" s="17"/>
      <c r="D107" s="17"/>
      <c r="E107" s="17"/>
      <c r="F107" s="17"/>
      <c r="H107" s="13">
        <v>46.94</v>
      </c>
      <c r="I107" s="13">
        <v>44.44</v>
      </c>
      <c r="J107" s="13">
        <v>48.320000000000007</v>
      </c>
      <c r="K107" s="13">
        <v>46.989999999999995</v>
      </c>
      <c r="L107" s="13">
        <v>53.08</v>
      </c>
      <c r="M107" s="13">
        <v>56.5</v>
      </c>
      <c r="N107" s="13">
        <v>53.61</v>
      </c>
      <c r="O107" s="13">
        <v>60.29</v>
      </c>
      <c r="P107" s="13">
        <v>60.670471218800934</v>
      </c>
      <c r="Q107" s="13">
        <v>60.953559285259153</v>
      </c>
      <c r="R107" s="85">
        <v>61.100867362819365</v>
      </c>
      <c r="S107" s="85">
        <v>61.119607510734262</v>
      </c>
      <c r="T107" s="85">
        <v>61.062570169066433</v>
      </c>
      <c r="U107" s="85">
        <v>61.029466023264867</v>
      </c>
      <c r="V107" s="85">
        <v>60.972987571027993</v>
      </c>
      <c r="W107" s="13">
        <v>61.018785273024442</v>
      </c>
      <c r="X107" s="13">
        <v>61.149249626044266</v>
      </c>
      <c r="Y107" s="13">
        <v>61.342764111166744</v>
      </c>
      <c r="Z107" s="13">
        <v>61.563634460935013</v>
      </c>
      <c r="AA107" s="28"/>
      <c r="AB107" s="13">
        <v>0.14624921715375994</v>
      </c>
      <c r="AC107" s="14">
        <v>0.89316324213407938</v>
      </c>
      <c r="AD107" s="28"/>
      <c r="AE107" s="28"/>
      <c r="AF107" s="28"/>
      <c r="AG107" s="28"/>
      <c r="AH107" s="28"/>
      <c r="AI107" s="28"/>
      <c r="AJ107" s="34" t="s">
        <v>30</v>
      </c>
      <c r="AK107" s="34"/>
      <c r="AL107" s="34"/>
      <c r="AM107" s="34"/>
      <c r="AN107" s="34"/>
      <c r="AO107" s="34"/>
      <c r="AP107" s="34"/>
      <c r="AQ107" s="34"/>
      <c r="AR107" s="34"/>
      <c r="AS107" s="34"/>
      <c r="AT107" s="28"/>
      <c r="AU107" s="30">
        <v>46.94</v>
      </c>
      <c r="AV107" s="30">
        <v>44.44</v>
      </c>
      <c r="AW107" s="30">
        <v>48.320000000000007</v>
      </c>
      <c r="AX107" s="30">
        <v>46.989999999999995</v>
      </c>
      <c r="AY107" s="30">
        <v>53.08</v>
      </c>
      <c r="AZ107" s="30">
        <v>56.5</v>
      </c>
      <c r="BA107" s="30">
        <v>53.61</v>
      </c>
      <c r="BB107" s="30">
        <v>60.29</v>
      </c>
      <c r="BC107" s="30">
        <v>60.670471218800934</v>
      </c>
      <c r="BD107" s="30">
        <v>60.953559285259153</v>
      </c>
      <c r="BE107" s="30">
        <v>61.100867362819365</v>
      </c>
      <c r="BF107" s="30">
        <v>61.119607510734262</v>
      </c>
      <c r="BG107" s="30">
        <v>61.062570169066433</v>
      </c>
      <c r="BH107" s="30">
        <v>61.029466023264867</v>
      </c>
      <c r="BI107" s="30">
        <v>60.972987571027993</v>
      </c>
      <c r="BJ107" s="30">
        <v>61.018785273024442</v>
      </c>
      <c r="BK107" s="30">
        <v>61.149249626044266</v>
      </c>
      <c r="BL107" s="30">
        <v>61.342764111166744</v>
      </c>
      <c r="BM107" s="30">
        <v>61.563634460935013</v>
      </c>
      <c r="BN107" s="28"/>
      <c r="BO107" s="13">
        <v>0.14624921715375994</v>
      </c>
      <c r="BP107" s="14">
        <v>0.89316324213407938</v>
      </c>
      <c r="BQ107" s="28"/>
      <c r="BR107" s="28"/>
      <c r="BS107" s="28"/>
      <c r="BT107" s="28"/>
      <c r="BU107" s="28"/>
      <c r="BV107" s="34"/>
      <c r="BW107" s="34"/>
      <c r="BX107" s="34"/>
      <c r="BY107" s="34"/>
      <c r="BZ107" s="34"/>
      <c r="CA107" s="28"/>
      <c r="CB107" s="34" t="s">
        <v>30</v>
      </c>
      <c r="CC107" s="28"/>
      <c r="CD107" s="30">
        <v>0</v>
      </c>
      <c r="CE107" s="30">
        <v>0</v>
      </c>
      <c r="CF107" s="30">
        <v>0</v>
      </c>
      <c r="CG107" s="30">
        <v>0</v>
      </c>
      <c r="CH107" s="30">
        <v>0</v>
      </c>
      <c r="CI107" s="30">
        <v>0</v>
      </c>
      <c r="CJ107" s="30">
        <v>0</v>
      </c>
      <c r="CK107" s="30">
        <v>0</v>
      </c>
      <c r="CL107" s="30">
        <v>0</v>
      </c>
      <c r="CM107" s="30">
        <v>0</v>
      </c>
      <c r="CN107" s="30">
        <v>0</v>
      </c>
      <c r="CO107" s="30">
        <v>0</v>
      </c>
      <c r="CP107" s="30">
        <v>0</v>
      </c>
      <c r="CQ107" s="30">
        <v>0</v>
      </c>
      <c r="CR107" s="30">
        <v>0</v>
      </c>
      <c r="CS107" s="30">
        <v>0</v>
      </c>
      <c r="CT107" s="30">
        <v>0</v>
      </c>
      <c r="CU107" s="30">
        <v>0</v>
      </c>
      <c r="CV107" s="30">
        <v>0</v>
      </c>
      <c r="CW107" s="28"/>
      <c r="CX107" s="13">
        <v>0</v>
      </c>
      <c r="CY107" s="14">
        <v>0</v>
      </c>
      <c r="CZ107" s="28"/>
      <c r="DA107" s="28"/>
      <c r="DB107" s="28"/>
      <c r="DC107" s="28"/>
      <c r="DD107" s="34"/>
      <c r="DE107" s="34"/>
      <c r="DF107" s="34"/>
      <c r="DG107" s="34"/>
      <c r="DH107" s="34"/>
      <c r="DI107" s="28"/>
      <c r="DJ107" s="34" t="s">
        <v>30</v>
      </c>
      <c r="DK107" s="28"/>
      <c r="DL107" s="30">
        <v>0</v>
      </c>
      <c r="DM107" s="30">
        <v>0</v>
      </c>
      <c r="DN107" s="30">
        <v>0</v>
      </c>
      <c r="DO107" s="30">
        <v>0</v>
      </c>
      <c r="DP107" s="30">
        <v>0</v>
      </c>
      <c r="DQ107" s="30">
        <v>0</v>
      </c>
      <c r="DR107" s="30">
        <v>0</v>
      </c>
      <c r="DS107" s="30">
        <v>0</v>
      </c>
      <c r="DT107" s="30">
        <v>0</v>
      </c>
      <c r="DU107" s="30">
        <v>0</v>
      </c>
      <c r="DV107" s="30">
        <v>0</v>
      </c>
      <c r="DW107" s="30">
        <v>0</v>
      </c>
      <c r="DX107" s="30">
        <v>0</v>
      </c>
      <c r="DY107" s="30">
        <v>0</v>
      </c>
      <c r="DZ107" s="30">
        <v>0</v>
      </c>
      <c r="EA107" s="30">
        <v>0</v>
      </c>
      <c r="EB107" s="30">
        <v>0</v>
      </c>
      <c r="EC107" s="30">
        <v>0</v>
      </c>
      <c r="ED107" s="30">
        <v>0</v>
      </c>
      <c r="EF107" s="13">
        <v>0</v>
      </c>
      <c r="EG107" s="14">
        <v>0</v>
      </c>
    </row>
    <row r="108" spans="2:137" x14ac:dyDescent="0.25">
      <c r="B108" s="17" t="s">
        <v>31</v>
      </c>
      <c r="C108" s="17"/>
      <c r="D108" s="17"/>
      <c r="E108" s="17"/>
      <c r="F108" s="17"/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85">
        <v>0</v>
      </c>
      <c r="S108" s="85">
        <v>0</v>
      </c>
      <c r="T108" s="85">
        <v>0</v>
      </c>
      <c r="U108" s="85">
        <v>0</v>
      </c>
      <c r="V108" s="85">
        <v>0</v>
      </c>
      <c r="W108" s="13">
        <v>0</v>
      </c>
      <c r="X108" s="13">
        <v>0</v>
      </c>
      <c r="Y108" s="13">
        <v>0</v>
      </c>
      <c r="Z108" s="13">
        <v>0</v>
      </c>
      <c r="AA108" s="28"/>
      <c r="AB108" s="13">
        <v>0</v>
      </c>
      <c r="AC108" s="14">
        <v>0</v>
      </c>
      <c r="AD108" s="28"/>
      <c r="AE108" s="28"/>
      <c r="AF108" s="28"/>
      <c r="AG108" s="28"/>
      <c r="AH108" s="28"/>
      <c r="AI108" s="28"/>
      <c r="AJ108" s="34" t="s">
        <v>31</v>
      </c>
      <c r="AK108" s="34"/>
      <c r="AL108" s="34"/>
      <c r="AM108" s="34"/>
      <c r="AN108" s="34"/>
      <c r="AO108" s="34"/>
      <c r="AP108" s="34"/>
      <c r="AQ108" s="34"/>
      <c r="AR108" s="34"/>
      <c r="AS108" s="34"/>
      <c r="AT108" s="28"/>
      <c r="AU108" s="30">
        <v>0</v>
      </c>
      <c r="AV108" s="30">
        <v>0</v>
      </c>
      <c r="AW108" s="30">
        <v>0</v>
      </c>
      <c r="AX108" s="30">
        <v>0</v>
      </c>
      <c r="AY108" s="30">
        <v>0</v>
      </c>
      <c r="AZ108" s="30">
        <v>0</v>
      </c>
      <c r="BA108" s="30">
        <v>0</v>
      </c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28"/>
      <c r="BO108" s="13">
        <v>0</v>
      </c>
      <c r="BP108" s="14">
        <v>0</v>
      </c>
      <c r="BQ108" s="28"/>
      <c r="BR108" s="28"/>
      <c r="BS108" s="28"/>
      <c r="BT108" s="28"/>
      <c r="BU108" s="28"/>
      <c r="BV108" s="34"/>
      <c r="BW108" s="34"/>
      <c r="BX108" s="34"/>
      <c r="BY108" s="34"/>
      <c r="BZ108" s="34"/>
      <c r="CA108" s="28"/>
      <c r="CB108" s="34" t="s">
        <v>31</v>
      </c>
      <c r="CC108" s="28"/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28"/>
      <c r="CX108" s="13">
        <v>0</v>
      </c>
      <c r="CY108" s="14">
        <v>0</v>
      </c>
      <c r="CZ108" s="28"/>
      <c r="DA108" s="28"/>
      <c r="DB108" s="28"/>
      <c r="DC108" s="28"/>
      <c r="DD108" s="34"/>
      <c r="DE108" s="34"/>
      <c r="DF108" s="34"/>
      <c r="DG108" s="34"/>
      <c r="DH108" s="34"/>
      <c r="DI108" s="28"/>
      <c r="DJ108" s="34" t="s">
        <v>31</v>
      </c>
      <c r="DK108" s="28"/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  <c r="DV108" s="30">
        <v>0</v>
      </c>
      <c r="DW108" s="30">
        <v>0</v>
      </c>
      <c r="DX108" s="30">
        <v>0</v>
      </c>
      <c r="DY108" s="30">
        <v>0</v>
      </c>
      <c r="DZ108" s="30">
        <v>0</v>
      </c>
      <c r="EA108" s="30">
        <v>0</v>
      </c>
      <c r="EB108" s="30">
        <v>0</v>
      </c>
      <c r="EC108" s="30">
        <v>0</v>
      </c>
      <c r="ED108" s="30">
        <v>0</v>
      </c>
      <c r="EF108" s="13">
        <v>0</v>
      </c>
      <c r="EG108" s="14">
        <v>0</v>
      </c>
    </row>
    <row r="109" spans="2:137" x14ac:dyDescent="0.25">
      <c r="B109" s="17" t="s">
        <v>32</v>
      </c>
      <c r="C109" s="17"/>
      <c r="D109" s="17"/>
      <c r="E109" s="17"/>
      <c r="F109" s="17"/>
      <c r="H109" s="13">
        <v>397.77000000000004</v>
      </c>
      <c r="I109" s="13">
        <v>445.73</v>
      </c>
      <c r="J109" s="13">
        <v>448.3599999999999</v>
      </c>
      <c r="K109" s="13">
        <v>435.31</v>
      </c>
      <c r="L109" s="13">
        <v>407.63</v>
      </c>
      <c r="M109" s="13">
        <v>422.56999999999988</v>
      </c>
      <c r="N109" s="13">
        <v>514.6099999999999</v>
      </c>
      <c r="O109" s="13">
        <v>532.78</v>
      </c>
      <c r="P109" s="13">
        <v>536.98638587381606</v>
      </c>
      <c r="Q109" s="13">
        <v>538.82710103213162</v>
      </c>
      <c r="R109" s="85">
        <v>537.06324071631047</v>
      </c>
      <c r="S109" s="85">
        <v>531.85888204239484</v>
      </c>
      <c r="T109" s="85">
        <v>524.785171706249</v>
      </c>
      <c r="U109" s="85">
        <v>521.22964526359885</v>
      </c>
      <c r="V109" s="85">
        <v>514.26192333059396</v>
      </c>
      <c r="W109" s="13">
        <v>509.89024743581172</v>
      </c>
      <c r="X109" s="13">
        <v>507.93115090999572</v>
      </c>
      <c r="Y109" s="13">
        <v>507.72067086122559</v>
      </c>
      <c r="Z109" s="13">
        <v>508.22988476248952</v>
      </c>
      <c r="AA109" s="28"/>
      <c r="AB109" s="13">
        <v>-0.54887681369132357</v>
      </c>
      <c r="AC109" s="14">
        <v>-28.756501111326543</v>
      </c>
      <c r="AD109" s="28"/>
      <c r="AE109" s="28"/>
      <c r="AF109" s="28"/>
      <c r="AG109" s="28"/>
      <c r="AH109" s="28"/>
      <c r="AI109" s="28"/>
      <c r="AJ109" s="34" t="s">
        <v>32</v>
      </c>
      <c r="AK109" s="34"/>
      <c r="AL109" s="34"/>
      <c r="AM109" s="34"/>
      <c r="AN109" s="34"/>
      <c r="AO109" s="34"/>
      <c r="AP109" s="34"/>
      <c r="AQ109" s="34"/>
      <c r="AR109" s="34"/>
      <c r="AS109" s="34"/>
      <c r="AT109" s="28"/>
      <c r="AU109" s="30">
        <v>397.77000000000004</v>
      </c>
      <c r="AV109" s="30">
        <v>403.95000000000005</v>
      </c>
      <c r="AW109" s="30">
        <v>408.99999999999989</v>
      </c>
      <c r="AX109" s="30">
        <v>373.21</v>
      </c>
      <c r="AY109" s="30">
        <v>352.17</v>
      </c>
      <c r="AZ109" s="30">
        <v>369.71999999999986</v>
      </c>
      <c r="BA109" s="30">
        <v>356.59999999999985</v>
      </c>
      <c r="BB109" s="30">
        <v>331.96000000000004</v>
      </c>
      <c r="BC109" s="30">
        <v>335.21810150237212</v>
      </c>
      <c r="BD109" s="30">
        <v>336.41085602754691</v>
      </c>
      <c r="BE109" s="30">
        <v>334.57851935306729</v>
      </c>
      <c r="BF109" s="30">
        <v>329.84324876486426</v>
      </c>
      <c r="BG109" s="30">
        <v>323.58204876291666</v>
      </c>
      <c r="BH109" s="30">
        <v>320.33952432995568</v>
      </c>
      <c r="BI109" s="30">
        <v>314.23251355847935</v>
      </c>
      <c r="BJ109" s="30">
        <v>310.12932056479247</v>
      </c>
      <c r="BK109" s="30">
        <v>307.79501484279331</v>
      </c>
      <c r="BL109" s="30">
        <v>306.78619215649525</v>
      </c>
      <c r="BM109" s="30">
        <v>306.38109975832259</v>
      </c>
      <c r="BN109" s="28"/>
      <c r="BO109" s="13">
        <v>-0.89548263781555892</v>
      </c>
      <c r="BP109" s="14">
        <v>-28.83700174404953</v>
      </c>
      <c r="BQ109" s="28"/>
      <c r="BR109" s="28"/>
      <c r="BS109" s="28"/>
      <c r="BT109" s="28"/>
      <c r="BU109" s="28"/>
      <c r="BV109" s="34"/>
      <c r="BW109" s="34"/>
      <c r="BX109" s="34"/>
      <c r="BY109" s="34"/>
      <c r="BZ109" s="34"/>
      <c r="CA109" s="28"/>
      <c r="CB109" s="34" t="s">
        <v>32</v>
      </c>
      <c r="CC109" s="28"/>
      <c r="CD109" s="30">
        <v>0</v>
      </c>
      <c r="CE109" s="30">
        <v>0</v>
      </c>
      <c r="CF109" s="30">
        <v>0</v>
      </c>
      <c r="CG109" s="30">
        <v>0</v>
      </c>
      <c r="CH109" s="30">
        <v>0</v>
      </c>
      <c r="CI109" s="30">
        <v>0</v>
      </c>
      <c r="CJ109" s="30">
        <v>0</v>
      </c>
      <c r="CK109" s="30">
        <v>0</v>
      </c>
      <c r="CL109" s="30">
        <v>0</v>
      </c>
      <c r="CM109" s="30">
        <v>0</v>
      </c>
      <c r="CN109" s="30">
        <v>0</v>
      </c>
      <c r="CO109" s="30">
        <v>0</v>
      </c>
      <c r="CP109" s="30">
        <v>0</v>
      </c>
      <c r="CQ109" s="30">
        <v>0</v>
      </c>
      <c r="CR109" s="30">
        <v>0</v>
      </c>
      <c r="CS109" s="30">
        <v>0</v>
      </c>
      <c r="CT109" s="30">
        <v>0</v>
      </c>
      <c r="CU109" s="30">
        <v>0</v>
      </c>
      <c r="CV109" s="30">
        <v>0</v>
      </c>
      <c r="CW109" s="28"/>
      <c r="CX109" s="13">
        <v>0</v>
      </c>
      <c r="CY109" s="14">
        <v>0</v>
      </c>
      <c r="CZ109" s="28"/>
      <c r="DA109" s="28"/>
      <c r="DB109" s="28"/>
      <c r="DC109" s="28"/>
      <c r="DD109" s="34"/>
      <c r="DE109" s="34"/>
      <c r="DF109" s="34"/>
      <c r="DG109" s="34"/>
      <c r="DH109" s="34"/>
      <c r="DI109" s="28"/>
      <c r="DJ109" s="34" t="s">
        <v>32</v>
      </c>
      <c r="DK109" s="28"/>
      <c r="DL109" s="30">
        <v>0</v>
      </c>
      <c r="DM109" s="30">
        <v>41.78</v>
      </c>
      <c r="DN109" s="30">
        <v>39.36</v>
      </c>
      <c r="DO109" s="30">
        <v>62.1</v>
      </c>
      <c r="DP109" s="30">
        <v>55.46</v>
      </c>
      <c r="DQ109" s="30">
        <v>52.85</v>
      </c>
      <c r="DR109" s="30">
        <v>158.01</v>
      </c>
      <c r="DS109" s="30">
        <v>200.82</v>
      </c>
      <c r="DT109" s="30">
        <v>201.76828437144391</v>
      </c>
      <c r="DU109" s="30">
        <v>202.41624500458465</v>
      </c>
      <c r="DV109" s="30">
        <v>202.48472136324321</v>
      </c>
      <c r="DW109" s="30">
        <v>202.01563327753055</v>
      </c>
      <c r="DX109" s="30">
        <v>201.20312294333235</v>
      </c>
      <c r="DY109" s="30">
        <v>200.89012093364315</v>
      </c>
      <c r="DZ109" s="30">
        <v>200.02940977211458</v>
      </c>
      <c r="EA109" s="30">
        <v>199.76092687101922</v>
      </c>
      <c r="EB109" s="30">
        <v>200.13613606720241</v>
      </c>
      <c r="EC109" s="30">
        <v>200.93447870473037</v>
      </c>
      <c r="ED109" s="30">
        <v>201.84878500416696</v>
      </c>
      <c r="EF109" s="13">
        <v>3.9890403795705964E-3</v>
      </c>
      <c r="EG109" s="14">
        <v>8.0500632723044419E-2</v>
      </c>
    </row>
    <row r="110" spans="2:137" x14ac:dyDescent="0.25">
      <c r="B110" s="17" t="s">
        <v>33</v>
      </c>
      <c r="C110" s="17"/>
      <c r="D110" s="17"/>
      <c r="E110" s="17"/>
      <c r="F110" s="17"/>
      <c r="H110" s="13">
        <v>34.74</v>
      </c>
      <c r="I110" s="13">
        <v>42.33</v>
      </c>
      <c r="J110" s="13">
        <v>24.96</v>
      </c>
      <c r="K110" s="13">
        <v>23.479999999999997</v>
      </c>
      <c r="L110" s="13">
        <v>22.86</v>
      </c>
      <c r="M110" s="13">
        <v>21.240000000000002</v>
      </c>
      <c r="N110" s="13">
        <v>19.52</v>
      </c>
      <c r="O110" s="13">
        <v>18.04</v>
      </c>
      <c r="P110" s="13">
        <v>17.869139657659915</v>
      </c>
      <c r="Q110" s="13">
        <v>17.673842978095049</v>
      </c>
      <c r="R110" s="85">
        <v>17.44496924416686</v>
      </c>
      <c r="S110" s="85">
        <v>17.174333806736009</v>
      </c>
      <c r="T110" s="85">
        <v>16.907073244295621</v>
      </c>
      <c r="U110" s="85">
        <v>16.768555729031927</v>
      </c>
      <c r="V110" s="85">
        <v>16.527537321656727</v>
      </c>
      <c r="W110" s="13">
        <v>16.289403171772548</v>
      </c>
      <c r="X110" s="13">
        <v>16.078857395176144</v>
      </c>
      <c r="Y110" s="13">
        <v>15.888557896786757</v>
      </c>
      <c r="Z110" s="13">
        <v>15.707303330737084</v>
      </c>
      <c r="AA110" s="28"/>
      <c r="AB110" s="13">
        <v>-1.2812156375258343</v>
      </c>
      <c r="AC110" s="14">
        <v>-2.1618363269228311</v>
      </c>
      <c r="AD110" s="28"/>
      <c r="AE110" s="28"/>
      <c r="AF110" s="28"/>
      <c r="AG110" s="28"/>
      <c r="AH110" s="28"/>
      <c r="AI110" s="28"/>
      <c r="AJ110" s="34" t="s">
        <v>33</v>
      </c>
      <c r="AK110" s="34"/>
      <c r="AL110" s="34"/>
      <c r="AM110" s="34"/>
      <c r="AN110" s="34"/>
      <c r="AO110" s="34"/>
      <c r="AP110" s="34"/>
      <c r="AQ110" s="34"/>
      <c r="AR110" s="34"/>
      <c r="AS110" s="34"/>
      <c r="AT110" s="28"/>
      <c r="AU110" s="30">
        <v>34.74</v>
      </c>
      <c r="AV110" s="30">
        <v>42.33</v>
      </c>
      <c r="AW110" s="30">
        <v>24.96</v>
      </c>
      <c r="AX110" s="30">
        <v>23.479999999999997</v>
      </c>
      <c r="AY110" s="30">
        <v>22.86</v>
      </c>
      <c r="AZ110" s="30">
        <v>21.240000000000002</v>
      </c>
      <c r="BA110" s="30">
        <v>19.52</v>
      </c>
      <c r="BB110" s="30">
        <v>18.04</v>
      </c>
      <c r="BC110" s="30">
        <v>17.869139657659915</v>
      </c>
      <c r="BD110" s="30">
        <v>17.673842978095049</v>
      </c>
      <c r="BE110" s="30">
        <v>17.44496924416686</v>
      </c>
      <c r="BF110" s="30">
        <v>17.174333806736009</v>
      </c>
      <c r="BG110" s="30">
        <v>16.907073244295621</v>
      </c>
      <c r="BH110" s="30">
        <v>16.768555729031927</v>
      </c>
      <c r="BI110" s="30">
        <v>16.527537321656727</v>
      </c>
      <c r="BJ110" s="30">
        <v>16.289403171772548</v>
      </c>
      <c r="BK110" s="30">
        <v>16.078857395176144</v>
      </c>
      <c r="BL110" s="30">
        <v>15.888557896786757</v>
      </c>
      <c r="BM110" s="30">
        <v>15.707303330737084</v>
      </c>
      <c r="BN110" s="28"/>
      <c r="BO110" s="13">
        <v>-1.2812156375258343</v>
      </c>
      <c r="BP110" s="14">
        <v>-2.1618363269228311</v>
      </c>
      <c r="BQ110" s="28"/>
      <c r="BR110" s="28"/>
      <c r="BS110" s="28"/>
      <c r="BT110" s="28"/>
      <c r="BU110" s="28"/>
      <c r="BV110" s="34"/>
      <c r="BW110" s="34"/>
      <c r="BX110" s="34"/>
      <c r="BY110" s="34"/>
      <c r="BZ110" s="34"/>
      <c r="CA110" s="28"/>
      <c r="CB110" s="34" t="s">
        <v>33</v>
      </c>
      <c r="CC110" s="28"/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28"/>
      <c r="CX110" s="13">
        <v>0</v>
      </c>
      <c r="CY110" s="14">
        <v>0</v>
      </c>
      <c r="CZ110" s="28"/>
      <c r="DA110" s="28"/>
      <c r="DB110" s="28"/>
      <c r="DC110" s="28"/>
      <c r="DD110" s="34"/>
      <c r="DE110" s="34"/>
      <c r="DF110" s="34"/>
      <c r="DG110" s="34"/>
      <c r="DH110" s="34"/>
      <c r="DI110" s="28"/>
      <c r="DJ110" s="34" t="s">
        <v>33</v>
      </c>
      <c r="DK110" s="28"/>
      <c r="DL110" s="30">
        <v>0</v>
      </c>
      <c r="DM110" s="30">
        <v>0</v>
      </c>
      <c r="DN110" s="30">
        <v>0</v>
      </c>
      <c r="DO110" s="30">
        <v>0</v>
      </c>
      <c r="DP110" s="30">
        <v>0</v>
      </c>
      <c r="DQ110" s="30">
        <v>0</v>
      </c>
      <c r="DR110" s="30">
        <v>0</v>
      </c>
      <c r="DS110" s="30">
        <v>0</v>
      </c>
      <c r="DT110" s="30">
        <v>0</v>
      </c>
      <c r="DU110" s="30">
        <v>0</v>
      </c>
      <c r="DV110" s="30">
        <v>0</v>
      </c>
      <c r="DW110" s="30">
        <v>0</v>
      </c>
      <c r="DX110" s="30">
        <v>0</v>
      </c>
      <c r="DY110" s="30">
        <v>0</v>
      </c>
      <c r="DZ110" s="30">
        <v>0</v>
      </c>
      <c r="EA110" s="30">
        <v>0</v>
      </c>
      <c r="EB110" s="30">
        <v>0</v>
      </c>
      <c r="EC110" s="30">
        <v>0</v>
      </c>
      <c r="ED110" s="30">
        <v>0</v>
      </c>
      <c r="EF110" s="13">
        <v>0</v>
      </c>
      <c r="EG110" s="14">
        <v>0</v>
      </c>
    </row>
    <row r="111" spans="2:137" x14ac:dyDescent="0.25">
      <c r="B111" s="17" t="s">
        <v>34</v>
      </c>
      <c r="C111" s="17"/>
      <c r="D111" s="17"/>
      <c r="E111" s="17"/>
      <c r="F111" s="17"/>
      <c r="H111" s="13">
        <v>285.89999999999998</v>
      </c>
      <c r="I111" s="13">
        <v>273.33999999999997</v>
      </c>
      <c r="J111" s="13">
        <v>270.47000000000003</v>
      </c>
      <c r="K111" s="13">
        <v>273.44</v>
      </c>
      <c r="L111" s="13">
        <v>258.39999999999998</v>
      </c>
      <c r="M111" s="13">
        <v>269.37000000000006</v>
      </c>
      <c r="N111" s="13">
        <v>240.40000000000003</v>
      </c>
      <c r="O111" s="13">
        <v>239.07999999999998</v>
      </c>
      <c r="P111" s="13">
        <v>223.62536551217386</v>
      </c>
      <c r="Q111" s="13">
        <v>211.56036492822642</v>
      </c>
      <c r="R111" s="85">
        <v>202.54197769914475</v>
      </c>
      <c r="S111" s="85">
        <v>191.74626269911386</v>
      </c>
      <c r="T111" s="85">
        <v>182.68317653246964</v>
      </c>
      <c r="U111" s="85">
        <v>178.11048659034537</v>
      </c>
      <c r="V111" s="85">
        <v>174.0864150734225</v>
      </c>
      <c r="W111" s="13">
        <v>170.98049646859806</v>
      </c>
      <c r="X111" s="13">
        <v>169.30089824011753</v>
      </c>
      <c r="Y111" s="13">
        <v>168.59958040717586</v>
      </c>
      <c r="Z111" s="13">
        <v>168.17214513938782</v>
      </c>
      <c r="AA111" s="28"/>
      <c r="AB111" s="13">
        <v>-2.8096155482069229</v>
      </c>
      <c r="AC111" s="14">
        <v>-55.453220372786035</v>
      </c>
      <c r="AD111" s="28"/>
      <c r="AE111" s="28"/>
      <c r="AF111" s="28"/>
      <c r="AG111" s="28"/>
      <c r="AH111" s="28"/>
      <c r="AI111" s="28"/>
      <c r="AJ111" s="34" t="s">
        <v>34</v>
      </c>
      <c r="AK111" s="34"/>
      <c r="AL111" s="34"/>
      <c r="AM111" s="34"/>
      <c r="AN111" s="34"/>
      <c r="AO111" s="34"/>
      <c r="AP111" s="34"/>
      <c r="AQ111" s="34"/>
      <c r="AR111" s="34"/>
      <c r="AS111" s="34"/>
      <c r="AT111" s="28"/>
      <c r="AU111" s="30">
        <v>285.89999999999998</v>
      </c>
      <c r="AV111" s="30">
        <v>273.33999999999997</v>
      </c>
      <c r="AW111" s="30">
        <v>270.47000000000003</v>
      </c>
      <c r="AX111" s="30">
        <v>273.44</v>
      </c>
      <c r="AY111" s="30">
        <v>258.39999999999998</v>
      </c>
      <c r="AZ111" s="30">
        <v>269.37000000000006</v>
      </c>
      <c r="BA111" s="30">
        <v>240.40000000000003</v>
      </c>
      <c r="BB111" s="30">
        <v>239.07999999999998</v>
      </c>
      <c r="BC111" s="30">
        <v>223.62536551217386</v>
      </c>
      <c r="BD111" s="30">
        <v>211.56036492822642</v>
      </c>
      <c r="BE111" s="30">
        <v>202.54197769914475</v>
      </c>
      <c r="BF111" s="30">
        <v>191.74626269911386</v>
      </c>
      <c r="BG111" s="30">
        <v>182.68317653246964</v>
      </c>
      <c r="BH111" s="30">
        <v>178.11048659034537</v>
      </c>
      <c r="BI111" s="30">
        <v>174.0864150734225</v>
      </c>
      <c r="BJ111" s="30">
        <v>170.98049646859806</v>
      </c>
      <c r="BK111" s="30">
        <v>169.30089824011753</v>
      </c>
      <c r="BL111" s="30">
        <v>168.59958040717586</v>
      </c>
      <c r="BM111" s="30">
        <v>168.17214513938782</v>
      </c>
      <c r="BN111" s="28"/>
      <c r="BO111" s="13">
        <v>-2.8096155482069229</v>
      </c>
      <c r="BP111" s="14">
        <v>-55.453220372786035</v>
      </c>
      <c r="BQ111" s="28"/>
      <c r="BR111" s="28"/>
      <c r="BS111" s="28"/>
      <c r="BT111" s="28"/>
      <c r="BU111" s="28"/>
      <c r="BV111" s="34"/>
      <c r="BW111" s="34"/>
      <c r="BX111" s="34"/>
      <c r="BY111" s="34"/>
      <c r="BZ111" s="34"/>
      <c r="CA111" s="28"/>
      <c r="CB111" s="34" t="s">
        <v>34</v>
      </c>
      <c r="CC111" s="28"/>
      <c r="CD111" s="30">
        <v>0</v>
      </c>
      <c r="CE111" s="30">
        <v>0</v>
      </c>
      <c r="CF111" s="30">
        <v>0</v>
      </c>
      <c r="CG111" s="30">
        <v>0</v>
      </c>
      <c r="CH111" s="30">
        <v>0</v>
      </c>
      <c r="CI111" s="30">
        <v>0</v>
      </c>
      <c r="CJ111" s="30">
        <v>0</v>
      </c>
      <c r="CK111" s="30">
        <v>0</v>
      </c>
      <c r="CL111" s="30">
        <v>0</v>
      </c>
      <c r="CM111" s="30">
        <v>0</v>
      </c>
      <c r="CN111" s="30">
        <v>0</v>
      </c>
      <c r="CO111" s="30">
        <v>0</v>
      </c>
      <c r="CP111" s="30">
        <v>0</v>
      </c>
      <c r="CQ111" s="30">
        <v>0</v>
      </c>
      <c r="CR111" s="30">
        <v>0</v>
      </c>
      <c r="CS111" s="30">
        <v>0</v>
      </c>
      <c r="CT111" s="30">
        <v>0</v>
      </c>
      <c r="CU111" s="30">
        <v>0</v>
      </c>
      <c r="CV111" s="30">
        <v>0</v>
      </c>
      <c r="CW111" s="28"/>
      <c r="CX111" s="13">
        <v>0</v>
      </c>
      <c r="CY111" s="14">
        <v>0</v>
      </c>
      <c r="CZ111" s="28"/>
      <c r="DA111" s="28"/>
      <c r="DB111" s="28"/>
      <c r="DC111" s="28"/>
      <c r="DD111" s="34"/>
      <c r="DE111" s="34"/>
      <c r="DF111" s="34"/>
      <c r="DG111" s="34"/>
      <c r="DH111" s="34"/>
      <c r="DI111" s="28"/>
      <c r="DJ111" s="34" t="s">
        <v>34</v>
      </c>
      <c r="DK111" s="28"/>
      <c r="DL111" s="30">
        <v>0</v>
      </c>
      <c r="DM111" s="30">
        <v>0</v>
      </c>
      <c r="DN111" s="30">
        <v>0</v>
      </c>
      <c r="DO111" s="30">
        <v>0</v>
      </c>
      <c r="DP111" s="30">
        <v>0</v>
      </c>
      <c r="DQ111" s="30">
        <v>0</v>
      </c>
      <c r="DR111" s="30">
        <v>0</v>
      </c>
      <c r="DS111" s="30">
        <v>0</v>
      </c>
      <c r="DT111" s="30">
        <v>0</v>
      </c>
      <c r="DU111" s="30">
        <v>0</v>
      </c>
      <c r="DV111" s="30">
        <v>0</v>
      </c>
      <c r="DW111" s="30">
        <v>0</v>
      </c>
      <c r="DX111" s="30">
        <v>0</v>
      </c>
      <c r="DY111" s="30">
        <v>0</v>
      </c>
      <c r="DZ111" s="30">
        <v>0</v>
      </c>
      <c r="EA111" s="30">
        <v>0</v>
      </c>
      <c r="EB111" s="30">
        <v>0</v>
      </c>
      <c r="EC111" s="30">
        <v>0</v>
      </c>
      <c r="ED111" s="30">
        <v>0</v>
      </c>
      <c r="EF111" s="13">
        <v>0</v>
      </c>
      <c r="EG111" s="14">
        <v>0</v>
      </c>
    </row>
    <row r="112" spans="2:137" x14ac:dyDescent="0.25">
      <c r="B112" s="17" t="s">
        <v>35</v>
      </c>
      <c r="C112" s="17"/>
      <c r="D112" s="17"/>
      <c r="E112" s="17"/>
      <c r="F112" s="17"/>
      <c r="H112" s="13">
        <v>299.99999999999994</v>
      </c>
      <c r="I112" s="13">
        <v>265.95</v>
      </c>
      <c r="J112" s="13">
        <v>264.57</v>
      </c>
      <c r="K112" s="13">
        <v>282.79999999999995</v>
      </c>
      <c r="L112" s="13">
        <v>252.16000000000003</v>
      </c>
      <c r="M112" s="13">
        <v>258.79999999999995</v>
      </c>
      <c r="N112" s="13">
        <v>285.01</v>
      </c>
      <c r="O112" s="13">
        <v>292.53999999999996</v>
      </c>
      <c r="P112" s="13">
        <v>291.20074683658999</v>
      </c>
      <c r="Q112" s="13">
        <v>289.2970766300088</v>
      </c>
      <c r="R112" s="85">
        <v>286.58593720783745</v>
      </c>
      <c r="S112" s="85">
        <v>283.10487497134608</v>
      </c>
      <c r="T112" s="85">
        <v>279.3389250095189</v>
      </c>
      <c r="U112" s="85">
        <v>277.40191558720971</v>
      </c>
      <c r="V112" s="85">
        <v>273.76315055881389</v>
      </c>
      <c r="W112" s="13">
        <v>270.49639596907087</v>
      </c>
      <c r="X112" s="13">
        <v>267.75650316481153</v>
      </c>
      <c r="Y112" s="13">
        <v>265.44842968552257</v>
      </c>
      <c r="Z112" s="13">
        <v>263.27350212770244</v>
      </c>
      <c r="AA112" s="28"/>
      <c r="AB112" s="13">
        <v>-1.0031293267086516</v>
      </c>
      <c r="AC112" s="14">
        <v>-27.927244708887542</v>
      </c>
      <c r="AD112" s="28"/>
      <c r="AE112" s="28"/>
      <c r="AF112" s="28"/>
      <c r="AG112" s="28"/>
      <c r="AH112" s="28"/>
      <c r="AI112" s="28"/>
      <c r="AJ112" s="34" t="s">
        <v>35</v>
      </c>
      <c r="AK112" s="34"/>
      <c r="AL112" s="34"/>
      <c r="AM112" s="34"/>
      <c r="AN112" s="34"/>
      <c r="AO112" s="34"/>
      <c r="AP112" s="34"/>
      <c r="AQ112" s="34"/>
      <c r="AR112" s="34"/>
      <c r="AS112" s="34"/>
      <c r="AT112" s="28"/>
      <c r="AU112" s="30">
        <v>299.99999999999994</v>
      </c>
      <c r="AV112" s="30">
        <v>265.95</v>
      </c>
      <c r="AW112" s="30">
        <v>264.57</v>
      </c>
      <c r="AX112" s="30">
        <v>282.79999999999995</v>
      </c>
      <c r="AY112" s="30">
        <v>252.16000000000003</v>
      </c>
      <c r="AZ112" s="30">
        <v>258.79999999999995</v>
      </c>
      <c r="BA112" s="30">
        <v>285.01</v>
      </c>
      <c r="BB112" s="30">
        <v>292.53999999999996</v>
      </c>
      <c r="BC112" s="30">
        <v>291.20074683658999</v>
      </c>
      <c r="BD112" s="30">
        <v>289.2970766300088</v>
      </c>
      <c r="BE112" s="30">
        <v>286.58593720783745</v>
      </c>
      <c r="BF112" s="30">
        <v>283.10487497134608</v>
      </c>
      <c r="BG112" s="30">
        <v>279.3389250095189</v>
      </c>
      <c r="BH112" s="30">
        <v>277.40191558720971</v>
      </c>
      <c r="BI112" s="30">
        <v>273.76315055881389</v>
      </c>
      <c r="BJ112" s="30">
        <v>270.49639596907087</v>
      </c>
      <c r="BK112" s="30">
        <v>267.75650316481153</v>
      </c>
      <c r="BL112" s="30">
        <v>265.44842968552257</v>
      </c>
      <c r="BM112" s="30">
        <v>263.27350212770244</v>
      </c>
      <c r="BN112" s="28"/>
      <c r="BO112" s="13">
        <v>-1.0031293267086516</v>
      </c>
      <c r="BP112" s="14">
        <v>-27.927244708887542</v>
      </c>
      <c r="BQ112" s="28"/>
      <c r="BR112" s="28"/>
      <c r="BS112" s="28"/>
      <c r="BT112" s="28"/>
      <c r="BU112" s="28"/>
      <c r="BV112" s="34"/>
      <c r="BW112" s="34"/>
      <c r="BX112" s="34"/>
      <c r="BY112" s="34"/>
      <c r="BZ112" s="34"/>
      <c r="CA112" s="28"/>
      <c r="CB112" s="34" t="s">
        <v>35</v>
      </c>
      <c r="CC112" s="28"/>
      <c r="CD112" s="30">
        <v>0</v>
      </c>
      <c r="CE112" s="30">
        <v>0</v>
      </c>
      <c r="CF112" s="30">
        <v>0</v>
      </c>
      <c r="CG112" s="30">
        <v>0</v>
      </c>
      <c r="CH112" s="30">
        <v>0</v>
      </c>
      <c r="CI112" s="30">
        <v>0</v>
      </c>
      <c r="CJ112" s="30">
        <v>0</v>
      </c>
      <c r="CK112" s="30">
        <v>0</v>
      </c>
      <c r="CL112" s="30">
        <v>0</v>
      </c>
      <c r="CM112" s="30">
        <v>0</v>
      </c>
      <c r="CN112" s="30">
        <v>0</v>
      </c>
      <c r="CO112" s="30">
        <v>0</v>
      </c>
      <c r="CP112" s="30">
        <v>0</v>
      </c>
      <c r="CQ112" s="30">
        <v>0</v>
      </c>
      <c r="CR112" s="30">
        <v>0</v>
      </c>
      <c r="CS112" s="30">
        <v>0</v>
      </c>
      <c r="CT112" s="30">
        <v>0</v>
      </c>
      <c r="CU112" s="30">
        <v>0</v>
      </c>
      <c r="CV112" s="30">
        <v>0</v>
      </c>
      <c r="CW112" s="28"/>
      <c r="CX112" s="13">
        <v>0</v>
      </c>
      <c r="CY112" s="14">
        <v>0</v>
      </c>
      <c r="CZ112" s="28"/>
      <c r="DA112" s="28"/>
      <c r="DB112" s="28"/>
      <c r="DC112" s="28"/>
      <c r="DD112" s="34"/>
      <c r="DE112" s="34"/>
      <c r="DF112" s="34"/>
      <c r="DG112" s="34"/>
      <c r="DH112" s="34"/>
      <c r="DI112" s="28"/>
      <c r="DJ112" s="34" t="s">
        <v>35</v>
      </c>
      <c r="DK112" s="28"/>
      <c r="DL112" s="30">
        <v>0</v>
      </c>
      <c r="DM112" s="30">
        <v>0</v>
      </c>
      <c r="DN112" s="30">
        <v>0</v>
      </c>
      <c r="DO112" s="30">
        <v>0</v>
      </c>
      <c r="DP112" s="30">
        <v>0</v>
      </c>
      <c r="DQ112" s="30">
        <v>0</v>
      </c>
      <c r="DR112" s="30">
        <v>0</v>
      </c>
      <c r="DS112" s="30">
        <v>0</v>
      </c>
      <c r="DT112" s="30">
        <v>0</v>
      </c>
      <c r="DU112" s="30">
        <v>0</v>
      </c>
      <c r="DV112" s="30">
        <v>0</v>
      </c>
      <c r="DW112" s="30">
        <v>0</v>
      </c>
      <c r="DX112" s="30">
        <v>0</v>
      </c>
      <c r="DY112" s="30">
        <v>0</v>
      </c>
      <c r="DZ112" s="30">
        <v>0</v>
      </c>
      <c r="EA112" s="30">
        <v>0</v>
      </c>
      <c r="EB112" s="30">
        <v>0</v>
      </c>
      <c r="EC112" s="30">
        <v>0</v>
      </c>
      <c r="ED112" s="30">
        <v>0</v>
      </c>
      <c r="EF112" s="13">
        <v>0</v>
      </c>
      <c r="EG112" s="14">
        <v>0</v>
      </c>
    </row>
    <row r="113" spans="2:137" x14ac:dyDescent="0.25">
      <c r="B113" s="17" t="s">
        <v>36</v>
      </c>
      <c r="C113" s="17"/>
      <c r="D113" s="17"/>
      <c r="E113" s="17"/>
      <c r="F113" s="17"/>
      <c r="H113" s="13">
        <v>580.66999999999996</v>
      </c>
      <c r="I113" s="13">
        <v>551.52</v>
      </c>
      <c r="J113" s="13">
        <v>524.44999999999993</v>
      </c>
      <c r="K113" s="13">
        <v>533.82000000000005</v>
      </c>
      <c r="L113" s="13">
        <v>573.62</v>
      </c>
      <c r="M113" s="13">
        <v>603.11999999999989</v>
      </c>
      <c r="N113" s="13">
        <v>602.58000000000004</v>
      </c>
      <c r="O113" s="13">
        <v>605.59999999999991</v>
      </c>
      <c r="P113" s="13">
        <v>578.77361730139978</v>
      </c>
      <c r="Q113" s="13">
        <v>566.27865740003233</v>
      </c>
      <c r="R113" s="85">
        <v>566.32384508555333</v>
      </c>
      <c r="S113" s="85">
        <v>560.67869339009201</v>
      </c>
      <c r="T113" s="85">
        <v>552.66123768561101</v>
      </c>
      <c r="U113" s="85">
        <v>548.30131504573171</v>
      </c>
      <c r="V113" s="85">
        <v>541.02851112703388</v>
      </c>
      <c r="W113" s="13">
        <v>535.96086702877153</v>
      </c>
      <c r="X113" s="13">
        <v>533.90739337652212</v>
      </c>
      <c r="Y113" s="13">
        <v>534.63077958146528</v>
      </c>
      <c r="Z113" s="13">
        <v>536.15871553204079</v>
      </c>
      <c r="AA113" s="28"/>
      <c r="AB113" s="13">
        <v>-0.76189459309259355</v>
      </c>
      <c r="AC113" s="14">
        <v>-42.614901769358994</v>
      </c>
      <c r="AD113" s="28"/>
      <c r="AE113" s="28"/>
      <c r="AF113" s="28"/>
      <c r="AG113" s="28"/>
      <c r="AH113" s="28"/>
      <c r="AI113" s="28"/>
      <c r="AJ113" s="34" t="s">
        <v>36</v>
      </c>
      <c r="AK113" s="34"/>
      <c r="AL113" s="34"/>
      <c r="AM113" s="34"/>
      <c r="AN113" s="34"/>
      <c r="AO113" s="34"/>
      <c r="AP113" s="34"/>
      <c r="AQ113" s="34"/>
      <c r="AR113" s="34"/>
      <c r="AS113" s="34"/>
      <c r="AT113" s="28"/>
      <c r="AU113" s="30">
        <v>580.66999999999996</v>
      </c>
      <c r="AV113" s="30">
        <v>551.52</v>
      </c>
      <c r="AW113" s="30">
        <v>524.44999999999993</v>
      </c>
      <c r="AX113" s="30">
        <v>533.82000000000005</v>
      </c>
      <c r="AY113" s="30">
        <v>573.62</v>
      </c>
      <c r="AZ113" s="30">
        <v>603.11999999999989</v>
      </c>
      <c r="BA113" s="30">
        <v>602.58000000000004</v>
      </c>
      <c r="BB113" s="30">
        <v>605.59999999999991</v>
      </c>
      <c r="BC113" s="30">
        <v>578.77361730139978</v>
      </c>
      <c r="BD113" s="30">
        <v>566.27865740003233</v>
      </c>
      <c r="BE113" s="30">
        <v>566.32384508555333</v>
      </c>
      <c r="BF113" s="30">
        <v>560.67869339009201</v>
      </c>
      <c r="BG113" s="30">
        <v>552.66123768561101</v>
      </c>
      <c r="BH113" s="30">
        <v>548.30131504573171</v>
      </c>
      <c r="BI113" s="30">
        <v>541.02851112703388</v>
      </c>
      <c r="BJ113" s="30">
        <v>535.96086702877153</v>
      </c>
      <c r="BK113" s="30">
        <v>533.90739337652212</v>
      </c>
      <c r="BL113" s="30">
        <v>534.63077958146528</v>
      </c>
      <c r="BM113" s="30">
        <v>536.15871553204079</v>
      </c>
      <c r="BN113" s="28"/>
      <c r="BO113" s="13">
        <v>-0.76189459309259355</v>
      </c>
      <c r="BP113" s="14">
        <v>-42.614901769358994</v>
      </c>
      <c r="BQ113" s="28"/>
      <c r="BR113" s="28"/>
      <c r="BS113" s="28"/>
      <c r="BT113" s="28"/>
      <c r="BU113" s="28"/>
      <c r="BV113" s="34"/>
      <c r="BW113" s="34"/>
      <c r="BX113" s="34"/>
      <c r="BY113" s="34"/>
      <c r="BZ113" s="34"/>
      <c r="CA113" s="28"/>
      <c r="CB113" s="34" t="s">
        <v>36</v>
      </c>
      <c r="CC113" s="28"/>
      <c r="CD113" s="30">
        <v>0</v>
      </c>
      <c r="CE113" s="30">
        <v>0</v>
      </c>
      <c r="CF113" s="30">
        <v>0</v>
      </c>
      <c r="CG113" s="30">
        <v>0</v>
      </c>
      <c r="CH113" s="30">
        <v>0</v>
      </c>
      <c r="CI113" s="30">
        <v>0</v>
      </c>
      <c r="CJ113" s="30">
        <v>0</v>
      </c>
      <c r="CK113" s="30">
        <v>0</v>
      </c>
      <c r="CL113" s="30">
        <v>0</v>
      </c>
      <c r="CM113" s="30">
        <v>0</v>
      </c>
      <c r="CN113" s="30">
        <v>0</v>
      </c>
      <c r="CO113" s="30">
        <v>0</v>
      </c>
      <c r="CP113" s="30">
        <v>0</v>
      </c>
      <c r="CQ113" s="30">
        <v>0</v>
      </c>
      <c r="CR113" s="30">
        <v>0</v>
      </c>
      <c r="CS113" s="30">
        <v>0</v>
      </c>
      <c r="CT113" s="30">
        <v>0</v>
      </c>
      <c r="CU113" s="30">
        <v>0</v>
      </c>
      <c r="CV113" s="30">
        <v>0</v>
      </c>
      <c r="CW113" s="28"/>
      <c r="CX113" s="13">
        <v>0</v>
      </c>
      <c r="CY113" s="14">
        <v>0</v>
      </c>
      <c r="CZ113" s="28"/>
      <c r="DA113" s="28"/>
      <c r="DB113" s="28"/>
      <c r="DC113" s="28"/>
      <c r="DD113" s="34"/>
      <c r="DE113" s="34"/>
      <c r="DF113" s="34"/>
      <c r="DG113" s="34"/>
      <c r="DH113" s="34"/>
      <c r="DI113" s="28"/>
      <c r="DJ113" s="34" t="s">
        <v>36</v>
      </c>
      <c r="DK113" s="28"/>
      <c r="DL113" s="30">
        <v>0</v>
      </c>
      <c r="DM113" s="30">
        <v>0</v>
      </c>
      <c r="DN113" s="30">
        <v>0</v>
      </c>
      <c r="DO113" s="30">
        <v>0</v>
      </c>
      <c r="DP113" s="30">
        <v>0</v>
      </c>
      <c r="DQ113" s="30">
        <v>0</v>
      </c>
      <c r="DR113" s="30">
        <v>0</v>
      </c>
      <c r="DS113" s="30">
        <v>0</v>
      </c>
      <c r="DT113" s="30">
        <v>0</v>
      </c>
      <c r="DU113" s="30">
        <v>0</v>
      </c>
      <c r="DV113" s="30">
        <v>0</v>
      </c>
      <c r="DW113" s="30">
        <v>0</v>
      </c>
      <c r="DX113" s="30">
        <v>0</v>
      </c>
      <c r="DY113" s="30">
        <v>0</v>
      </c>
      <c r="DZ113" s="30">
        <v>0</v>
      </c>
      <c r="EA113" s="30">
        <v>0</v>
      </c>
      <c r="EB113" s="30">
        <v>0</v>
      </c>
      <c r="EC113" s="30">
        <v>0</v>
      </c>
      <c r="ED113" s="30">
        <v>0</v>
      </c>
      <c r="EF113" s="13">
        <v>0</v>
      </c>
      <c r="EG113" s="14">
        <v>0</v>
      </c>
    </row>
    <row r="114" spans="2:137" x14ac:dyDescent="0.25">
      <c r="B114" s="17" t="s">
        <v>37</v>
      </c>
      <c r="C114" s="17"/>
      <c r="D114" s="17"/>
      <c r="E114" s="17"/>
      <c r="F114" s="17"/>
      <c r="H114" s="13">
        <v>200.7</v>
      </c>
      <c r="I114" s="13">
        <v>201.36</v>
      </c>
      <c r="J114" s="13">
        <v>178.72000000000003</v>
      </c>
      <c r="K114" s="13">
        <v>152.49</v>
      </c>
      <c r="L114" s="13">
        <v>160.89999999999998</v>
      </c>
      <c r="M114" s="13">
        <v>155.5</v>
      </c>
      <c r="N114" s="13">
        <v>205.97000000000003</v>
      </c>
      <c r="O114" s="13">
        <v>165.38</v>
      </c>
      <c r="P114" s="13">
        <v>161.41039181368336</v>
      </c>
      <c r="Q114" s="13">
        <v>158.27308779178585</v>
      </c>
      <c r="R114" s="85">
        <v>155.85133009597826</v>
      </c>
      <c r="S114" s="85">
        <v>152.7454390551043</v>
      </c>
      <c r="T114" s="85">
        <v>149.35590025525218</v>
      </c>
      <c r="U114" s="85">
        <v>147.60797072758126</v>
      </c>
      <c r="V114" s="85">
        <v>144.24951299913045</v>
      </c>
      <c r="W114" s="13">
        <v>141.16412631371387</v>
      </c>
      <c r="X114" s="13">
        <v>138.50095712355028</v>
      </c>
      <c r="Y114" s="13">
        <v>136.17926313470389</v>
      </c>
      <c r="Z114" s="13">
        <v>133.93530030617416</v>
      </c>
      <c r="AA114" s="28"/>
      <c r="AB114" s="13">
        <v>-1.8486321402331196</v>
      </c>
      <c r="AC114" s="14">
        <v>-27.475091507509205</v>
      </c>
      <c r="AD114" s="28"/>
      <c r="AE114" s="28"/>
      <c r="AF114" s="28"/>
      <c r="AG114" s="28"/>
      <c r="AH114" s="28"/>
      <c r="AI114" s="28"/>
      <c r="AJ114" s="34" t="s">
        <v>37</v>
      </c>
      <c r="AK114" s="34"/>
      <c r="AL114" s="34"/>
      <c r="AM114" s="34"/>
      <c r="AN114" s="34"/>
      <c r="AO114" s="34"/>
      <c r="AP114" s="34"/>
      <c r="AQ114" s="34"/>
      <c r="AR114" s="34"/>
      <c r="AS114" s="34"/>
      <c r="AT114" s="28"/>
      <c r="AU114" s="30">
        <v>200.7</v>
      </c>
      <c r="AV114" s="30">
        <v>201.36</v>
      </c>
      <c r="AW114" s="30">
        <v>178.72000000000003</v>
      </c>
      <c r="AX114" s="30">
        <v>152.49</v>
      </c>
      <c r="AY114" s="30">
        <v>160.89999999999998</v>
      </c>
      <c r="AZ114" s="30">
        <v>155.5</v>
      </c>
      <c r="BA114" s="30">
        <v>205.97000000000003</v>
      </c>
      <c r="BB114" s="30">
        <v>165.38</v>
      </c>
      <c r="BC114" s="30">
        <v>161.41039181368336</v>
      </c>
      <c r="BD114" s="30">
        <v>158.27308779178585</v>
      </c>
      <c r="BE114" s="30">
        <v>155.85133009597826</v>
      </c>
      <c r="BF114" s="30">
        <v>152.7454390551043</v>
      </c>
      <c r="BG114" s="30">
        <v>149.35590025525218</v>
      </c>
      <c r="BH114" s="30">
        <v>147.60797072758126</v>
      </c>
      <c r="BI114" s="30">
        <v>144.24951299913045</v>
      </c>
      <c r="BJ114" s="30">
        <v>141.16412631371387</v>
      </c>
      <c r="BK114" s="30">
        <v>138.50095712355028</v>
      </c>
      <c r="BL114" s="30">
        <v>136.17926313470389</v>
      </c>
      <c r="BM114" s="30">
        <v>133.93530030617416</v>
      </c>
      <c r="BN114" s="28"/>
      <c r="BO114" s="13">
        <v>-1.8486321402331196</v>
      </c>
      <c r="BP114" s="14">
        <v>-27.475091507509205</v>
      </c>
      <c r="BQ114" s="28"/>
      <c r="BR114" s="28"/>
      <c r="BS114" s="28"/>
      <c r="BT114" s="28"/>
      <c r="BU114" s="28"/>
      <c r="BV114" s="34"/>
      <c r="BW114" s="34"/>
      <c r="BX114" s="34"/>
      <c r="BY114" s="34"/>
      <c r="BZ114" s="34"/>
      <c r="CA114" s="28"/>
      <c r="CB114" s="34" t="s">
        <v>37</v>
      </c>
      <c r="CC114" s="28"/>
      <c r="CD114" s="30">
        <v>0</v>
      </c>
      <c r="CE114" s="30">
        <v>0</v>
      </c>
      <c r="CF114" s="30">
        <v>0</v>
      </c>
      <c r="CG114" s="30">
        <v>0</v>
      </c>
      <c r="CH114" s="30">
        <v>0</v>
      </c>
      <c r="CI114" s="30">
        <v>0</v>
      </c>
      <c r="CJ114" s="30">
        <v>0</v>
      </c>
      <c r="CK114" s="30">
        <v>0</v>
      </c>
      <c r="CL114" s="30">
        <v>0</v>
      </c>
      <c r="CM114" s="30">
        <v>0</v>
      </c>
      <c r="CN114" s="30">
        <v>0</v>
      </c>
      <c r="CO114" s="30">
        <v>0</v>
      </c>
      <c r="CP114" s="30">
        <v>0</v>
      </c>
      <c r="CQ114" s="30">
        <v>0</v>
      </c>
      <c r="CR114" s="30">
        <v>0</v>
      </c>
      <c r="CS114" s="30">
        <v>0</v>
      </c>
      <c r="CT114" s="30">
        <v>0</v>
      </c>
      <c r="CU114" s="30">
        <v>0</v>
      </c>
      <c r="CV114" s="30">
        <v>0</v>
      </c>
      <c r="CW114" s="28"/>
      <c r="CX114" s="13">
        <v>0</v>
      </c>
      <c r="CY114" s="14">
        <v>0</v>
      </c>
      <c r="CZ114" s="28"/>
      <c r="DA114" s="28"/>
      <c r="DB114" s="28"/>
      <c r="DC114" s="28"/>
      <c r="DD114" s="34"/>
      <c r="DE114" s="34"/>
      <c r="DF114" s="34"/>
      <c r="DG114" s="34"/>
      <c r="DH114" s="34"/>
      <c r="DI114" s="28"/>
      <c r="DJ114" s="34" t="s">
        <v>37</v>
      </c>
      <c r="DK114" s="28"/>
      <c r="DL114" s="30">
        <v>0</v>
      </c>
      <c r="DM114" s="30">
        <v>0</v>
      </c>
      <c r="DN114" s="30">
        <v>0</v>
      </c>
      <c r="DO114" s="30">
        <v>0</v>
      </c>
      <c r="DP114" s="30">
        <v>0</v>
      </c>
      <c r="DQ114" s="30">
        <v>0</v>
      </c>
      <c r="DR114" s="30">
        <v>0</v>
      </c>
      <c r="DS114" s="30">
        <v>0</v>
      </c>
      <c r="DT114" s="30">
        <v>0</v>
      </c>
      <c r="DU114" s="30">
        <v>0</v>
      </c>
      <c r="DV114" s="30">
        <v>0</v>
      </c>
      <c r="DW114" s="30">
        <v>0</v>
      </c>
      <c r="DX114" s="30">
        <v>0</v>
      </c>
      <c r="DY114" s="30">
        <v>0</v>
      </c>
      <c r="DZ114" s="30">
        <v>0</v>
      </c>
      <c r="EA114" s="30">
        <v>0</v>
      </c>
      <c r="EB114" s="30">
        <v>0</v>
      </c>
      <c r="EC114" s="30">
        <v>0</v>
      </c>
      <c r="ED114" s="30">
        <v>0</v>
      </c>
      <c r="EF114" s="13">
        <v>0</v>
      </c>
      <c r="EG114" s="14">
        <v>0</v>
      </c>
    </row>
    <row r="115" spans="2:137" x14ac:dyDescent="0.25">
      <c r="B115" s="17" t="s">
        <v>38</v>
      </c>
      <c r="C115" s="17"/>
      <c r="D115" s="17"/>
      <c r="E115" s="17"/>
      <c r="F115" s="17"/>
      <c r="H115" s="13">
        <v>384.28000000000003</v>
      </c>
      <c r="I115" s="13">
        <v>346.37</v>
      </c>
      <c r="J115" s="13">
        <v>299.08</v>
      </c>
      <c r="K115" s="13">
        <v>282.47000000000003</v>
      </c>
      <c r="L115" s="13">
        <v>336.27</v>
      </c>
      <c r="M115" s="13">
        <v>297.10000000000002</v>
      </c>
      <c r="N115" s="13">
        <v>269.39999999999998</v>
      </c>
      <c r="O115" s="13">
        <v>235.85000000000002</v>
      </c>
      <c r="P115" s="13">
        <v>215.02113571960737</v>
      </c>
      <c r="Q115" s="13">
        <v>200.73509228926787</v>
      </c>
      <c r="R115" s="85">
        <v>195.21170129333004</v>
      </c>
      <c r="S115" s="85">
        <v>190.49671043848079</v>
      </c>
      <c r="T115" s="85">
        <v>185.57913980066058</v>
      </c>
      <c r="U115" s="85">
        <v>183.04733390552843</v>
      </c>
      <c r="V115" s="85">
        <v>178.25154246359114</v>
      </c>
      <c r="W115" s="13">
        <v>173.9540403733115</v>
      </c>
      <c r="X115" s="13">
        <v>170.41503768303235</v>
      </c>
      <c r="Y115" s="13">
        <v>167.48852489349639</v>
      </c>
      <c r="Z115" s="13">
        <v>164.74094042909095</v>
      </c>
      <c r="AA115" s="28"/>
      <c r="AB115" s="13">
        <v>-2.628459954027329</v>
      </c>
      <c r="AC115" s="14">
        <v>-50.280195290516417</v>
      </c>
      <c r="AD115" s="28"/>
      <c r="AE115" s="28"/>
      <c r="AF115" s="28"/>
      <c r="AG115" s="28"/>
      <c r="AH115" s="28"/>
      <c r="AI115" s="28"/>
      <c r="AJ115" s="34" t="s">
        <v>38</v>
      </c>
      <c r="AK115" s="34"/>
      <c r="AL115" s="34"/>
      <c r="AM115" s="34"/>
      <c r="AN115" s="34"/>
      <c r="AO115" s="34"/>
      <c r="AP115" s="34"/>
      <c r="AQ115" s="34"/>
      <c r="AR115" s="34"/>
      <c r="AS115" s="34"/>
      <c r="AT115" s="28"/>
      <c r="AU115" s="30">
        <v>384.28000000000003</v>
      </c>
      <c r="AV115" s="30">
        <v>346.37</v>
      </c>
      <c r="AW115" s="30">
        <v>299.08</v>
      </c>
      <c r="AX115" s="30">
        <v>282.47000000000003</v>
      </c>
      <c r="AY115" s="30">
        <v>336.27</v>
      </c>
      <c r="AZ115" s="30">
        <v>297.10000000000002</v>
      </c>
      <c r="BA115" s="30">
        <v>269.39999999999998</v>
      </c>
      <c r="BB115" s="30">
        <v>235.85000000000002</v>
      </c>
      <c r="BC115" s="30">
        <v>215.02113571960737</v>
      </c>
      <c r="BD115" s="30">
        <v>200.73509228926787</v>
      </c>
      <c r="BE115" s="30">
        <v>195.21170129333004</v>
      </c>
      <c r="BF115" s="30">
        <v>190.49671043848079</v>
      </c>
      <c r="BG115" s="30">
        <v>185.57913980066058</v>
      </c>
      <c r="BH115" s="30">
        <v>183.04733390552843</v>
      </c>
      <c r="BI115" s="30">
        <v>178.25154246359114</v>
      </c>
      <c r="BJ115" s="30">
        <v>173.9540403733115</v>
      </c>
      <c r="BK115" s="30">
        <v>170.41503768303235</v>
      </c>
      <c r="BL115" s="30">
        <v>167.48852489349639</v>
      </c>
      <c r="BM115" s="30">
        <v>164.74094042909095</v>
      </c>
      <c r="BN115" s="28"/>
      <c r="BO115" s="13">
        <v>-2.628459954027329</v>
      </c>
      <c r="BP115" s="14">
        <v>-50.280195290516417</v>
      </c>
      <c r="BQ115" s="28"/>
      <c r="BR115" s="28"/>
      <c r="BS115" s="28"/>
      <c r="BT115" s="28"/>
      <c r="BU115" s="28"/>
      <c r="BV115" s="34"/>
      <c r="BW115" s="34"/>
      <c r="BX115" s="34"/>
      <c r="BY115" s="34"/>
      <c r="BZ115" s="34"/>
      <c r="CA115" s="28"/>
      <c r="CB115" s="34" t="s">
        <v>38</v>
      </c>
      <c r="CC115" s="28"/>
      <c r="CD115" s="30">
        <v>0</v>
      </c>
      <c r="CE115" s="30">
        <v>0</v>
      </c>
      <c r="CF115" s="30">
        <v>0</v>
      </c>
      <c r="CG115" s="30">
        <v>0</v>
      </c>
      <c r="CH115" s="30">
        <v>0</v>
      </c>
      <c r="CI115" s="30">
        <v>0</v>
      </c>
      <c r="CJ115" s="30">
        <v>0</v>
      </c>
      <c r="CK115" s="30">
        <v>0</v>
      </c>
      <c r="CL115" s="30">
        <v>0</v>
      </c>
      <c r="CM115" s="30">
        <v>0</v>
      </c>
      <c r="CN115" s="30">
        <v>0</v>
      </c>
      <c r="CO115" s="30">
        <v>0</v>
      </c>
      <c r="CP115" s="30">
        <v>0</v>
      </c>
      <c r="CQ115" s="30">
        <v>0</v>
      </c>
      <c r="CR115" s="30">
        <v>0</v>
      </c>
      <c r="CS115" s="30">
        <v>0</v>
      </c>
      <c r="CT115" s="30">
        <v>0</v>
      </c>
      <c r="CU115" s="30">
        <v>0</v>
      </c>
      <c r="CV115" s="30">
        <v>0</v>
      </c>
      <c r="CW115" s="28"/>
      <c r="CX115" s="13">
        <v>0</v>
      </c>
      <c r="CY115" s="14">
        <v>0</v>
      </c>
      <c r="CZ115" s="28"/>
      <c r="DA115" s="28"/>
      <c r="DB115" s="28"/>
      <c r="DC115" s="28"/>
      <c r="DD115" s="34"/>
      <c r="DE115" s="34"/>
      <c r="DF115" s="34"/>
      <c r="DG115" s="34"/>
      <c r="DH115" s="34"/>
      <c r="DI115" s="28"/>
      <c r="DJ115" s="34" t="s">
        <v>38</v>
      </c>
      <c r="DK115" s="28"/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  <c r="DV115" s="30">
        <v>0</v>
      </c>
      <c r="DW115" s="30">
        <v>0</v>
      </c>
      <c r="DX115" s="30">
        <v>0</v>
      </c>
      <c r="DY115" s="30">
        <v>0</v>
      </c>
      <c r="DZ115" s="30">
        <v>0</v>
      </c>
      <c r="EA115" s="30">
        <v>0</v>
      </c>
      <c r="EB115" s="30">
        <v>0</v>
      </c>
      <c r="EC115" s="30">
        <v>0</v>
      </c>
      <c r="ED115" s="30">
        <v>0</v>
      </c>
      <c r="EF115" s="13">
        <v>0</v>
      </c>
      <c r="EG115" s="14">
        <v>0</v>
      </c>
    </row>
    <row r="116" spans="2:137" x14ac:dyDescent="0.25">
      <c r="B116" s="17" t="s">
        <v>39</v>
      </c>
      <c r="C116" s="17"/>
      <c r="D116" s="17"/>
      <c r="E116" s="17"/>
      <c r="F116" s="17"/>
      <c r="H116" s="13">
        <v>137.89000000000001</v>
      </c>
      <c r="I116" s="13">
        <v>128.88999999999999</v>
      </c>
      <c r="J116" s="13">
        <v>137</v>
      </c>
      <c r="K116" s="13">
        <v>134.10999999999999</v>
      </c>
      <c r="L116" s="13">
        <v>133.61000000000001</v>
      </c>
      <c r="M116" s="13">
        <v>132.57000000000005</v>
      </c>
      <c r="N116" s="13">
        <v>133.79</v>
      </c>
      <c r="O116" s="13">
        <v>145.82000000000002</v>
      </c>
      <c r="P116" s="13">
        <v>146.06734369285695</v>
      </c>
      <c r="Q116" s="13">
        <v>145.83118308663478</v>
      </c>
      <c r="R116" s="85">
        <v>144.90342646458959</v>
      </c>
      <c r="S116" s="85">
        <v>143.33029405746225</v>
      </c>
      <c r="T116" s="85">
        <v>141.51516705736015</v>
      </c>
      <c r="U116" s="85">
        <v>140.58590916954554</v>
      </c>
      <c r="V116" s="85">
        <v>138.84118148351757</v>
      </c>
      <c r="W116" s="13">
        <v>137.39935097804891</v>
      </c>
      <c r="X116" s="13">
        <v>136.41587246143484</v>
      </c>
      <c r="Y116" s="13">
        <v>135.78899606906819</v>
      </c>
      <c r="Z116" s="13">
        <v>135.25929727204448</v>
      </c>
      <c r="AA116" s="28"/>
      <c r="AB116" s="13">
        <v>-0.76579391002906672</v>
      </c>
      <c r="AC116" s="14">
        <v>-10.808046420812474</v>
      </c>
      <c r="AD116" s="28"/>
      <c r="AE116" s="28"/>
      <c r="AF116" s="28"/>
      <c r="AG116" s="28"/>
      <c r="AH116" s="28"/>
      <c r="AI116" s="28"/>
      <c r="AJ116" s="34" t="s">
        <v>39</v>
      </c>
      <c r="AK116" s="34"/>
      <c r="AL116" s="34"/>
      <c r="AM116" s="34"/>
      <c r="AN116" s="34"/>
      <c r="AO116" s="34"/>
      <c r="AP116" s="34"/>
      <c r="AQ116" s="34"/>
      <c r="AR116" s="34"/>
      <c r="AS116" s="34"/>
      <c r="AT116" s="28"/>
      <c r="AU116" s="30">
        <v>137.89000000000001</v>
      </c>
      <c r="AV116" s="30">
        <v>128.88999999999999</v>
      </c>
      <c r="AW116" s="30">
        <v>137</v>
      </c>
      <c r="AX116" s="30">
        <v>134.10999999999999</v>
      </c>
      <c r="AY116" s="30">
        <v>133.61000000000001</v>
      </c>
      <c r="AZ116" s="30">
        <v>132.57000000000005</v>
      </c>
      <c r="BA116" s="30">
        <v>133.79</v>
      </c>
      <c r="BB116" s="30">
        <v>145.82000000000002</v>
      </c>
      <c r="BC116" s="30">
        <v>146.06734369285695</v>
      </c>
      <c r="BD116" s="30">
        <v>145.83118308663478</v>
      </c>
      <c r="BE116" s="30">
        <v>144.90342646458959</v>
      </c>
      <c r="BF116" s="30">
        <v>143.33029405746225</v>
      </c>
      <c r="BG116" s="30">
        <v>141.51516705736015</v>
      </c>
      <c r="BH116" s="30">
        <v>140.58590916954554</v>
      </c>
      <c r="BI116" s="30">
        <v>138.84118148351757</v>
      </c>
      <c r="BJ116" s="30">
        <v>137.39935097804891</v>
      </c>
      <c r="BK116" s="30">
        <v>136.41587246143484</v>
      </c>
      <c r="BL116" s="30">
        <v>135.78899606906819</v>
      </c>
      <c r="BM116" s="30">
        <v>135.25929727204448</v>
      </c>
      <c r="BN116" s="28"/>
      <c r="BO116" s="13">
        <v>-0.76579391002906672</v>
      </c>
      <c r="BP116" s="14">
        <v>-10.808046420812474</v>
      </c>
      <c r="BQ116" s="28"/>
      <c r="BR116" s="28"/>
      <c r="BS116" s="28"/>
      <c r="BT116" s="28"/>
      <c r="BU116" s="28"/>
      <c r="BV116" s="34"/>
      <c r="BW116" s="34"/>
      <c r="BX116" s="34"/>
      <c r="BY116" s="34"/>
      <c r="BZ116" s="34"/>
      <c r="CA116" s="28"/>
      <c r="CB116" s="34" t="s">
        <v>39</v>
      </c>
      <c r="CC116" s="28"/>
      <c r="CD116" s="30">
        <v>0</v>
      </c>
      <c r="CE116" s="30">
        <v>0</v>
      </c>
      <c r="CF116" s="30">
        <v>0</v>
      </c>
      <c r="CG116" s="30">
        <v>0</v>
      </c>
      <c r="CH116" s="30">
        <v>0</v>
      </c>
      <c r="CI116" s="30">
        <v>0</v>
      </c>
      <c r="CJ116" s="30">
        <v>0</v>
      </c>
      <c r="CK116" s="30">
        <v>0</v>
      </c>
      <c r="CL116" s="30">
        <v>0</v>
      </c>
      <c r="CM116" s="30">
        <v>0</v>
      </c>
      <c r="CN116" s="30">
        <v>0</v>
      </c>
      <c r="CO116" s="30">
        <v>0</v>
      </c>
      <c r="CP116" s="30">
        <v>0</v>
      </c>
      <c r="CQ116" s="30">
        <v>0</v>
      </c>
      <c r="CR116" s="30">
        <v>0</v>
      </c>
      <c r="CS116" s="30">
        <v>0</v>
      </c>
      <c r="CT116" s="30">
        <v>0</v>
      </c>
      <c r="CU116" s="30">
        <v>0</v>
      </c>
      <c r="CV116" s="30">
        <v>0</v>
      </c>
      <c r="CW116" s="28"/>
      <c r="CX116" s="13">
        <v>0</v>
      </c>
      <c r="CY116" s="14">
        <v>0</v>
      </c>
      <c r="CZ116" s="28"/>
      <c r="DA116" s="28"/>
      <c r="DB116" s="28"/>
      <c r="DC116" s="28"/>
      <c r="DD116" s="34"/>
      <c r="DE116" s="34"/>
      <c r="DF116" s="34"/>
      <c r="DG116" s="34"/>
      <c r="DH116" s="34"/>
      <c r="DI116" s="28"/>
      <c r="DJ116" s="34" t="s">
        <v>39</v>
      </c>
      <c r="DK116" s="28"/>
      <c r="DL116" s="30">
        <v>0</v>
      </c>
      <c r="DM116" s="30">
        <v>0</v>
      </c>
      <c r="DN116" s="30">
        <v>0</v>
      </c>
      <c r="DO116" s="30">
        <v>0</v>
      </c>
      <c r="DP116" s="30">
        <v>0</v>
      </c>
      <c r="DQ116" s="30">
        <v>0</v>
      </c>
      <c r="DR116" s="30">
        <v>0</v>
      </c>
      <c r="DS116" s="30">
        <v>0</v>
      </c>
      <c r="DT116" s="30">
        <v>0</v>
      </c>
      <c r="DU116" s="30">
        <v>0</v>
      </c>
      <c r="DV116" s="30">
        <v>0</v>
      </c>
      <c r="DW116" s="30">
        <v>0</v>
      </c>
      <c r="DX116" s="30">
        <v>0</v>
      </c>
      <c r="DY116" s="30">
        <v>0</v>
      </c>
      <c r="DZ116" s="30">
        <v>0</v>
      </c>
      <c r="EA116" s="30">
        <v>0</v>
      </c>
      <c r="EB116" s="30">
        <v>0</v>
      </c>
      <c r="EC116" s="30">
        <v>0</v>
      </c>
      <c r="ED116" s="30">
        <v>0</v>
      </c>
      <c r="EF116" s="13">
        <v>0</v>
      </c>
      <c r="EG116" s="14">
        <v>0</v>
      </c>
    </row>
    <row r="117" spans="2:137" x14ac:dyDescent="0.25">
      <c r="B117" s="9"/>
      <c r="C117" s="9"/>
      <c r="D117" s="9"/>
      <c r="E117" s="9"/>
      <c r="F117" s="9"/>
      <c r="L117" s="10"/>
      <c r="M117" s="10"/>
      <c r="N117" s="10"/>
      <c r="O117" s="10"/>
      <c r="P117" s="10"/>
      <c r="Q117" s="10"/>
      <c r="R117" s="83"/>
      <c r="S117" s="83"/>
      <c r="T117" s="83"/>
      <c r="U117" s="83"/>
      <c r="V117" s="83"/>
      <c r="W117" s="10"/>
      <c r="X117" s="10"/>
      <c r="Y117" s="10"/>
      <c r="Z117" s="10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V117" s="9"/>
      <c r="BW117" s="9"/>
      <c r="BX117" s="9"/>
      <c r="BY117" s="9"/>
      <c r="BZ117" s="9"/>
      <c r="CB117" s="9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DD117" s="9"/>
      <c r="DE117" s="9"/>
      <c r="DF117" s="9"/>
      <c r="DG117" s="9"/>
      <c r="DH117" s="9"/>
      <c r="DJ117" s="9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</row>
    <row r="118" spans="2:137" x14ac:dyDescent="0.25">
      <c r="B118" s="26"/>
      <c r="C118" s="26"/>
      <c r="D118" s="26"/>
      <c r="E118" s="26"/>
      <c r="F118" s="26"/>
      <c r="L118" s="20"/>
      <c r="M118" s="20"/>
      <c r="N118" s="20"/>
      <c r="O118" s="20"/>
      <c r="P118" s="20"/>
      <c r="Q118" s="20"/>
      <c r="R118" s="62"/>
      <c r="S118" s="62"/>
      <c r="T118" s="62"/>
      <c r="U118" s="62"/>
      <c r="V118" s="62"/>
      <c r="W118" s="20"/>
      <c r="X118" s="20"/>
      <c r="Y118" s="20"/>
      <c r="Z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</row>
    <row r="119" spans="2:137" x14ac:dyDescent="0.25">
      <c r="B119" s="26"/>
      <c r="C119" s="26"/>
      <c r="D119" s="26"/>
      <c r="E119" s="26"/>
      <c r="F119" s="26"/>
      <c r="L119" s="20"/>
      <c r="M119" s="20"/>
      <c r="N119" s="20"/>
      <c r="O119" s="20"/>
      <c r="P119" s="20"/>
      <c r="Q119" s="20"/>
      <c r="R119" s="62"/>
      <c r="S119" s="62"/>
      <c r="T119" s="62"/>
      <c r="U119" s="62"/>
      <c r="V119" s="62"/>
      <c r="W119" s="20"/>
      <c r="X119" s="20"/>
      <c r="Y119" s="20"/>
      <c r="Z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</row>
    <row r="120" spans="2:137" x14ac:dyDescent="0.25">
      <c r="L120" s="20"/>
      <c r="M120" s="20"/>
      <c r="N120" s="20"/>
      <c r="O120" s="20"/>
      <c r="P120" s="20"/>
      <c r="Q120" s="20"/>
      <c r="R120" s="62"/>
      <c r="S120" s="62"/>
      <c r="T120" s="62"/>
      <c r="U120" s="62"/>
      <c r="V120" s="62"/>
      <c r="W120" s="20"/>
      <c r="X120" s="20"/>
      <c r="Y120" s="20"/>
      <c r="Z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</row>
    <row r="121" spans="2:137" x14ac:dyDescent="0.25">
      <c r="L121" s="20"/>
      <c r="M121" s="20"/>
      <c r="N121" s="20"/>
      <c r="O121" s="20"/>
      <c r="P121" s="20"/>
      <c r="Q121" s="20"/>
      <c r="R121" s="62"/>
      <c r="S121" s="62"/>
      <c r="T121" s="62"/>
      <c r="U121" s="62"/>
      <c r="V121" s="62"/>
      <c r="W121" s="20"/>
      <c r="X121" s="20"/>
      <c r="Y121" s="20"/>
      <c r="Z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</row>
    <row r="122" spans="2:137" x14ac:dyDescent="0.25">
      <c r="L122" s="20"/>
      <c r="M122" s="20"/>
      <c r="N122" s="20"/>
      <c r="O122" s="20"/>
      <c r="P122" s="20"/>
      <c r="Q122" s="20"/>
      <c r="R122" s="62"/>
      <c r="S122" s="62"/>
      <c r="T122" s="62"/>
      <c r="U122" s="62"/>
      <c r="V122" s="62"/>
      <c r="W122" s="20"/>
      <c r="X122" s="20"/>
      <c r="Y122" s="20"/>
      <c r="Z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</row>
    <row r="123" spans="2:137" x14ac:dyDescent="0.25">
      <c r="L123" s="20"/>
      <c r="M123" s="20"/>
      <c r="N123" s="20"/>
      <c r="O123" s="20"/>
      <c r="P123" s="20"/>
      <c r="Q123" s="20"/>
      <c r="R123" s="62"/>
      <c r="S123" s="62"/>
      <c r="T123" s="62"/>
      <c r="U123" s="62"/>
      <c r="V123" s="62"/>
      <c r="W123" s="20"/>
      <c r="X123" s="20"/>
      <c r="Y123" s="20"/>
      <c r="Z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</row>
    <row r="124" spans="2:137" x14ac:dyDescent="0.25">
      <c r="L124" s="20"/>
      <c r="M124" s="20"/>
      <c r="N124" s="20"/>
      <c r="O124" s="20"/>
      <c r="P124" s="20"/>
      <c r="Q124" s="20"/>
      <c r="R124" s="62"/>
      <c r="S124" s="62"/>
      <c r="T124" s="62"/>
      <c r="U124" s="62"/>
      <c r="V124" s="62"/>
      <c r="W124" s="20"/>
      <c r="X124" s="20"/>
      <c r="Y124" s="20"/>
      <c r="Z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</row>
    <row r="125" spans="2:137" x14ac:dyDescent="0.25">
      <c r="L125" s="20"/>
      <c r="M125" s="20"/>
      <c r="N125" s="20"/>
      <c r="O125" s="20"/>
      <c r="P125" s="20"/>
      <c r="Q125" s="20"/>
      <c r="R125" s="62"/>
      <c r="S125" s="62"/>
      <c r="T125" s="62"/>
      <c r="U125" s="62"/>
      <c r="V125" s="62"/>
      <c r="W125" s="20"/>
      <c r="X125" s="20"/>
      <c r="Y125" s="20"/>
      <c r="Z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</row>
    <row r="126" spans="2:137" x14ac:dyDescent="0.25">
      <c r="L126" s="20"/>
      <c r="M126" s="20"/>
      <c r="N126" s="20"/>
      <c r="O126" s="20"/>
      <c r="P126" s="20"/>
      <c r="Q126" s="20"/>
      <c r="R126" s="62"/>
      <c r="S126" s="62"/>
      <c r="T126" s="62"/>
      <c r="U126" s="62"/>
      <c r="V126" s="62"/>
      <c r="W126" s="20"/>
      <c r="X126" s="20"/>
      <c r="Y126" s="20"/>
      <c r="Z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</row>
    <row r="127" spans="2:137" x14ac:dyDescent="0.25">
      <c r="B127" s="2" t="s">
        <v>0</v>
      </c>
      <c r="C127" s="2"/>
      <c r="D127" s="2"/>
      <c r="E127" s="2"/>
      <c r="F127" s="2"/>
      <c r="L127" s="20"/>
      <c r="M127" s="20"/>
      <c r="N127" s="20"/>
      <c r="O127" s="20"/>
      <c r="P127" s="20"/>
      <c r="Q127" s="20"/>
      <c r="R127" s="62"/>
      <c r="S127" s="62"/>
      <c r="T127" s="62"/>
      <c r="U127" s="62"/>
      <c r="V127" s="62"/>
      <c r="W127" s="20"/>
      <c r="X127" s="20"/>
      <c r="Y127" s="20"/>
      <c r="Z127" s="20"/>
      <c r="AJ127" s="2" t="s">
        <v>3</v>
      </c>
      <c r="AK127" s="2"/>
      <c r="AL127" s="2"/>
      <c r="AM127" s="2"/>
      <c r="AN127" s="2"/>
      <c r="AO127" s="2"/>
      <c r="AP127" s="2"/>
      <c r="AQ127" s="2"/>
      <c r="AR127" s="2"/>
      <c r="AS127" s="5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V127" s="2"/>
      <c r="BW127" s="2"/>
      <c r="BX127" s="2"/>
      <c r="BY127" s="2"/>
      <c r="BZ127" s="2"/>
      <c r="CB127" s="2" t="s">
        <v>4</v>
      </c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DD127" s="2"/>
      <c r="DE127" s="2"/>
      <c r="DF127" s="2"/>
      <c r="DG127" s="2"/>
      <c r="DH127" s="2"/>
      <c r="DJ127" s="2" t="s">
        <v>5</v>
      </c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</row>
    <row r="128" spans="2:137" x14ac:dyDescent="0.25">
      <c r="B128" s="2" t="s">
        <v>50</v>
      </c>
      <c r="C128" s="2"/>
      <c r="D128" s="2"/>
      <c r="E128" s="2"/>
      <c r="F128" s="2"/>
      <c r="H128" s="3">
        <v>2008</v>
      </c>
      <c r="I128" s="3">
        <v>2009</v>
      </c>
      <c r="J128" s="3">
        <v>2010</v>
      </c>
      <c r="K128" s="3">
        <v>2011</v>
      </c>
      <c r="L128" s="6">
        <v>2012</v>
      </c>
      <c r="M128" s="6">
        <v>2013</v>
      </c>
      <c r="N128" s="6">
        <v>2014</v>
      </c>
      <c r="O128" s="6">
        <v>2015</v>
      </c>
      <c r="P128" s="6">
        <v>2016</v>
      </c>
      <c r="Q128" s="6">
        <v>2017</v>
      </c>
      <c r="R128" s="6">
        <v>2018</v>
      </c>
      <c r="S128" s="6">
        <v>2019</v>
      </c>
      <c r="T128" s="6">
        <v>2020</v>
      </c>
      <c r="U128" s="6">
        <v>2021</v>
      </c>
      <c r="V128" s="7">
        <v>2022</v>
      </c>
      <c r="W128" s="7">
        <v>2023</v>
      </c>
      <c r="X128" s="7">
        <v>2024</v>
      </c>
      <c r="Y128" s="8">
        <v>2025</v>
      </c>
      <c r="Z128" s="8">
        <v>2026</v>
      </c>
      <c r="AJ128" s="2" t="s">
        <v>50</v>
      </c>
      <c r="AK128" s="2"/>
      <c r="AL128" s="2"/>
      <c r="AM128" s="2"/>
      <c r="AN128" s="2"/>
      <c r="AO128" s="2"/>
      <c r="AP128" s="2"/>
      <c r="AQ128" s="2"/>
      <c r="AR128" s="2"/>
      <c r="AS128" s="5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V128" s="2"/>
      <c r="BW128" s="2"/>
      <c r="BX128" s="2"/>
      <c r="BY128" s="2"/>
      <c r="BZ128" s="2"/>
      <c r="CB128" s="2" t="s">
        <v>50</v>
      </c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DD128" s="2"/>
      <c r="DE128" s="2"/>
      <c r="DF128" s="2"/>
      <c r="DG128" s="2"/>
      <c r="DH128" s="2"/>
      <c r="DJ128" s="2" t="s">
        <v>50</v>
      </c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</row>
    <row r="129" spans="2:134" x14ac:dyDescent="0.25">
      <c r="B129" s="35" t="s">
        <v>51</v>
      </c>
      <c r="C129" s="35"/>
      <c r="D129" s="35"/>
      <c r="E129" s="35"/>
      <c r="F129" s="35"/>
      <c r="L129" s="20"/>
      <c r="M129" s="20"/>
      <c r="N129" s="20"/>
      <c r="O129" s="20"/>
      <c r="P129" s="20"/>
      <c r="Q129" s="20"/>
      <c r="R129" s="62"/>
      <c r="S129" s="62"/>
      <c r="T129" s="62"/>
      <c r="U129" s="62"/>
      <c r="V129" s="62"/>
      <c r="W129" s="20"/>
      <c r="X129" s="20"/>
      <c r="Y129" s="20"/>
      <c r="Z129" s="20"/>
      <c r="AJ129" s="2" t="s">
        <v>42</v>
      </c>
      <c r="AK129" s="2"/>
      <c r="AL129" s="2"/>
      <c r="AM129" s="2"/>
      <c r="AN129" s="2"/>
      <c r="AO129" s="2"/>
      <c r="AP129" s="2"/>
      <c r="AQ129" s="2"/>
      <c r="AR129" s="2"/>
      <c r="AS129" s="5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V129" s="2"/>
      <c r="BW129" s="2"/>
      <c r="BX129" s="2"/>
      <c r="BY129" s="2"/>
      <c r="BZ129" s="2"/>
      <c r="CB129" s="2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DD129" s="2"/>
      <c r="DE129" s="2"/>
      <c r="DF129" s="2"/>
      <c r="DG129" s="2"/>
      <c r="DH129" s="2"/>
      <c r="DJ129" s="2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</row>
    <row r="130" spans="2:134" x14ac:dyDescent="0.25">
      <c r="B130" s="24" t="s">
        <v>13</v>
      </c>
      <c r="C130" s="24"/>
      <c r="D130" s="24"/>
      <c r="E130" s="24"/>
      <c r="F130" s="24"/>
      <c r="H130" s="10">
        <v>88.941827615492102</v>
      </c>
      <c r="I130" s="10">
        <v>87.899919404598222</v>
      </c>
      <c r="J130" s="10">
        <v>86.954755754190643</v>
      </c>
      <c r="K130" s="10">
        <v>85.091790455032807</v>
      </c>
      <c r="L130" s="10">
        <v>83.770009073390383</v>
      </c>
      <c r="M130" s="10">
        <v>83.3273078119595</v>
      </c>
      <c r="N130" s="10">
        <v>81.880381685384592</v>
      </c>
      <c r="O130" s="10">
        <v>80.454662705116732</v>
      </c>
      <c r="P130" s="10">
        <v>79.040255205505048</v>
      </c>
      <c r="Q130" s="10">
        <v>78.637234077764461</v>
      </c>
      <c r="R130" s="83">
        <v>77.468291948332649</v>
      </c>
      <c r="S130" s="83">
        <v>75.907283107056571</v>
      </c>
      <c r="T130" s="83">
        <v>74.377467173686412</v>
      </c>
      <c r="U130" s="83">
        <v>72.789089880127264</v>
      </c>
      <c r="V130" s="83">
        <v>71.382035659753726</v>
      </c>
      <c r="W130" s="10">
        <v>70.250971111711706</v>
      </c>
      <c r="X130" s="10">
        <v>69.43212381194752</v>
      </c>
      <c r="Y130" s="10">
        <v>68.677570026952552</v>
      </c>
      <c r="Z130" s="10">
        <v>67.980551721580909</v>
      </c>
      <c r="AJ130" s="24" t="s">
        <v>13</v>
      </c>
      <c r="AK130" s="24"/>
      <c r="AL130" s="24"/>
      <c r="AM130" s="24"/>
      <c r="AN130" s="24"/>
      <c r="AO130" s="24"/>
      <c r="AP130" s="24"/>
      <c r="AQ130" s="24"/>
      <c r="AR130" s="24"/>
      <c r="AS130" s="24"/>
      <c r="AU130" s="10">
        <v>88.941827615492102</v>
      </c>
      <c r="AV130" s="10">
        <v>87.524408693674772</v>
      </c>
      <c r="AW130" s="10">
        <v>86.312064451612628</v>
      </c>
      <c r="AX130" s="10">
        <v>85.030201129514879</v>
      </c>
      <c r="AY130" s="10">
        <v>83.700641072923887</v>
      </c>
      <c r="AZ130" s="10">
        <v>83.256379057786276</v>
      </c>
      <c r="BA130" s="10">
        <v>81.519671623042399</v>
      </c>
      <c r="BB130" s="10">
        <v>79.340946766801139</v>
      </c>
      <c r="BC130" s="10">
        <v>77.922589636119568</v>
      </c>
      <c r="BD130" s="10">
        <v>77.520754311301658</v>
      </c>
      <c r="BE130" s="10">
        <v>76.367496423899539</v>
      </c>
      <c r="BF130" s="10">
        <v>74.833358701032793</v>
      </c>
      <c r="BG130" s="10">
        <v>73.32089137116553</v>
      </c>
      <c r="BH130" s="10">
        <v>71.762136360286391</v>
      </c>
      <c r="BI130" s="10">
        <v>70.379160809768223</v>
      </c>
      <c r="BJ130" s="10">
        <v>69.261762121433733</v>
      </c>
      <c r="BK130" s="10">
        <v>68.448437456215586</v>
      </c>
      <c r="BL130" s="10">
        <v>67.696365004175277</v>
      </c>
      <c r="BM130" s="10">
        <v>67.002160186252567</v>
      </c>
      <c r="BV130" s="24"/>
      <c r="BW130" s="24"/>
      <c r="BX130" s="24"/>
      <c r="BY130" s="24"/>
      <c r="BZ130" s="24"/>
      <c r="CB130" s="24" t="s">
        <v>13</v>
      </c>
      <c r="CD130" s="10" t="e">
        <v>#DIV/0!</v>
      </c>
      <c r="CE130" s="10" t="e">
        <v>#DIV/0!</v>
      </c>
      <c r="CF130" s="10" t="e">
        <v>#DIV/0!</v>
      </c>
      <c r="CG130" s="10">
        <v>61.101238955330039</v>
      </c>
      <c r="CH130" s="10">
        <v>57.487697084111254</v>
      </c>
      <c r="CI130" s="10">
        <v>57.837008074506294</v>
      </c>
      <c r="CJ130" s="10">
        <v>52.700080465646948</v>
      </c>
      <c r="CK130" s="10">
        <v>59.474365926446758</v>
      </c>
      <c r="CL130" s="10">
        <v>59.593858697707709</v>
      </c>
      <c r="CM130" s="10">
        <v>59.352417312766768</v>
      </c>
      <c r="CN130" s="10">
        <v>58.705382651978333</v>
      </c>
      <c r="CO130" s="10">
        <v>57.795501381204723</v>
      </c>
      <c r="CP130" s="10">
        <v>56.933352441042885</v>
      </c>
      <c r="CQ130" s="10">
        <v>55.815036724547454</v>
      </c>
      <c r="CR130" s="10">
        <v>54.80334278015269</v>
      </c>
      <c r="CS130" s="10">
        <v>54.144127553961276</v>
      </c>
      <c r="CT130" s="10">
        <v>53.68583553893891</v>
      </c>
      <c r="CU130" s="10">
        <v>53.299789205682593</v>
      </c>
      <c r="CV130" s="10">
        <v>52.929976962038317</v>
      </c>
      <c r="DD130" s="24"/>
      <c r="DE130" s="24"/>
      <c r="DF130" s="24"/>
      <c r="DG130" s="24"/>
      <c r="DH130" s="24"/>
      <c r="DJ130" s="24" t="s">
        <v>13</v>
      </c>
      <c r="DL130" s="10" t="e">
        <v>#DIV/0!</v>
      </c>
      <c r="DM130" s="10" t="e">
        <v>#DIV/0!</v>
      </c>
      <c r="DN130" s="10" t="e">
        <v>#DIV/0!</v>
      </c>
      <c r="DO130" s="10">
        <v>138.61461945766723</v>
      </c>
      <c r="DP130" s="10">
        <v>139.22576729258483</v>
      </c>
      <c r="DQ130" s="10">
        <v>137.34310551700366</v>
      </c>
      <c r="DR130" s="10">
        <v>198.52392376551481</v>
      </c>
      <c r="DS130" s="10">
        <v>318.70588474702038</v>
      </c>
      <c r="DT130" s="10">
        <v>297.64410291579213</v>
      </c>
      <c r="DU130" s="10">
        <v>283.32979120628107</v>
      </c>
      <c r="DV130" s="10">
        <v>267.35920409063789</v>
      </c>
      <c r="DW130" s="10">
        <v>250.35968184790119</v>
      </c>
      <c r="DX130" s="10">
        <v>236.84362904599121</v>
      </c>
      <c r="DY130" s="10">
        <v>222.73679691698129</v>
      </c>
      <c r="DZ130" s="10">
        <v>210.41190921848371</v>
      </c>
      <c r="EA130" s="10">
        <v>200.87913088518891</v>
      </c>
      <c r="EB130" s="10">
        <v>193.47923361947062</v>
      </c>
      <c r="EC130" s="10">
        <v>186.68357215831196</v>
      </c>
      <c r="ED130" s="10">
        <v>180.50169564566534</v>
      </c>
    </row>
    <row r="131" spans="2:134" x14ac:dyDescent="0.25">
      <c r="B131" s="9" t="s">
        <v>14</v>
      </c>
      <c r="C131" s="9"/>
      <c r="D131" s="9"/>
      <c r="E131" s="9"/>
      <c r="F131" s="9"/>
      <c r="H131" s="10">
        <v>69.801816881279521</v>
      </c>
      <c r="I131" s="10">
        <v>69.126954302218707</v>
      </c>
      <c r="J131" s="10">
        <v>68.05037671772115</v>
      </c>
      <c r="K131" s="10">
        <v>67.352355438858282</v>
      </c>
      <c r="L131" s="10">
        <v>66.559331845095784</v>
      </c>
      <c r="M131" s="10">
        <v>66.29096711483561</v>
      </c>
      <c r="N131" s="10">
        <v>64.498141020625411</v>
      </c>
      <c r="O131" s="10">
        <v>62.699501009320052</v>
      </c>
      <c r="P131" s="10">
        <v>62.047094632757137</v>
      </c>
      <c r="Q131" s="10">
        <v>61.666305599900817</v>
      </c>
      <c r="R131" s="83">
        <v>60.755119272935495</v>
      </c>
      <c r="S131" s="83">
        <v>59.605806964928391</v>
      </c>
      <c r="T131" s="83">
        <v>58.503933978387998</v>
      </c>
      <c r="U131" s="83">
        <v>57.293762472425293</v>
      </c>
      <c r="V131" s="83">
        <v>56.184439816250439</v>
      </c>
      <c r="W131" s="10">
        <v>55.264294449708068</v>
      </c>
      <c r="X131" s="10">
        <v>54.547705172765767</v>
      </c>
      <c r="Y131" s="10">
        <v>53.897426997048456</v>
      </c>
      <c r="Z131" s="10">
        <v>53.253452296904868</v>
      </c>
      <c r="AJ131" s="9" t="s">
        <v>14</v>
      </c>
      <c r="AK131" s="9"/>
      <c r="AL131" s="9"/>
      <c r="AM131" s="9"/>
      <c r="AN131" s="9"/>
      <c r="AO131" s="9"/>
      <c r="AP131" s="9"/>
      <c r="AQ131" s="9"/>
      <c r="AR131" s="9"/>
      <c r="AS131" s="9"/>
      <c r="AU131" s="10">
        <v>70.191254125730779</v>
      </c>
      <c r="AV131" s="10">
        <v>69.316224229858804</v>
      </c>
      <c r="AW131" s="10">
        <v>68.205381414483469</v>
      </c>
      <c r="AX131" s="10">
        <v>67.487335971872312</v>
      </c>
      <c r="AY131" s="10">
        <v>66.694904841620755</v>
      </c>
      <c r="AZ131" s="10">
        <v>66.407884755872757</v>
      </c>
      <c r="BA131" s="10">
        <v>64.645606780111194</v>
      </c>
      <c r="BB131" s="10">
        <v>62.76936227018637</v>
      </c>
      <c r="BC131" s="10">
        <v>62.118876555080149</v>
      </c>
      <c r="BD131" s="10">
        <v>61.742268813811094</v>
      </c>
      <c r="BE131" s="10">
        <v>60.833631066047538</v>
      </c>
      <c r="BF131" s="10">
        <v>59.686932502956552</v>
      </c>
      <c r="BG131" s="10">
        <v>58.588166132553525</v>
      </c>
      <c r="BH131" s="10">
        <v>57.382127746134437</v>
      </c>
      <c r="BI131" s="10">
        <v>56.278384510069003</v>
      </c>
      <c r="BJ131" s="10">
        <v>55.362213371840646</v>
      </c>
      <c r="BK131" s="10">
        <v>54.649693854474016</v>
      </c>
      <c r="BL131" s="10">
        <v>54.003754175942873</v>
      </c>
      <c r="BM131" s="10">
        <v>53.363341120529334</v>
      </c>
      <c r="BV131" s="9"/>
      <c r="BW131" s="9"/>
      <c r="BX131" s="9"/>
      <c r="BY131" s="9"/>
      <c r="BZ131" s="9"/>
      <c r="CB131" s="9" t="s">
        <v>14</v>
      </c>
      <c r="CD131" s="10">
        <v>0</v>
      </c>
      <c r="CE131" s="10">
        <v>53.646671523790118</v>
      </c>
      <c r="CF131" s="10">
        <v>54.517049452773875</v>
      </c>
      <c r="CG131" s="10">
        <v>57.366099780436741</v>
      </c>
      <c r="CH131" s="10">
        <v>57.487697084111254</v>
      </c>
      <c r="CI131" s="10">
        <v>57.837008074506294</v>
      </c>
      <c r="CJ131" s="10">
        <v>52.700080465646948</v>
      </c>
      <c r="CK131" s="10">
        <v>59.474365926446758</v>
      </c>
      <c r="CL131" s="10">
        <v>59.593858697707709</v>
      </c>
      <c r="CM131" s="10">
        <v>59.352417312766768</v>
      </c>
      <c r="CN131" s="10">
        <v>58.705382651978333</v>
      </c>
      <c r="CO131" s="10">
        <v>57.795501381204723</v>
      </c>
      <c r="CP131" s="10">
        <v>56.933352441042885</v>
      </c>
      <c r="CQ131" s="10">
        <v>55.815036724547454</v>
      </c>
      <c r="CR131" s="10">
        <v>54.80334278015269</v>
      </c>
      <c r="CS131" s="10">
        <v>54.144127553961276</v>
      </c>
      <c r="CT131" s="10">
        <v>53.68583553893891</v>
      </c>
      <c r="CU131" s="10">
        <v>53.299789205682593</v>
      </c>
      <c r="CV131" s="10">
        <v>52.929976962038317</v>
      </c>
      <c r="DD131" s="9"/>
      <c r="DE131" s="9"/>
      <c r="DF131" s="9"/>
      <c r="DG131" s="9"/>
      <c r="DH131" s="9"/>
      <c r="DJ131" s="9" t="s">
        <v>14</v>
      </c>
      <c r="DL131" s="10" t="e">
        <v>#DIV/0!</v>
      </c>
      <c r="DM131" s="10">
        <v>7.4361997857925006</v>
      </c>
      <c r="DN131" s="10">
        <v>45.022816045337805</v>
      </c>
      <c r="DO131" s="10">
        <v>49.357157920778292</v>
      </c>
      <c r="DP131" s="10">
        <v>49.221427513353106</v>
      </c>
      <c r="DQ131" s="10">
        <v>51.540936417973967</v>
      </c>
      <c r="DR131" s="10">
        <v>49.468504866491934</v>
      </c>
      <c r="DS131" s="10">
        <v>53.731453419274871</v>
      </c>
      <c r="DT131" s="10">
        <v>52.612531314239185</v>
      </c>
      <c r="DU131" s="10">
        <v>52.085760237303781</v>
      </c>
      <c r="DV131" s="10">
        <v>51.115825354321409</v>
      </c>
      <c r="DW131" s="10">
        <v>49.953016978158516</v>
      </c>
      <c r="DX131" s="10">
        <v>48.728041738436794</v>
      </c>
      <c r="DY131" s="10">
        <v>47.441229626333609</v>
      </c>
      <c r="DZ131" s="10">
        <v>46.099272709274317</v>
      </c>
      <c r="EA131" s="10">
        <v>44.967821907510178</v>
      </c>
      <c r="EB131" s="10">
        <v>44.039715158484825</v>
      </c>
      <c r="EC131" s="10">
        <v>43.185806403094887</v>
      </c>
      <c r="ED131" s="10">
        <v>42.413019020981181</v>
      </c>
    </row>
    <row r="132" spans="2:134" x14ac:dyDescent="0.25">
      <c r="B132" s="12" t="s">
        <v>15</v>
      </c>
      <c r="C132" s="12"/>
      <c r="D132" s="12"/>
      <c r="E132" s="12"/>
      <c r="F132" s="12"/>
      <c r="H132" s="10">
        <v>62.567563377803488</v>
      </c>
      <c r="I132" s="10">
        <v>62.179315900464637</v>
      </c>
      <c r="J132" s="10">
        <v>61.37677006045805</v>
      </c>
      <c r="K132" s="10">
        <v>60.458687579018587</v>
      </c>
      <c r="L132" s="10">
        <v>60.222107831740423</v>
      </c>
      <c r="M132" s="10">
        <v>59.726232685947345</v>
      </c>
      <c r="N132" s="10">
        <v>57.815641464170426</v>
      </c>
      <c r="O132" s="10">
        <v>56.83153542780618</v>
      </c>
      <c r="P132" s="10">
        <v>56.228185845424505</v>
      </c>
      <c r="Q132" s="10">
        <v>55.871139240015772</v>
      </c>
      <c r="R132" s="83">
        <v>55.075857611685521</v>
      </c>
      <c r="S132" s="83">
        <v>54.093039600268284</v>
      </c>
      <c r="T132" s="83">
        <v>53.164746052630193</v>
      </c>
      <c r="U132" s="83">
        <v>52.130045163165711</v>
      </c>
      <c r="V132" s="83">
        <v>51.178362920667752</v>
      </c>
      <c r="W132" s="10">
        <v>50.385826437839981</v>
      </c>
      <c r="X132" s="10">
        <v>49.76346814436603</v>
      </c>
      <c r="Y132" s="10">
        <v>49.188864130427802</v>
      </c>
      <c r="Z132" s="10">
        <v>48.618193710611976</v>
      </c>
      <c r="AJ132" s="12" t="s">
        <v>15</v>
      </c>
      <c r="AK132" s="12"/>
      <c r="AL132" s="12"/>
      <c r="AM132" s="12"/>
      <c r="AN132" s="12"/>
      <c r="AO132" s="12"/>
      <c r="AP132" s="12"/>
      <c r="AQ132" s="12"/>
      <c r="AR132" s="12"/>
      <c r="AS132" s="12"/>
      <c r="AU132" s="10">
        <v>62.922974336163406</v>
      </c>
      <c r="AV132" s="10">
        <v>62.33450843072513</v>
      </c>
      <c r="AW132" s="10">
        <v>61.541106005534346</v>
      </c>
      <c r="AX132" s="10">
        <v>60.618163249375229</v>
      </c>
      <c r="AY132" s="10">
        <v>60.380287892999675</v>
      </c>
      <c r="AZ132" s="10">
        <v>59.870392247424974</v>
      </c>
      <c r="BA132" s="10">
        <v>57.990547080699095</v>
      </c>
      <c r="BB132" s="10">
        <v>56.931140567342268</v>
      </c>
      <c r="BC132" s="10">
        <v>56.332936616807153</v>
      </c>
      <c r="BD132" s="10">
        <v>55.983516640248972</v>
      </c>
      <c r="BE132" s="10">
        <v>55.193816609338846</v>
      </c>
      <c r="BF132" s="10">
        <v>54.216690523176595</v>
      </c>
      <c r="BG132" s="10">
        <v>53.293435613307871</v>
      </c>
      <c r="BH132" s="10">
        <v>52.263890400368943</v>
      </c>
      <c r="BI132" s="10">
        <v>51.317983752962249</v>
      </c>
      <c r="BJ132" s="10">
        <v>50.529414978774568</v>
      </c>
      <c r="BK132" s="10">
        <v>49.911054906395798</v>
      </c>
      <c r="BL132" s="10">
        <v>49.340632798069706</v>
      </c>
      <c r="BM132" s="10">
        <v>48.773576608347312</v>
      </c>
      <c r="BV132" s="12"/>
      <c r="BW132" s="12"/>
      <c r="BX132" s="12"/>
      <c r="BY132" s="12"/>
      <c r="BZ132" s="12"/>
      <c r="CB132" s="12" t="s">
        <v>15</v>
      </c>
      <c r="CD132" s="10">
        <v>0</v>
      </c>
      <c r="CE132" s="10">
        <v>51.978052934818194</v>
      </c>
      <c r="CF132" s="10">
        <v>53.183195915635878</v>
      </c>
      <c r="CG132" s="10">
        <v>55.045167149951077</v>
      </c>
      <c r="CH132" s="10">
        <v>55.466023860854826</v>
      </c>
      <c r="CI132" s="10">
        <v>55.243225585141701</v>
      </c>
      <c r="CJ132" s="10">
        <v>49.982546548805644</v>
      </c>
      <c r="CK132" s="10">
        <v>57.601114045383369</v>
      </c>
      <c r="CL132" s="10">
        <v>57.661738056118857</v>
      </c>
      <c r="CM132" s="10">
        <v>57.384400471093784</v>
      </c>
      <c r="CN132" s="10">
        <v>56.723338316332203</v>
      </c>
      <c r="CO132" s="10">
        <v>55.815792162310252</v>
      </c>
      <c r="CP132" s="10">
        <v>54.94874962706546</v>
      </c>
      <c r="CQ132" s="10">
        <v>53.852085501489221</v>
      </c>
      <c r="CR132" s="10">
        <v>52.834862364358159</v>
      </c>
      <c r="CS132" s="10">
        <v>52.160030773740019</v>
      </c>
      <c r="CT132" s="10">
        <v>51.666010303501615</v>
      </c>
      <c r="CU132" s="10">
        <v>51.236105696736203</v>
      </c>
      <c r="CV132" s="10">
        <v>50.819004627271923</v>
      </c>
      <c r="DD132" s="12"/>
      <c r="DE132" s="12"/>
      <c r="DF132" s="12"/>
      <c r="DG132" s="12"/>
      <c r="DH132" s="12"/>
      <c r="DJ132" s="12" t="s">
        <v>15</v>
      </c>
      <c r="DL132" s="10" t="e">
        <v>#DIV/0!</v>
      </c>
      <c r="DM132" s="10">
        <v>3.1863930376754608</v>
      </c>
      <c r="DN132" s="10">
        <v>24.643855861838798</v>
      </c>
      <c r="DO132" s="10">
        <v>28.477204668299045</v>
      </c>
      <c r="DP132" s="10">
        <v>31.199136242576056</v>
      </c>
      <c r="DQ132" s="10">
        <v>32.762472950623888</v>
      </c>
      <c r="DR132" s="10">
        <v>31.587846514919146</v>
      </c>
      <c r="DS132" s="10">
        <v>36.942835640782526</v>
      </c>
      <c r="DT132" s="10">
        <v>36.173429759621264</v>
      </c>
      <c r="DU132" s="10">
        <v>35.72814528287811</v>
      </c>
      <c r="DV132" s="10">
        <v>35.111940452329009</v>
      </c>
      <c r="DW132" s="10">
        <v>34.390805055295353</v>
      </c>
      <c r="DX132" s="10">
        <v>33.741120731351877</v>
      </c>
      <c r="DY132" s="10">
        <v>33.106004964307843</v>
      </c>
      <c r="DZ132" s="10">
        <v>32.50433846665036</v>
      </c>
      <c r="EA132" s="10">
        <v>32.013648565828433</v>
      </c>
      <c r="EB132" s="10">
        <v>31.639248449878448</v>
      </c>
      <c r="EC132" s="10">
        <v>31.303168896586811</v>
      </c>
      <c r="ED132" s="10">
        <v>30.988230109304517</v>
      </c>
    </row>
    <row r="133" spans="2:134" x14ac:dyDescent="0.25">
      <c r="B133" s="15" t="s">
        <v>16</v>
      </c>
      <c r="C133" s="15"/>
      <c r="D133" s="15"/>
      <c r="E133" s="15"/>
      <c r="F133" s="15"/>
      <c r="H133" s="10">
        <v>62.567563377803488</v>
      </c>
      <c r="I133" s="10">
        <v>62.174283871615621</v>
      </c>
      <c r="J133" s="10">
        <v>61.37677006045805</v>
      </c>
      <c r="K133" s="10">
        <v>60.458687579018587</v>
      </c>
      <c r="L133" s="10">
        <v>60.222107831740423</v>
      </c>
      <c r="M133" s="10">
        <v>59.726232685947345</v>
      </c>
      <c r="N133" s="10">
        <v>57.815641464170426</v>
      </c>
      <c r="O133" s="10">
        <v>56.83153542780618</v>
      </c>
      <c r="P133" s="10">
        <v>56.369343133341225</v>
      </c>
      <c r="Q133" s="10">
        <v>56.1600194225311</v>
      </c>
      <c r="R133" s="83">
        <v>55.498397675237797</v>
      </c>
      <c r="S133" s="83">
        <v>54.638042906736388</v>
      </c>
      <c r="T133" s="83">
        <v>53.822966466518906</v>
      </c>
      <c r="U133" s="83">
        <v>52.885578073270736</v>
      </c>
      <c r="V133" s="83">
        <v>52.021754372283773</v>
      </c>
      <c r="W133" s="10">
        <v>51.323174435617098</v>
      </c>
      <c r="X133" s="10">
        <v>50.792498565358052</v>
      </c>
      <c r="Y133" s="10">
        <v>50.305105554362925</v>
      </c>
      <c r="Z133" s="10">
        <v>49.82315081862297</v>
      </c>
      <c r="AJ133" s="15" t="s">
        <v>16</v>
      </c>
      <c r="AK133" s="15"/>
      <c r="AL133" s="15"/>
      <c r="AM133" s="15"/>
      <c r="AN133" s="15"/>
      <c r="AO133" s="15"/>
      <c r="AP133" s="15"/>
      <c r="AQ133" s="15"/>
      <c r="AR133" s="15"/>
      <c r="AS133" s="15"/>
      <c r="AU133" s="10">
        <v>62.922974336163406</v>
      </c>
      <c r="AV133" s="10">
        <v>62.33450843072513</v>
      </c>
      <c r="AW133" s="10">
        <v>61.541106005534346</v>
      </c>
      <c r="AX133" s="10">
        <v>60.618163249375229</v>
      </c>
      <c r="AY133" s="10">
        <v>60.380287892999675</v>
      </c>
      <c r="AZ133" s="10">
        <v>59.870392247424974</v>
      </c>
      <c r="BA133" s="10">
        <v>57.990547080699095</v>
      </c>
      <c r="BB133" s="10">
        <v>56.931140567342268</v>
      </c>
      <c r="BC133" s="10">
        <v>56.459859406371464</v>
      </c>
      <c r="BD133" s="10">
        <v>56.245564646757906</v>
      </c>
      <c r="BE133" s="10">
        <v>55.578597464104071</v>
      </c>
      <c r="BF133" s="10">
        <v>54.713318213451586</v>
      </c>
      <c r="BG133" s="10">
        <v>53.894043371545514</v>
      </c>
      <c r="BH133" s="10">
        <v>52.953235302453692</v>
      </c>
      <c r="BI133" s="10">
        <v>52.086739927435261</v>
      </c>
      <c r="BJ133" s="10">
        <v>51.384360408434446</v>
      </c>
      <c r="BK133" s="10">
        <v>50.849707457132148</v>
      </c>
      <c r="BL133" s="10">
        <v>50.358016917981175</v>
      </c>
      <c r="BM133" s="10">
        <v>49.871833840579171</v>
      </c>
      <c r="BV133" s="15"/>
      <c r="BW133" s="15"/>
      <c r="BX133" s="15"/>
      <c r="BY133" s="15"/>
      <c r="BZ133" s="15"/>
      <c r="CB133" s="15" t="s">
        <v>16</v>
      </c>
      <c r="CD133" s="10">
        <v>0</v>
      </c>
      <c r="CE133" s="10">
        <v>51.978052934818194</v>
      </c>
      <c r="CF133" s="10">
        <v>53.183195915635878</v>
      </c>
      <c r="CG133" s="10">
        <v>55.045167149951077</v>
      </c>
      <c r="CH133" s="10">
        <v>55.466023860854826</v>
      </c>
      <c r="CI133" s="10">
        <v>55.243225585141701</v>
      </c>
      <c r="CJ133" s="10">
        <v>49.982546548805644</v>
      </c>
      <c r="CK133" s="10">
        <v>57.601114045383369</v>
      </c>
      <c r="CL133" s="10">
        <v>58.196747756460894</v>
      </c>
      <c r="CM133" s="10">
        <v>58.51861026435666</v>
      </c>
      <c r="CN133" s="10">
        <v>58.294609204026507</v>
      </c>
      <c r="CO133" s="10">
        <v>57.792735703980185</v>
      </c>
      <c r="CP133" s="10">
        <v>57.272505076453967</v>
      </c>
      <c r="CQ133" s="10">
        <v>56.449622179436879</v>
      </c>
      <c r="CR133" s="10">
        <v>55.64344424580662</v>
      </c>
      <c r="CS133" s="10">
        <v>55.209804047810387</v>
      </c>
      <c r="CT133" s="10">
        <v>54.988544700641164</v>
      </c>
      <c r="CU133" s="10">
        <v>54.843277894580346</v>
      </c>
      <c r="CV133" s="10">
        <v>54.693222970801401</v>
      </c>
      <c r="DD133" s="15"/>
      <c r="DE133" s="15"/>
      <c r="DF133" s="15"/>
      <c r="DG133" s="15"/>
      <c r="DH133" s="15"/>
      <c r="DJ133" s="15" t="s">
        <v>16</v>
      </c>
      <c r="DL133" s="10" t="e">
        <v>#DIV/0!</v>
      </c>
      <c r="DM133" s="10">
        <v>0</v>
      </c>
      <c r="DN133" s="10">
        <v>24.643855861838798</v>
      </c>
      <c r="DO133" s="10">
        <v>28.477204668299045</v>
      </c>
      <c r="DP133" s="10">
        <v>31.199136242576056</v>
      </c>
      <c r="DQ133" s="10">
        <v>32.762472950623888</v>
      </c>
      <c r="DR133" s="10">
        <v>31.587846514919146</v>
      </c>
      <c r="DS133" s="10">
        <v>36.942835640782526</v>
      </c>
      <c r="DT133" s="10">
        <v>36.866933611559766</v>
      </c>
      <c r="DU133" s="10">
        <v>36.960514470382698</v>
      </c>
      <c r="DV133" s="10">
        <v>36.789090086707297</v>
      </c>
      <c r="DW133" s="10">
        <v>36.437909390877074</v>
      </c>
      <c r="DX133" s="10">
        <v>36.074737458501581</v>
      </c>
      <c r="DY133" s="10">
        <v>35.67929579754658</v>
      </c>
      <c r="DZ133" s="10">
        <v>35.290329653281638</v>
      </c>
      <c r="EA133" s="10">
        <v>34.992541355948042</v>
      </c>
      <c r="EB133" s="10">
        <v>34.829856257378822</v>
      </c>
      <c r="EC133" s="10">
        <v>34.718744278804827</v>
      </c>
      <c r="ED133" s="10">
        <v>34.60749677113462</v>
      </c>
    </row>
    <row r="134" spans="2:134" x14ac:dyDescent="0.25">
      <c r="B134" s="15" t="s">
        <v>52</v>
      </c>
      <c r="C134" s="15"/>
      <c r="D134" s="15"/>
      <c r="E134" s="15"/>
      <c r="F134" s="15"/>
      <c r="H134" s="10"/>
      <c r="I134" s="10"/>
      <c r="J134" s="10"/>
      <c r="K134" s="10"/>
      <c r="L134" s="10"/>
      <c r="M134" s="10"/>
      <c r="N134" s="10"/>
      <c r="O134" s="10"/>
      <c r="P134" s="10">
        <v>40.926996210817613</v>
      </c>
      <c r="Q134" s="10">
        <v>40.794427000320702</v>
      </c>
      <c r="R134" s="83">
        <v>40.549735419317088</v>
      </c>
      <c r="S134" s="83">
        <v>40.237395242061012</v>
      </c>
      <c r="T134" s="83">
        <v>39.9125913862567</v>
      </c>
      <c r="U134" s="83">
        <v>39.559480494551792</v>
      </c>
      <c r="V134" s="83">
        <v>39.201489326208311</v>
      </c>
      <c r="W134" s="10">
        <v>38.847184794148291</v>
      </c>
      <c r="X134" s="10">
        <v>38.529579385920947</v>
      </c>
      <c r="Y134" s="10">
        <v>38.229726982265291</v>
      </c>
      <c r="Z134" s="10">
        <v>37.929068931380812</v>
      </c>
      <c r="AJ134" s="15" t="s">
        <v>44</v>
      </c>
      <c r="AK134" s="15"/>
      <c r="AL134" s="15"/>
      <c r="AM134" s="15"/>
      <c r="AN134" s="15"/>
      <c r="AO134" s="15"/>
      <c r="AP134" s="15"/>
      <c r="AQ134" s="15"/>
      <c r="AR134" s="15"/>
      <c r="AS134" s="15"/>
      <c r="AU134" s="10"/>
      <c r="AV134" s="10"/>
      <c r="AW134" s="10"/>
      <c r="AX134" s="10"/>
      <c r="AY134" s="10"/>
      <c r="AZ134" s="10"/>
      <c r="BA134" s="10"/>
      <c r="BB134" s="10"/>
      <c r="BC134" s="10">
        <v>41.623805267616582</v>
      </c>
      <c r="BD134" s="10">
        <v>41.415967579532605</v>
      </c>
      <c r="BE134" s="10">
        <v>41.140604798529317</v>
      </c>
      <c r="BF134" s="10">
        <v>40.81220207052101</v>
      </c>
      <c r="BG134" s="10">
        <v>40.468439304156995</v>
      </c>
      <c r="BH134" s="10">
        <v>40.103223405876449</v>
      </c>
      <c r="BI134" s="10">
        <v>39.74087511136895</v>
      </c>
      <c r="BJ134" s="10">
        <v>39.374477409106646</v>
      </c>
      <c r="BK134" s="10">
        <v>39.049119064188915</v>
      </c>
      <c r="BL134" s="10">
        <v>38.746455416099636</v>
      </c>
      <c r="BM134" s="10">
        <v>38.438476584009337</v>
      </c>
      <c r="BV134" s="15"/>
      <c r="BW134" s="15"/>
      <c r="BX134" s="15"/>
      <c r="BY134" s="15"/>
      <c r="BZ134" s="15"/>
      <c r="CB134" s="15" t="s">
        <v>44</v>
      </c>
      <c r="CD134" s="10"/>
      <c r="CE134" s="10"/>
      <c r="CF134" s="10"/>
      <c r="CG134" s="10"/>
      <c r="CH134" s="10"/>
      <c r="CI134" s="10"/>
      <c r="CJ134" s="10"/>
      <c r="CK134" s="10"/>
      <c r="CL134" s="10">
        <v>40.815844216914655</v>
      </c>
      <c r="CM134" s="10">
        <v>40.903756703260697</v>
      </c>
      <c r="CN134" s="10">
        <v>40.859665181662777</v>
      </c>
      <c r="CO134" s="10">
        <v>40.733520876247617</v>
      </c>
      <c r="CP134" s="10">
        <v>40.578154902562758</v>
      </c>
      <c r="CQ134" s="10">
        <v>40.368337092689451</v>
      </c>
      <c r="CR134" s="10">
        <v>40.144669879378917</v>
      </c>
      <c r="CS134" s="10">
        <v>39.93312318421232</v>
      </c>
      <c r="CT134" s="10">
        <v>39.735311317387826</v>
      </c>
      <c r="CU134" s="10">
        <v>39.551420752808596</v>
      </c>
      <c r="CV134" s="10">
        <v>39.384480895310446</v>
      </c>
      <c r="DD134" s="15"/>
      <c r="DE134" s="15"/>
      <c r="DF134" s="15"/>
      <c r="DG134" s="15"/>
      <c r="DH134" s="15"/>
      <c r="DJ134" s="15" t="s">
        <v>44</v>
      </c>
      <c r="DL134" s="10"/>
      <c r="DM134" s="10"/>
      <c r="DN134" s="10"/>
      <c r="DO134" s="10"/>
      <c r="DP134" s="10"/>
      <c r="DQ134" s="10"/>
      <c r="DR134" s="10"/>
      <c r="DS134" s="10"/>
      <c r="DT134" s="10">
        <v>28.597858749467317</v>
      </c>
      <c r="DU134" s="10">
        <v>28.597430366348092</v>
      </c>
      <c r="DV134" s="10">
        <v>28.529494631459833</v>
      </c>
      <c r="DW134" s="10">
        <v>28.402997232046715</v>
      </c>
      <c r="DX134" s="10">
        <v>28.258266694420634</v>
      </c>
      <c r="DY134" s="10">
        <v>28.090562170027791</v>
      </c>
      <c r="DZ134" s="10">
        <v>27.905772611652417</v>
      </c>
      <c r="EA134" s="10">
        <v>27.731964951535705</v>
      </c>
      <c r="EB134" s="10">
        <v>27.573719547160888</v>
      </c>
      <c r="EC134" s="10">
        <v>27.420289513140993</v>
      </c>
      <c r="ED134" s="10">
        <v>27.277267771356467</v>
      </c>
    </row>
    <row r="135" spans="2:134" x14ac:dyDescent="0.25">
      <c r="B135" s="12" t="s">
        <v>18</v>
      </c>
      <c r="C135" s="12"/>
      <c r="D135" s="12"/>
      <c r="E135" s="12"/>
      <c r="F135" s="12"/>
      <c r="H135" s="10">
        <v>348.81109741804755</v>
      </c>
      <c r="I135" s="10">
        <v>340.86241585709104</v>
      </c>
      <c r="J135" s="10">
        <v>330.98773483264131</v>
      </c>
      <c r="K135" s="10">
        <v>341.64244926271579</v>
      </c>
      <c r="L135" s="10">
        <v>324.21534621775868</v>
      </c>
      <c r="M135" s="10">
        <v>336.0889580245227</v>
      </c>
      <c r="N135" s="10">
        <v>341.51016575788412</v>
      </c>
      <c r="O135" s="10">
        <v>311.56665432694808</v>
      </c>
      <c r="P135" s="10">
        <v>313.64606239045514</v>
      </c>
      <c r="Q135" s="10">
        <v>314.51219736129235</v>
      </c>
      <c r="R135" s="83">
        <v>311.27294921734722</v>
      </c>
      <c r="S135" s="83">
        <v>306.18228024930585</v>
      </c>
      <c r="T135" s="83">
        <v>300.06604508776405</v>
      </c>
      <c r="U135" s="83">
        <v>297.04113326500789</v>
      </c>
      <c r="V135" s="83">
        <v>290.89624959761022</v>
      </c>
      <c r="W135" s="10">
        <v>285.97537440578554</v>
      </c>
      <c r="X135" s="10">
        <v>282.26784598232354</v>
      </c>
      <c r="Y135" s="10">
        <v>279.48052591616295</v>
      </c>
      <c r="Z135" s="10">
        <v>277.05330512457698</v>
      </c>
      <c r="AJ135" s="12" t="s">
        <v>18</v>
      </c>
      <c r="AK135" s="12"/>
      <c r="AL135" s="12"/>
      <c r="AM135" s="12"/>
      <c r="AN135" s="12"/>
      <c r="AO135" s="12"/>
      <c r="AP135" s="12"/>
      <c r="AQ135" s="12"/>
      <c r="AR135" s="12"/>
      <c r="AS135" s="12"/>
      <c r="AU135" s="10">
        <v>349.40048313572936</v>
      </c>
      <c r="AV135" s="10">
        <v>341.228945855821</v>
      </c>
      <c r="AW135" s="10">
        <v>329.90366835645131</v>
      </c>
      <c r="AX135" s="10">
        <v>339.88303429028099</v>
      </c>
      <c r="AY135" s="10">
        <v>322.52895417734737</v>
      </c>
      <c r="AZ135" s="10">
        <v>334.23989216302914</v>
      </c>
      <c r="BA135" s="10">
        <v>339.61586391843116</v>
      </c>
      <c r="BB135" s="10">
        <v>309.41859871874306</v>
      </c>
      <c r="BC135" s="10">
        <v>311.35781932184523</v>
      </c>
      <c r="BD135" s="10">
        <v>312.05789273509328</v>
      </c>
      <c r="BE135" s="10">
        <v>308.58263314200292</v>
      </c>
      <c r="BF135" s="10">
        <v>303.25865739590142</v>
      </c>
      <c r="BG135" s="10">
        <v>296.96207223867196</v>
      </c>
      <c r="BH135" s="10">
        <v>293.78092309139964</v>
      </c>
      <c r="BI135" s="10">
        <v>287.52195285893066</v>
      </c>
      <c r="BJ135" s="10">
        <v>282.50227990182992</v>
      </c>
      <c r="BK135" s="10">
        <v>278.7013622446097</v>
      </c>
      <c r="BL135" s="10">
        <v>275.81474180528596</v>
      </c>
      <c r="BM135" s="10">
        <v>273.2788576209058</v>
      </c>
      <c r="BV135" s="12"/>
      <c r="BW135" s="12"/>
      <c r="BX135" s="12"/>
      <c r="BY135" s="12"/>
      <c r="BZ135" s="12"/>
      <c r="CB135" s="12" t="s">
        <v>18</v>
      </c>
      <c r="CD135" s="10">
        <v>0</v>
      </c>
      <c r="CE135" s="10">
        <v>248.67278963484185</v>
      </c>
      <c r="CF135" s="10">
        <v>201.24093853795449</v>
      </c>
      <c r="CG135" s="10">
        <v>319.81471854877583</v>
      </c>
      <c r="CH135" s="10">
        <v>290.51213702787794</v>
      </c>
      <c r="CI135" s="10">
        <v>346.97549820472773</v>
      </c>
      <c r="CJ135" s="10">
        <v>322.47708384662008</v>
      </c>
      <c r="CK135" s="10">
        <v>251.07545506564887</v>
      </c>
      <c r="CL135" s="10">
        <v>250.83437118150187</v>
      </c>
      <c r="CM135" s="10">
        <v>253.12635963811326</v>
      </c>
      <c r="CN135" s="10">
        <v>258.73530037368488</v>
      </c>
      <c r="CO135" s="10">
        <v>262.73176835520553</v>
      </c>
      <c r="CP135" s="10">
        <v>265.68765469796398</v>
      </c>
      <c r="CQ135" s="10">
        <v>267.27665478329828</v>
      </c>
      <c r="CR135" s="10">
        <v>269.81118384978231</v>
      </c>
      <c r="CS135" s="10">
        <v>273.9126575909865</v>
      </c>
      <c r="CT135" s="10">
        <v>279.56193813892042</v>
      </c>
      <c r="CU135" s="10">
        <v>286.72413120042614</v>
      </c>
      <c r="CV135" s="10">
        <v>294.49398767598473</v>
      </c>
      <c r="DD135" s="12"/>
      <c r="DE135" s="12"/>
      <c r="DF135" s="12"/>
      <c r="DG135" s="12"/>
      <c r="DH135" s="12"/>
      <c r="DJ135" s="12" t="s">
        <v>18</v>
      </c>
      <c r="DL135" s="10" t="e">
        <v>#DIV/0!</v>
      </c>
      <c r="DM135" s="10">
        <v>204.66586750522416</v>
      </c>
      <c r="DN135" s="10">
        <v>695.83477029256426</v>
      </c>
      <c r="DO135" s="10">
        <v>721.7987293339562</v>
      </c>
      <c r="DP135" s="10">
        <v>667.84200378376056</v>
      </c>
      <c r="DQ135" s="10">
        <v>689.55620121227798</v>
      </c>
      <c r="DR135" s="10">
        <v>713.60724363919542</v>
      </c>
      <c r="DS135" s="10">
        <v>733.18804190285596</v>
      </c>
      <c r="DT135" s="10">
        <v>724.6056945844042</v>
      </c>
      <c r="DU135" s="10">
        <v>722.47071150600493</v>
      </c>
      <c r="DV135" s="10">
        <v>741.60344475043155</v>
      </c>
      <c r="DW135" s="10">
        <v>754.94024299948285</v>
      </c>
      <c r="DX135" s="10">
        <v>764.41733424997255</v>
      </c>
      <c r="DY135" s="10">
        <v>768.08799382241614</v>
      </c>
      <c r="DZ135" s="10">
        <v>771.61500726491545</v>
      </c>
      <c r="EA135" s="10">
        <v>773.35436875913319</v>
      </c>
      <c r="EB135" s="10">
        <v>775.46261149478494</v>
      </c>
      <c r="EC135" s="10">
        <v>778.26659915074072</v>
      </c>
      <c r="ED135" s="10">
        <v>781.70993823999834</v>
      </c>
    </row>
    <row r="136" spans="2:134" x14ac:dyDescent="0.25">
      <c r="B136" s="12"/>
      <c r="C136" s="12"/>
      <c r="D136" s="12"/>
      <c r="E136" s="12"/>
      <c r="F136" s="12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83"/>
      <c r="S136" s="83"/>
      <c r="T136" s="83"/>
      <c r="U136" s="83"/>
      <c r="V136" s="83"/>
      <c r="W136" s="10"/>
      <c r="X136" s="10"/>
      <c r="Y136" s="10"/>
      <c r="Z136" s="10"/>
      <c r="AJ136" s="12" t="s">
        <v>53</v>
      </c>
      <c r="AK136" s="12"/>
      <c r="AL136" s="12"/>
      <c r="AM136" s="12"/>
      <c r="AN136" s="12"/>
      <c r="AO136" s="12"/>
      <c r="AP136" s="12"/>
      <c r="AQ136" s="12"/>
      <c r="AR136" s="12"/>
      <c r="AS136" s="12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V136" s="12"/>
      <c r="BW136" s="12"/>
      <c r="BX136" s="12"/>
      <c r="BY136" s="12"/>
      <c r="BZ136" s="12"/>
      <c r="CB136" s="12" t="s">
        <v>53</v>
      </c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DD136" s="12"/>
      <c r="DE136" s="12"/>
      <c r="DF136" s="12"/>
      <c r="DG136" s="12"/>
      <c r="DH136" s="12"/>
      <c r="DJ136" s="12" t="s">
        <v>53</v>
      </c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</row>
    <row r="137" spans="2:134" x14ac:dyDescent="0.25">
      <c r="B137" s="9" t="s">
        <v>20</v>
      </c>
      <c r="C137" s="9"/>
      <c r="D137" s="9"/>
      <c r="E137" s="9"/>
      <c r="F137" s="9"/>
      <c r="H137" s="10">
        <v>45234.229837686828</v>
      </c>
      <c r="I137" s="10">
        <v>43922.299068861161</v>
      </c>
      <c r="J137" s="10">
        <v>44566.035210720591</v>
      </c>
      <c r="K137" s="10">
        <v>44737.392727899693</v>
      </c>
      <c r="L137" s="10">
        <v>43839.685250153394</v>
      </c>
      <c r="M137" s="10">
        <v>43543.476939224849</v>
      </c>
      <c r="N137" s="10">
        <v>44715.845562933959</v>
      </c>
      <c r="O137" s="10">
        <v>45403.666457382948</v>
      </c>
      <c r="P137" s="10">
        <v>44616.214441326774</v>
      </c>
      <c r="Q137" s="10">
        <v>44543.257659655086</v>
      </c>
      <c r="R137" s="83">
        <v>44388.799256687387</v>
      </c>
      <c r="S137" s="83">
        <v>44050.798644683557</v>
      </c>
      <c r="T137" s="83">
        <v>43663.09963228026</v>
      </c>
      <c r="U137" s="83">
        <v>43550.618489508532</v>
      </c>
      <c r="V137" s="83">
        <v>43286.952473612364</v>
      </c>
      <c r="W137" s="10">
        <v>43140.001678808076</v>
      </c>
      <c r="X137" s="10">
        <v>43131.935255876895</v>
      </c>
      <c r="Y137" s="10">
        <v>43221.937325452986</v>
      </c>
      <c r="Z137" s="10">
        <v>43282.876322388445</v>
      </c>
      <c r="AJ137" s="9" t="s">
        <v>20</v>
      </c>
      <c r="AK137" s="9"/>
      <c r="AL137" s="9"/>
      <c r="AM137" s="9"/>
      <c r="AN137" s="9"/>
      <c r="AO137" s="9"/>
      <c r="AP137" s="9"/>
      <c r="AQ137" s="9"/>
      <c r="AR137" s="9"/>
      <c r="AS137" s="9"/>
      <c r="AU137" s="10">
        <v>45234.229837686828</v>
      </c>
      <c r="AV137" s="10">
        <v>43970.736076495334</v>
      </c>
      <c r="AW137" s="10">
        <v>44323.652999608028</v>
      </c>
      <c r="AX137" s="10">
        <v>44030.657700353855</v>
      </c>
      <c r="AY137" s="10">
        <v>43005.178129519358</v>
      </c>
      <c r="AZ137" s="10">
        <v>42766.922183091265</v>
      </c>
      <c r="BA137" s="10">
        <v>43243.436279532441</v>
      </c>
      <c r="BB137" s="10">
        <v>42159.856602075874</v>
      </c>
      <c r="BC137" s="10">
        <v>41263.415684687934</v>
      </c>
      <c r="BD137" s="10">
        <v>41159.90306707038</v>
      </c>
      <c r="BE137" s="10">
        <v>40982.738028197688</v>
      </c>
      <c r="BF137" s="10">
        <v>40635.530701540993</v>
      </c>
      <c r="BG137" s="10">
        <v>40215.425091556623</v>
      </c>
      <c r="BH137" s="10">
        <v>40085.929455353013</v>
      </c>
      <c r="BI137" s="10">
        <v>39814.226517692783</v>
      </c>
      <c r="BJ137" s="10">
        <v>39644.043394427339</v>
      </c>
      <c r="BK137" s="10">
        <v>39600.134917057178</v>
      </c>
      <c r="BL137" s="10">
        <v>39635.38661705437</v>
      </c>
      <c r="BM137" s="10">
        <v>39656.644806668904</v>
      </c>
      <c r="BV137" s="9"/>
      <c r="BW137" s="9"/>
      <c r="BX137" s="9"/>
      <c r="BY137" s="9"/>
      <c r="BZ137" s="9"/>
      <c r="CB137" s="9" t="s">
        <v>20</v>
      </c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DD137" s="9"/>
      <c r="DE137" s="9"/>
      <c r="DF137" s="9"/>
      <c r="DG137" s="9"/>
      <c r="DH137" s="9"/>
      <c r="DJ137" s="9" t="s">
        <v>20</v>
      </c>
      <c r="DL137" s="10" t="e">
        <v>#DIV/0!</v>
      </c>
      <c r="DM137" s="10">
        <v>30795.87</v>
      </c>
      <c r="DN137" s="10">
        <v>109766.85000000002</v>
      </c>
      <c r="DO137" s="10">
        <v>231315.44000000006</v>
      </c>
      <c r="DP137" s="10">
        <v>264031.95000000007</v>
      </c>
      <c r="DQ137" s="10">
        <v>249221.04000000018</v>
      </c>
      <c r="DR137" s="10">
        <v>238985.30500000017</v>
      </c>
      <c r="DS137" s="10">
        <v>478332.5799999999</v>
      </c>
      <c r="DT137" s="10">
        <v>481094.67933450703</v>
      </c>
      <c r="DU137" s="10">
        <v>482983.6762962651</v>
      </c>
      <c r="DV137" s="10">
        <v>483183.38373652537</v>
      </c>
      <c r="DW137" s="10">
        <v>481815.61573782616</v>
      </c>
      <c r="DX137" s="10">
        <v>479448.16673356696</v>
      </c>
      <c r="DY137" s="10">
        <v>478536.72451364412</v>
      </c>
      <c r="DZ137" s="10">
        <v>476032.01551621122</v>
      </c>
      <c r="EA137" s="10">
        <v>475251.20739758364</v>
      </c>
      <c r="EB137" s="10">
        <v>476342.46408367605</v>
      </c>
      <c r="EC137" s="10">
        <v>478665.87238062982</v>
      </c>
      <c r="ED137" s="10">
        <v>481329.28925500804</v>
      </c>
    </row>
    <row r="138" spans="2:134" x14ac:dyDescent="0.25">
      <c r="B138" s="12" t="s">
        <v>21</v>
      </c>
      <c r="C138" s="12"/>
      <c r="D138" s="12"/>
      <c r="E138" s="12"/>
      <c r="F138" s="12"/>
      <c r="H138" s="10">
        <v>34606.153605295141</v>
      </c>
      <c r="I138" s="10">
        <v>33869.490560997838</v>
      </c>
      <c r="J138" s="10">
        <v>31593.510386545873</v>
      </c>
      <c r="K138" s="10">
        <v>30802.331498597163</v>
      </c>
      <c r="L138" s="10">
        <v>31837.595722847786</v>
      </c>
      <c r="M138" s="10">
        <v>31256.297256874986</v>
      </c>
      <c r="N138" s="10">
        <v>30582.350940724609</v>
      </c>
      <c r="O138" s="10">
        <v>27882.295550069139</v>
      </c>
      <c r="P138" s="10">
        <v>28134.386457342436</v>
      </c>
      <c r="Q138" s="10">
        <v>28329.564902916318</v>
      </c>
      <c r="R138" s="83">
        <v>28441.606760001003</v>
      </c>
      <c r="S138" s="83">
        <v>28468.040634520901</v>
      </c>
      <c r="T138" s="83">
        <v>28440.087667088854</v>
      </c>
      <c r="U138" s="83">
        <v>28428.092468545063</v>
      </c>
      <c r="V138" s="83">
        <v>28392.400192138972</v>
      </c>
      <c r="W138" s="10">
        <v>28417.078914472746</v>
      </c>
      <c r="X138" s="10">
        <v>28493.682195962963</v>
      </c>
      <c r="Y138" s="10">
        <v>28501.851431986615</v>
      </c>
      <c r="Z138" s="10">
        <v>28562.992469592395</v>
      </c>
      <c r="AJ138" s="12" t="s">
        <v>21</v>
      </c>
      <c r="AK138" s="12"/>
      <c r="AL138" s="12"/>
      <c r="AM138" s="12"/>
      <c r="AN138" s="12"/>
      <c r="AO138" s="12"/>
      <c r="AP138" s="12"/>
      <c r="AQ138" s="12"/>
      <c r="AR138" s="12"/>
      <c r="AS138" s="12"/>
      <c r="AU138" s="10">
        <v>34606.153605295141</v>
      </c>
      <c r="AV138" s="10">
        <v>33869.490560997838</v>
      </c>
      <c r="AW138" s="10">
        <v>31593.510386545873</v>
      </c>
      <c r="AX138" s="10">
        <v>30802.331498597163</v>
      </c>
      <c r="AY138" s="10">
        <v>31837.595722847786</v>
      </c>
      <c r="AZ138" s="10">
        <v>31256.297256874986</v>
      </c>
      <c r="BA138" s="10">
        <v>30582.350940724609</v>
      </c>
      <c r="BB138" s="10">
        <v>27882.295550069139</v>
      </c>
      <c r="BC138" s="10">
        <v>28134.386457342436</v>
      </c>
      <c r="BD138" s="10">
        <v>28329.564902916318</v>
      </c>
      <c r="BE138" s="10">
        <v>28441.606760001003</v>
      </c>
      <c r="BF138" s="10">
        <v>28468.040634520901</v>
      </c>
      <c r="BG138" s="10">
        <v>28440.087667088854</v>
      </c>
      <c r="BH138" s="10">
        <v>28428.092468545063</v>
      </c>
      <c r="BI138" s="10">
        <v>28392.400192138972</v>
      </c>
      <c r="BJ138" s="10">
        <v>28417.078914472746</v>
      </c>
      <c r="BK138" s="10">
        <v>28493.682195962963</v>
      </c>
      <c r="BL138" s="10">
        <v>28501.851431986615</v>
      </c>
      <c r="BM138" s="10">
        <v>28562.992469592395</v>
      </c>
      <c r="BV138" s="12"/>
      <c r="BW138" s="12"/>
      <c r="BX138" s="12"/>
      <c r="BY138" s="12"/>
      <c r="BZ138" s="12"/>
      <c r="CB138" s="12" t="s">
        <v>21</v>
      </c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DD138" s="12"/>
      <c r="DE138" s="12"/>
      <c r="DF138" s="12"/>
      <c r="DG138" s="12"/>
      <c r="DH138" s="12"/>
      <c r="DJ138" s="12" t="s">
        <v>21</v>
      </c>
      <c r="DL138" s="10"/>
      <c r="DM138" s="10"/>
      <c r="DN138" s="10"/>
      <c r="DO138" s="10"/>
      <c r="DP138" s="10"/>
      <c r="DQ138" s="10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</row>
    <row r="139" spans="2:134" x14ac:dyDescent="0.25">
      <c r="B139" s="17" t="s">
        <v>22</v>
      </c>
      <c r="C139" s="17"/>
      <c r="D139" s="17"/>
      <c r="E139" s="17"/>
      <c r="F139" s="17"/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8828.001188709537</v>
      </c>
      <c r="N139" s="10">
        <v>51837.091893811375</v>
      </c>
      <c r="O139" s="10">
        <v>32801.048170383583</v>
      </c>
      <c r="P139" s="10">
        <v>33059.129529041478</v>
      </c>
      <c r="Q139" s="10">
        <v>33224.298234438029</v>
      </c>
      <c r="R139" s="83">
        <v>33237.658716817423</v>
      </c>
      <c r="S139" s="83">
        <v>33080.578741138634</v>
      </c>
      <c r="T139" s="83">
        <v>32843.608600134176</v>
      </c>
      <c r="U139" s="83">
        <v>32714.580737996072</v>
      </c>
      <c r="V139" s="83">
        <v>32492.957821935499</v>
      </c>
      <c r="W139" s="10">
        <v>32346.086413793168</v>
      </c>
      <c r="X139" s="10">
        <v>32275.191579542457</v>
      </c>
      <c r="Y139" s="10">
        <v>32272.542523873737</v>
      </c>
      <c r="Z139" s="10">
        <v>32308.853997976064</v>
      </c>
      <c r="AJ139" s="17" t="s">
        <v>22</v>
      </c>
      <c r="AK139" s="17"/>
      <c r="AL139" s="17"/>
      <c r="AM139" s="17"/>
      <c r="AN139" s="17"/>
      <c r="AO139" s="17"/>
      <c r="AP139" s="17"/>
      <c r="AQ139" s="17"/>
      <c r="AR139" s="17"/>
      <c r="AS139" s="17"/>
      <c r="AU139" s="10">
        <v>0</v>
      </c>
      <c r="AV139" s="10">
        <v>0</v>
      </c>
      <c r="AW139" s="10">
        <v>0</v>
      </c>
      <c r="AX139" s="10">
        <v>0</v>
      </c>
      <c r="AY139" s="10">
        <v>0</v>
      </c>
      <c r="AZ139" s="10">
        <v>8828.001188709537</v>
      </c>
      <c r="BA139" s="10">
        <v>51837.091893811375</v>
      </c>
      <c r="BB139" s="10">
        <v>32801.048170383583</v>
      </c>
      <c r="BC139" s="10">
        <v>33059.129529041478</v>
      </c>
      <c r="BD139" s="10">
        <v>33224.298234438029</v>
      </c>
      <c r="BE139" s="10">
        <v>33237.658716817423</v>
      </c>
      <c r="BF139" s="10">
        <v>33080.578741138634</v>
      </c>
      <c r="BG139" s="10">
        <v>32843.608600134176</v>
      </c>
      <c r="BH139" s="10">
        <v>32714.580737996072</v>
      </c>
      <c r="BI139" s="10">
        <v>32492.957821935499</v>
      </c>
      <c r="BJ139" s="10">
        <v>32346.086413793168</v>
      </c>
      <c r="BK139" s="10">
        <v>32275.191579542457</v>
      </c>
      <c r="BL139" s="10">
        <v>32272.542523873737</v>
      </c>
      <c r="BM139" s="10">
        <v>32308.853997976064</v>
      </c>
      <c r="BV139" s="17"/>
      <c r="BW139" s="17"/>
      <c r="BX139" s="17"/>
      <c r="BY139" s="17"/>
      <c r="BZ139" s="17"/>
      <c r="CB139" s="17" t="s">
        <v>22</v>
      </c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DD139" s="17"/>
      <c r="DE139" s="17"/>
      <c r="DF139" s="17"/>
      <c r="DG139" s="17"/>
      <c r="DH139" s="17"/>
      <c r="DJ139" s="17" t="s">
        <v>22</v>
      </c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</row>
    <row r="140" spans="2:134" x14ac:dyDescent="0.25">
      <c r="B140" s="17" t="s">
        <v>23</v>
      </c>
      <c r="C140" s="17"/>
      <c r="D140" s="17"/>
      <c r="E140" s="17"/>
      <c r="F140" s="17"/>
      <c r="H140" s="10">
        <v>123155.3010371625</v>
      </c>
      <c r="I140" s="10">
        <v>115435.92755953936</v>
      </c>
      <c r="J140" s="10">
        <v>78321.918104961558</v>
      </c>
      <c r="K140" s="10">
        <v>67250.989804633558</v>
      </c>
      <c r="L140" s="10">
        <v>81337.295625146377</v>
      </c>
      <c r="M140" s="10">
        <v>61613.886591068047</v>
      </c>
      <c r="N140" s="10">
        <v>60589.546300765811</v>
      </c>
      <c r="O140" s="10">
        <v>59542.644899728803</v>
      </c>
      <c r="P140" s="10">
        <v>60662.750947450833</v>
      </c>
      <c r="Q140" s="10">
        <v>61648.87767130859</v>
      </c>
      <c r="R140" s="83">
        <v>62392.485630218012</v>
      </c>
      <c r="S140" s="83">
        <v>62848.510523887788</v>
      </c>
      <c r="T140" s="83">
        <v>63179.9199965769</v>
      </c>
      <c r="U140" s="83">
        <v>63333.991658432991</v>
      </c>
      <c r="V140" s="83">
        <v>63672.645545869746</v>
      </c>
      <c r="W140" s="10">
        <v>64103.64473191704</v>
      </c>
      <c r="X140" s="10">
        <v>64736.68589049072</v>
      </c>
      <c r="Y140" s="10">
        <v>65559.298970735093</v>
      </c>
      <c r="Z140" s="10">
        <v>66453.717386138524</v>
      </c>
      <c r="AJ140" s="17" t="s">
        <v>23</v>
      </c>
      <c r="AK140" s="17"/>
      <c r="AL140" s="17"/>
      <c r="AM140" s="17"/>
      <c r="AN140" s="17"/>
      <c r="AO140" s="17"/>
      <c r="AP140" s="17"/>
      <c r="AQ140" s="17"/>
      <c r="AR140" s="17"/>
      <c r="AS140" s="17"/>
      <c r="AU140" s="10">
        <v>123155.3010371625</v>
      </c>
      <c r="AV140" s="10">
        <v>115435.92755953936</v>
      </c>
      <c r="AW140" s="10">
        <v>78321.918104961558</v>
      </c>
      <c r="AX140" s="10">
        <v>67250.989804633558</v>
      </c>
      <c r="AY140" s="10">
        <v>81337.295625146377</v>
      </c>
      <c r="AZ140" s="10">
        <v>61613.886591068047</v>
      </c>
      <c r="BA140" s="10">
        <v>60589.546300765811</v>
      </c>
      <c r="BB140" s="10">
        <v>59542.644899728803</v>
      </c>
      <c r="BC140" s="10">
        <v>60662.750947450833</v>
      </c>
      <c r="BD140" s="10">
        <v>61648.87767130859</v>
      </c>
      <c r="BE140" s="10">
        <v>62392.485630218012</v>
      </c>
      <c r="BF140" s="10">
        <v>62848.510523887788</v>
      </c>
      <c r="BG140" s="10">
        <v>63179.9199965769</v>
      </c>
      <c r="BH140" s="10">
        <v>63333.991658432991</v>
      </c>
      <c r="BI140" s="10">
        <v>63672.645545869746</v>
      </c>
      <c r="BJ140" s="10">
        <v>64103.64473191704</v>
      </c>
      <c r="BK140" s="10">
        <v>64736.68589049072</v>
      </c>
      <c r="BL140" s="10">
        <v>65559.298970735093</v>
      </c>
      <c r="BM140" s="10">
        <v>66453.717386138524</v>
      </c>
      <c r="BV140" s="17"/>
      <c r="BW140" s="17"/>
      <c r="BX140" s="17"/>
      <c r="BY140" s="17"/>
      <c r="BZ140" s="17"/>
      <c r="CB140" s="17" t="s">
        <v>23</v>
      </c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DD140" s="17"/>
      <c r="DE140" s="17"/>
      <c r="DF140" s="17"/>
      <c r="DG140" s="17"/>
      <c r="DH140" s="17"/>
      <c r="DJ140" s="17" t="s">
        <v>23</v>
      </c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</row>
    <row r="141" spans="2:134" x14ac:dyDescent="0.25">
      <c r="B141" s="17" t="s">
        <v>24</v>
      </c>
      <c r="C141" s="17"/>
      <c r="D141" s="17"/>
      <c r="E141" s="17"/>
      <c r="F141" s="17"/>
      <c r="H141" s="10">
        <v>22064.975643097936</v>
      </c>
      <c r="I141" s="10">
        <v>22381.080466524392</v>
      </c>
      <c r="J141" s="10">
        <v>17158.136159791673</v>
      </c>
      <c r="K141" s="10">
        <v>13884.589981016325</v>
      </c>
      <c r="L141" s="10">
        <v>14758.918206444847</v>
      </c>
      <c r="M141" s="10">
        <v>15095.835987156081</v>
      </c>
      <c r="N141" s="10">
        <v>14313.129157222213</v>
      </c>
      <c r="O141" s="10">
        <v>14641.493016964823</v>
      </c>
      <c r="P141" s="10">
        <v>14739.864692088266</v>
      </c>
      <c r="Q141" s="10">
        <v>14822.856072484019</v>
      </c>
      <c r="R141" s="83">
        <v>14878.666554535075</v>
      </c>
      <c r="S141" s="83">
        <v>14901.831419244725</v>
      </c>
      <c r="T141" s="83">
        <v>14899.861233247411</v>
      </c>
      <c r="U141" s="83">
        <v>14896.597710846867</v>
      </c>
      <c r="V141" s="83">
        <v>14892.881669934046</v>
      </c>
      <c r="W141" s="10">
        <v>14916.056104930516</v>
      </c>
      <c r="X141" s="10">
        <v>14953.46828078313</v>
      </c>
      <c r="Y141" s="10">
        <v>15004.898686131542</v>
      </c>
      <c r="Z141" s="10">
        <v>15065.316645976804</v>
      </c>
      <c r="AJ141" s="17" t="s">
        <v>24</v>
      </c>
      <c r="AK141" s="17"/>
      <c r="AL141" s="17"/>
      <c r="AM141" s="17"/>
      <c r="AN141" s="17"/>
      <c r="AO141" s="17"/>
      <c r="AP141" s="17"/>
      <c r="AQ141" s="17"/>
      <c r="AR141" s="17"/>
      <c r="AS141" s="17"/>
      <c r="AU141" s="10">
        <v>22064.975643097936</v>
      </c>
      <c r="AV141" s="10">
        <v>22381.080466524392</v>
      </c>
      <c r="AW141" s="10">
        <v>17158.136159791673</v>
      </c>
      <c r="AX141" s="10">
        <v>13884.589981016325</v>
      </c>
      <c r="AY141" s="10">
        <v>14758.918206444847</v>
      </c>
      <c r="AZ141" s="10">
        <v>15095.835987156081</v>
      </c>
      <c r="BA141" s="10">
        <v>14313.129157222213</v>
      </c>
      <c r="BB141" s="10">
        <v>14641.493016964823</v>
      </c>
      <c r="BC141" s="10">
        <v>14739.864692088266</v>
      </c>
      <c r="BD141" s="10">
        <v>14822.856072484019</v>
      </c>
      <c r="BE141" s="10">
        <v>14878.666554535075</v>
      </c>
      <c r="BF141" s="10">
        <v>14901.831419244725</v>
      </c>
      <c r="BG141" s="10">
        <v>14899.861233247411</v>
      </c>
      <c r="BH141" s="10">
        <v>14896.597710846867</v>
      </c>
      <c r="BI141" s="10">
        <v>14892.881669934046</v>
      </c>
      <c r="BJ141" s="10">
        <v>14916.056104930516</v>
      </c>
      <c r="BK141" s="10">
        <v>14953.46828078313</v>
      </c>
      <c r="BL141" s="10">
        <v>15004.898686131542</v>
      </c>
      <c r="BM141" s="10">
        <v>15065.316645976804</v>
      </c>
      <c r="BV141" s="17"/>
      <c r="BW141" s="17"/>
      <c r="BX141" s="17"/>
      <c r="BY141" s="17"/>
      <c r="BZ141" s="17"/>
      <c r="CB141" s="17" t="s">
        <v>24</v>
      </c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DD141" s="17"/>
      <c r="DE141" s="17"/>
      <c r="DF141" s="17"/>
      <c r="DG141" s="17"/>
      <c r="DH141" s="17"/>
      <c r="DJ141" s="17" t="s">
        <v>24</v>
      </c>
      <c r="DL141" s="10"/>
      <c r="DM141" s="10"/>
      <c r="DN141" s="10"/>
      <c r="DO141" s="10"/>
      <c r="DP141" s="10"/>
      <c r="DQ141" s="10"/>
      <c r="DR141" s="10"/>
      <c r="DS141" s="10"/>
      <c r="DT141" s="10"/>
      <c r="DU141" s="10"/>
      <c r="DV141" s="10"/>
      <c r="DW141" s="10"/>
      <c r="DX141" s="10"/>
      <c r="DY141" s="10"/>
      <c r="DZ141" s="10"/>
      <c r="EA141" s="10"/>
      <c r="EB141" s="10"/>
      <c r="EC141" s="10"/>
      <c r="ED141" s="10"/>
    </row>
    <row r="142" spans="2:134" x14ac:dyDescent="0.25">
      <c r="B142" s="17" t="s">
        <v>25</v>
      </c>
      <c r="C142" s="17"/>
      <c r="D142" s="17"/>
      <c r="E142" s="17"/>
      <c r="F142" s="17"/>
      <c r="H142" s="10">
        <v>5863.3226823953255</v>
      </c>
      <c r="I142" s="10">
        <v>7368.2980514185911</v>
      </c>
      <c r="J142" s="10">
        <v>10229.035347597635</v>
      </c>
      <c r="K142" s="10">
        <v>13594.78998206753</v>
      </c>
      <c r="L142" s="10">
        <v>10231.577034098878</v>
      </c>
      <c r="M142" s="10">
        <v>10948.687852276595</v>
      </c>
      <c r="N142" s="10">
        <v>12405.381505180863</v>
      </c>
      <c r="O142" s="10">
        <v>15180.820864756179</v>
      </c>
      <c r="P142" s="10">
        <v>15327.623777363417</v>
      </c>
      <c r="Q142" s="10">
        <v>15453.514088993868</v>
      </c>
      <c r="R142" s="83">
        <v>15542.36657744787</v>
      </c>
      <c r="S142" s="83">
        <v>15586.892434246363</v>
      </c>
      <c r="T142" s="83">
        <v>15595.153115830542</v>
      </c>
      <c r="U142" s="83">
        <v>15596.500158287474</v>
      </c>
      <c r="V142" s="83">
        <v>15600.639071054944</v>
      </c>
      <c r="W142" s="10">
        <v>15644.980103941498</v>
      </c>
      <c r="X142" s="10">
        <v>15710.835455785991</v>
      </c>
      <c r="Y142" s="10">
        <v>15797.237813453747</v>
      </c>
      <c r="Z142" s="10">
        <v>15895.966875565269</v>
      </c>
      <c r="AJ142" s="17" t="s">
        <v>25</v>
      </c>
      <c r="AK142" s="17"/>
      <c r="AL142" s="17"/>
      <c r="AM142" s="17"/>
      <c r="AN142" s="17"/>
      <c r="AO142" s="17"/>
      <c r="AP142" s="17"/>
      <c r="AQ142" s="17"/>
      <c r="AR142" s="17"/>
      <c r="AS142" s="17"/>
      <c r="AU142" s="10">
        <v>5863.3226823953255</v>
      </c>
      <c r="AV142" s="10">
        <v>7368.2980514185911</v>
      </c>
      <c r="AW142" s="10">
        <v>10229.035347597635</v>
      </c>
      <c r="AX142" s="10">
        <v>13594.78998206753</v>
      </c>
      <c r="AY142" s="10">
        <v>10231.577034098878</v>
      </c>
      <c r="AZ142" s="10">
        <v>10948.687852276595</v>
      </c>
      <c r="BA142" s="10">
        <v>12405.381505180863</v>
      </c>
      <c r="BB142" s="10">
        <v>15180.820864756179</v>
      </c>
      <c r="BC142" s="10">
        <v>15327.623777363417</v>
      </c>
      <c r="BD142" s="10">
        <v>15453.514088993868</v>
      </c>
      <c r="BE142" s="10">
        <v>15542.36657744787</v>
      </c>
      <c r="BF142" s="10">
        <v>15586.892434246363</v>
      </c>
      <c r="BG142" s="10">
        <v>15595.153115830542</v>
      </c>
      <c r="BH142" s="10">
        <v>15596.500158287474</v>
      </c>
      <c r="BI142" s="10">
        <v>15600.639071054944</v>
      </c>
      <c r="BJ142" s="10">
        <v>15644.980103941498</v>
      </c>
      <c r="BK142" s="10">
        <v>15710.835455785991</v>
      </c>
      <c r="BL142" s="10">
        <v>15797.237813453747</v>
      </c>
      <c r="BM142" s="10">
        <v>15895.966875565269</v>
      </c>
      <c r="BV142" s="17"/>
      <c r="BW142" s="17"/>
      <c r="BX142" s="17"/>
      <c r="BY142" s="17"/>
      <c r="BZ142" s="17"/>
      <c r="CB142" s="17" t="s">
        <v>25</v>
      </c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DD142" s="17"/>
      <c r="DE142" s="17"/>
      <c r="DF142" s="17"/>
      <c r="DG142" s="17"/>
      <c r="DH142" s="17"/>
      <c r="DJ142" s="17" t="s">
        <v>25</v>
      </c>
      <c r="DL142" s="10"/>
      <c r="DM142" s="10"/>
      <c r="DN142" s="10"/>
      <c r="DO142" s="10"/>
      <c r="DP142" s="10"/>
      <c r="DQ142" s="10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</row>
    <row r="143" spans="2:134" x14ac:dyDescent="0.25">
      <c r="B143" s="17" t="s">
        <v>26</v>
      </c>
      <c r="C143" s="17"/>
      <c r="D143" s="17"/>
      <c r="E143" s="17"/>
      <c r="F143" s="17"/>
      <c r="H143" s="10">
        <v>4082.4729046924463</v>
      </c>
      <c r="I143" s="10">
        <v>3207.7060717073136</v>
      </c>
      <c r="J143" s="10">
        <v>49265.182162131168</v>
      </c>
      <c r="K143" s="10">
        <v>53725.704685972065</v>
      </c>
      <c r="L143" s="10">
        <v>37701.614505357189</v>
      </c>
      <c r="M143" s="10">
        <v>42281.258852984589</v>
      </c>
      <c r="N143" s="10">
        <v>59381.413130431545</v>
      </c>
      <c r="O143" s="10">
        <v>31304.277294517575</v>
      </c>
      <c r="P143" s="10">
        <v>32088.530792450249</v>
      </c>
      <c r="Q143" s="10">
        <v>32617.665413450512</v>
      </c>
      <c r="R143" s="83">
        <v>32873.562020376805</v>
      </c>
      <c r="S143" s="83">
        <v>33040.063266928904</v>
      </c>
      <c r="T143" s="83">
        <v>33156.69682968851</v>
      </c>
      <c r="U143" s="83">
        <v>33212.657393973313</v>
      </c>
      <c r="V143" s="83">
        <v>33324.007149765348</v>
      </c>
      <c r="W143" s="10">
        <v>33484.174018881349</v>
      </c>
      <c r="X143" s="10">
        <v>33700.720645162823</v>
      </c>
      <c r="Y143" s="10">
        <v>32557.20165851443</v>
      </c>
      <c r="Z143" s="10">
        <v>31259.172777023476</v>
      </c>
      <c r="AJ143" s="17" t="s">
        <v>26</v>
      </c>
      <c r="AK143" s="17"/>
      <c r="AL143" s="17"/>
      <c r="AM143" s="17"/>
      <c r="AN143" s="17"/>
      <c r="AO143" s="17"/>
      <c r="AP143" s="17"/>
      <c r="AQ143" s="17"/>
      <c r="AR143" s="17"/>
      <c r="AS143" s="17"/>
      <c r="AU143" s="10">
        <v>4082.4729046924463</v>
      </c>
      <c r="AV143" s="10">
        <v>3207.7060717073136</v>
      </c>
      <c r="AW143" s="10">
        <v>49265.182162131168</v>
      </c>
      <c r="AX143" s="10">
        <v>53725.704685972065</v>
      </c>
      <c r="AY143" s="10">
        <v>37701.614505357189</v>
      </c>
      <c r="AZ143" s="10">
        <v>42281.258852984589</v>
      </c>
      <c r="BA143" s="10">
        <v>59381.413130431545</v>
      </c>
      <c r="BB143" s="10">
        <v>31304.277294517575</v>
      </c>
      <c r="BC143" s="10">
        <v>32088.530792450249</v>
      </c>
      <c r="BD143" s="10">
        <v>32617.665413450512</v>
      </c>
      <c r="BE143" s="10">
        <v>32873.562020376805</v>
      </c>
      <c r="BF143" s="10">
        <v>33040.063266928904</v>
      </c>
      <c r="BG143" s="10">
        <v>33156.69682968851</v>
      </c>
      <c r="BH143" s="10">
        <v>33212.657393973313</v>
      </c>
      <c r="BI143" s="10">
        <v>33324.007149765348</v>
      </c>
      <c r="BJ143" s="10">
        <v>33484.174018881349</v>
      </c>
      <c r="BK143" s="10">
        <v>33700.720645162823</v>
      </c>
      <c r="BL143" s="10">
        <v>32557.20165851443</v>
      </c>
      <c r="BM143" s="10">
        <v>31259.172777023476</v>
      </c>
      <c r="BV143" s="17"/>
      <c r="BW143" s="17"/>
      <c r="BX143" s="17"/>
      <c r="BY143" s="17"/>
      <c r="BZ143" s="17"/>
      <c r="CB143" s="17" t="s">
        <v>26</v>
      </c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DD143" s="17"/>
      <c r="DE143" s="17"/>
      <c r="DF143" s="17"/>
      <c r="DG143" s="17"/>
      <c r="DH143" s="17"/>
      <c r="DJ143" s="17" t="s">
        <v>26</v>
      </c>
      <c r="DL143" s="10"/>
      <c r="DM143" s="10"/>
      <c r="DN143" s="10"/>
      <c r="DO143" s="10"/>
      <c r="DP143" s="10"/>
      <c r="DQ143" s="10"/>
      <c r="DR143" s="10"/>
      <c r="DS143" s="10"/>
      <c r="DT143" s="10"/>
      <c r="DU143" s="10"/>
      <c r="DV143" s="10"/>
      <c r="DW143" s="10"/>
      <c r="DX143" s="10"/>
      <c r="DY143" s="10"/>
      <c r="DZ143" s="10"/>
      <c r="EA143" s="10"/>
      <c r="EB143" s="10"/>
      <c r="EC143" s="10"/>
      <c r="ED143" s="10"/>
    </row>
    <row r="144" spans="2:134" x14ac:dyDescent="0.25">
      <c r="B144" s="17" t="s">
        <v>27</v>
      </c>
      <c r="C144" s="17"/>
      <c r="D144" s="17"/>
      <c r="E144" s="17"/>
      <c r="F144" s="17"/>
      <c r="H144" s="10">
        <v>36979.299877595433</v>
      </c>
      <c r="I144" s="10">
        <v>38783.911596331971</v>
      </c>
      <c r="J144" s="10">
        <v>34571.743817902214</v>
      </c>
      <c r="K144" s="10">
        <v>34723.137591851475</v>
      </c>
      <c r="L144" s="10">
        <v>35511.353349625148</v>
      </c>
      <c r="M144" s="10">
        <v>35902.142975245508</v>
      </c>
      <c r="N144" s="10">
        <v>34548.493169209018</v>
      </c>
      <c r="O144" s="10">
        <v>31225.267935132517</v>
      </c>
      <c r="P144" s="10">
        <v>31501.453809415616</v>
      </c>
      <c r="Q144" s="10">
        <v>31714.283988200972</v>
      </c>
      <c r="R144" s="83">
        <v>31823.206680112984</v>
      </c>
      <c r="S144" s="83">
        <v>31823.020289667278</v>
      </c>
      <c r="T144" s="83">
        <v>31746.702477169445</v>
      </c>
      <c r="U144" s="83">
        <v>31703.776267314759</v>
      </c>
      <c r="V144" s="83">
        <v>31618.221518164213</v>
      </c>
      <c r="W144" s="10">
        <v>31614.279326254433</v>
      </c>
      <c r="X144" s="10">
        <v>31674.109598176445</v>
      </c>
      <c r="Y144" s="10">
        <v>31688.937883489842</v>
      </c>
      <c r="Z144" s="10">
        <v>31722.376862873945</v>
      </c>
      <c r="AJ144" s="17" t="s">
        <v>27</v>
      </c>
      <c r="AK144" s="17"/>
      <c r="AL144" s="17"/>
      <c r="AM144" s="17"/>
      <c r="AN144" s="17"/>
      <c r="AO144" s="17"/>
      <c r="AP144" s="17"/>
      <c r="AQ144" s="17"/>
      <c r="AR144" s="17"/>
      <c r="AS144" s="17"/>
      <c r="AU144" s="10">
        <v>36979.299877595433</v>
      </c>
      <c r="AV144" s="10">
        <v>38783.911596331971</v>
      </c>
      <c r="AW144" s="10">
        <v>34571.743817902214</v>
      </c>
      <c r="AX144" s="10">
        <v>34723.137591851475</v>
      </c>
      <c r="AY144" s="10">
        <v>35511.353349625148</v>
      </c>
      <c r="AZ144" s="10">
        <v>35902.142975245508</v>
      </c>
      <c r="BA144" s="10">
        <v>34548.493169209018</v>
      </c>
      <c r="BB144" s="10">
        <v>31225.267935132517</v>
      </c>
      <c r="BC144" s="10">
        <v>31501.453809415616</v>
      </c>
      <c r="BD144" s="10">
        <v>31714.283988200972</v>
      </c>
      <c r="BE144" s="10">
        <v>31823.206680112984</v>
      </c>
      <c r="BF144" s="10">
        <v>31823.020289667278</v>
      </c>
      <c r="BG144" s="10">
        <v>31746.702477169445</v>
      </c>
      <c r="BH144" s="10">
        <v>31703.776267314759</v>
      </c>
      <c r="BI144" s="10">
        <v>31618.221518164213</v>
      </c>
      <c r="BJ144" s="10">
        <v>31614.279326254433</v>
      </c>
      <c r="BK144" s="10">
        <v>31674.109598176445</v>
      </c>
      <c r="BL144" s="10">
        <v>31688.937883489842</v>
      </c>
      <c r="BM144" s="10">
        <v>31722.376862873945</v>
      </c>
      <c r="BV144" s="17"/>
      <c r="BW144" s="17"/>
      <c r="BX144" s="17"/>
      <c r="BY144" s="17"/>
      <c r="BZ144" s="17"/>
      <c r="CB144" s="17" t="s">
        <v>27</v>
      </c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DD144" s="17"/>
      <c r="DE144" s="17"/>
      <c r="DF144" s="17"/>
      <c r="DG144" s="17"/>
      <c r="DH144" s="17"/>
      <c r="DJ144" s="17" t="s">
        <v>27</v>
      </c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</row>
    <row r="145" spans="2:134" x14ac:dyDescent="0.25">
      <c r="B145" s="17" t="s">
        <v>28</v>
      </c>
      <c r="C145" s="17"/>
      <c r="D145" s="17"/>
      <c r="E145" s="17"/>
      <c r="F145" s="17"/>
      <c r="H145" s="10">
        <v>37588.50344023158</v>
      </c>
      <c r="I145" s="10">
        <v>34461.766767975976</v>
      </c>
      <c r="J145" s="10">
        <v>29277.136081846715</v>
      </c>
      <c r="K145" s="10">
        <v>28402.73301341791</v>
      </c>
      <c r="L145" s="10">
        <v>30163.343258696641</v>
      </c>
      <c r="M145" s="10">
        <v>29612.19594849151</v>
      </c>
      <c r="N145" s="10">
        <v>27458.289260332553</v>
      </c>
      <c r="O145" s="10">
        <v>26344.327997132856</v>
      </c>
      <c r="P145" s="10">
        <v>26555.788588524887</v>
      </c>
      <c r="Q145" s="10">
        <v>26731.204265338994</v>
      </c>
      <c r="R145" s="83">
        <v>26842.879663368989</v>
      </c>
      <c r="S145" s="83">
        <v>26879.276290388494</v>
      </c>
      <c r="T145" s="83">
        <v>26869.284653753497</v>
      </c>
      <c r="U145" s="83">
        <v>26860.253203709377</v>
      </c>
      <c r="V145" s="83">
        <v>26848.794731324029</v>
      </c>
      <c r="W145" s="10">
        <v>26883.493464870851</v>
      </c>
      <c r="X145" s="10">
        <v>26958.537894065925</v>
      </c>
      <c r="Y145" s="10">
        <v>27070.379493990647</v>
      </c>
      <c r="Z145" s="10">
        <v>27201.924240883433</v>
      </c>
      <c r="AJ145" s="17" t="s">
        <v>28</v>
      </c>
      <c r="AK145" s="17"/>
      <c r="AL145" s="17"/>
      <c r="AM145" s="17"/>
      <c r="AN145" s="17"/>
      <c r="AO145" s="17"/>
      <c r="AP145" s="17"/>
      <c r="AQ145" s="17"/>
      <c r="AR145" s="17"/>
      <c r="AS145" s="17"/>
      <c r="AU145" s="10">
        <v>37588.50344023158</v>
      </c>
      <c r="AV145" s="10">
        <v>34461.766767975976</v>
      </c>
      <c r="AW145" s="10">
        <v>29277.136081846715</v>
      </c>
      <c r="AX145" s="10">
        <v>28402.73301341791</v>
      </c>
      <c r="AY145" s="10">
        <v>30163.343258696641</v>
      </c>
      <c r="AZ145" s="10">
        <v>29612.19594849151</v>
      </c>
      <c r="BA145" s="10">
        <v>27458.289260332553</v>
      </c>
      <c r="BB145" s="10">
        <v>26344.327997132856</v>
      </c>
      <c r="BC145" s="10">
        <v>26555.788588524887</v>
      </c>
      <c r="BD145" s="10">
        <v>26731.204265338994</v>
      </c>
      <c r="BE145" s="10">
        <v>26842.879663368989</v>
      </c>
      <c r="BF145" s="10">
        <v>26879.276290388494</v>
      </c>
      <c r="BG145" s="10">
        <v>26869.284653753497</v>
      </c>
      <c r="BH145" s="10">
        <v>26860.253203709377</v>
      </c>
      <c r="BI145" s="10">
        <v>26848.794731324029</v>
      </c>
      <c r="BJ145" s="10">
        <v>26883.493464870851</v>
      </c>
      <c r="BK145" s="10">
        <v>26958.537894065925</v>
      </c>
      <c r="BL145" s="10">
        <v>27070.379493990647</v>
      </c>
      <c r="BM145" s="10">
        <v>27201.924240883433</v>
      </c>
      <c r="BV145" s="17"/>
      <c r="BW145" s="17"/>
      <c r="BX145" s="17"/>
      <c r="BY145" s="17"/>
      <c r="BZ145" s="17"/>
      <c r="CB145" s="17" t="s">
        <v>28</v>
      </c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DD145" s="17"/>
      <c r="DE145" s="17"/>
      <c r="DF145" s="17"/>
      <c r="DG145" s="17"/>
      <c r="DH145" s="17"/>
      <c r="DJ145" s="17" t="s">
        <v>28</v>
      </c>
      <c r="DL145" s="10"/>
      <c r="DM145" s="10"/>
      <c r="DN145" s="10"/>
      <c r="DO145" s="10"/>
      <c r="DP145" s="10"/>
      <c r="DQ145" s="10"/>
      <c r="DR145" s="10"/>
      <c r="DS145" s="10"/>
      <c r="DT145" s="10"/>
      <c r="DU145" s="10"/>
      <c r="DV145" s="10"/>
      <c r="DW145" s="10"/>
      <c r="DX145" s="10"/>
      <c r="DY145" s="10"/>
      <c r="DZ145" s="10"/>
      <c r="EA145" s="10"/>
      <c r="EB145" s="10"/>
      <c r="EC145" s="10"/>
      <c r="ED145" s="10"/>
    </row>
    <row r="146" spans="2:134" x14ac:dyDescent="0.25">
      <c r="B146" s="12" t="s">
        <v>29</v>
      </c>
      <c r="C146" s="12"/>
      <c r="D146" s="12"/>
      <c r="E146" s="12"/>
      <c r="F146" s="12"/>
      <c r="H146" s="10">
        <v>51933.138493254926</v>
      </c>
      <c r="I146" s="10">
        <v>50441.393070930106</v>
      </c>
      <c r="J146" s="10">
        <v>54045.957197617499</v>
      </c>
      <c r="K146" s="10">
        <v>55420.939670364969</v>
      </c>
      <c r="L146" s="10">
        <v>52633.629315471087</v>
      </c>
      <c r="M146" s="10">
        <v>52626.689281678504</v>
      </c>
      <c r="N146" s="10">
        <v>55491.295754324012</v>
      </c>
      <c r="O146" s="10">
        <v>59535.114506696948</v>
      </c>
      <c r="P146" s="10">
        <v>58743.831463875067</v>
      </c>
      <c r="Q146" s="10">
        <v>58633.703950778625</v>
      </c>
      <c r="R146" s="83">
        <v>58555.882259504513</v>
      </c>
      <c r="S146" s="83">
        <v>58214.439717651716</v>
      </c>
      <c r="T146" s="83">
        <v>57837.705135378608</v>
      </c>
      <c r="U146" s="83">
        <v>57976.741212506116</v>
      </c>
      <c r="V146" s="83">
        <v>57789.844172612786</v>
      </c>
      <c r="W146" s="10">
        <v>57734.6773975162</v>
      </c>
      <c r="X146" s="10">
        <v>57867.089071349779</v>
      </c>
      <c r="Y146" s="10">
        <v>58151.692012836531</v>
      </c>
      <c r="Z146" s="10">
        <v>58484.018761603154</v>
      </c>
      <c r="AJ146" s="12" t="s">
        <v>29</v>
      </c>
      <c r="AK146" s="12"/>
      <c r="AL146" s="12"/>
      <c r="AM146" s="12"/>
      <c r="AN146" s="12"/>
      <c r="AO146" s="12"/>
      <c r="AP146" s="12"/>
      <c r="AQ146" s="12"/>
      <c r="AR146" s="12"/>
      <c r="AS146" s="12"/>
      <c r="AU146" s="10">
        <v>51933.138493254926</v>
      </c>
      <c r="AV146" s="10">
        <v>50561.182845752846</v>
      </c>
      <c r="AW146" s="10">
        <v>53686.467566634383</v>
      </c>
      <c r="AX146" s="10">
        <v>54240.439668152656</v>
      </c>
      <c r="AY146" s="10">
        <v>51241.560115754168</v>
      </c>
      <c r="AZ146" s="10">
        <v>51332.105012573891</v>
      </c>
      <c r="BA146" s="10">
        <v>53026.003015088332</v>
      </c>
      <c r="BB146" s="10">
        <v>53831.901592084178</v>
      </c>
      <c r="BC146" s="10">
        <v>52678.743760368408</v>
      </c>
      <c r="BD146" s="10">
        <v>52471.963239200821</v>
      </c>
      <c r="BE146" s="10">
        <v>52288.406064356692</v>
      </c>
      <c r="BF146" s="10">
        <v>51860.812049717591</v>
      </c>
      <c r="BG146" s="10">
        <v>51348.55328526943</v>
      </c>
      <c r="BH146" s="10">
        <v>51381.319176125493</v>
      </c>
      <c r="BI146" s="10">
        <v>51113.247013840482</v>
      </c>
      <c r="BJ146" s="10">
        <v>50953.957510310065</v>
      </c>
      <c r="BK146" s="10">
        <v>50964.517817669366</v>
      </c>
      <c r="BL146" s="10">
        <v>51116.423680573062</v>
      </c>
      <c r="BM146" s="10">
        <v>51307.436705300039</v>
      </c>
      <c r="BV146" s="12"/>
      <c r="BW146" s="12"/>
      <c r="BX146" s="12"/>
      <c r="BY146" s="12"/>
      <c r="BZ146" s="12"/>
      <c r="CB146" s="12" t="s">
        <v>29</v>
      </c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DD146" s="12"/>
      <c r="DE146" s="12"/>
      <c r="DF146" s="12"/>
      <c r="DG146" s="12"/>
      <c r="DH146" s="12"/>
      <c r="DJ146" s="12" t="s">
        <v>29</v>
      </c>
      <c r="DL146" s="10" t="e">
        <v>#DIV/0!</v>
      </c>
      <c r="DM146" s="10">
        <v>30795.87</v>
      </c>
      <c r="DN146" s="10">
        <v>109766.85000000002</v>
      </c>
      <c r="DO146" s="10">
        <v>231315.44000000006</v>
      </c>
      <c r="DP146" s="10">
        <v>264031.95000000007</v>
      </c>
      <c r="DQ146" s="10">
        <v>249221.04000000018</v>
      </c>
      <c r="DR146" s="10">
        <v>238985.30500000017</v>
      </c>
      <c r="DS146" s="10">
        <v>478332.5799999999</v>
      </c>
      <c r="DT146" s="10">
        <v>481094.67933450703</v>
      </c>
      <c r="DU146" s="10">
        <v>482983.6762962651</v>
      </c>
      <c r="DV146" s="10">
        <v>483183.38373652537</v>
      </c>
      <c r="DW146" s="10">
        <v>481815.61573782616</v>
      </c>
      <c r="DX146" s="10">
        <v>479448.16673356696</v>
      </c>
      <c r="DY146" s="10">
        <v>478536.72451364412</v>
      </c>
      <c r="DZ146" s="10">
        <v>476032.01551621122</v>
      </c>
      <c r="EA146" s="10">
        <v>475251.20739758364</v>
      </c>
      <c r="EB146" s="10">
        <v>476342.46408367605</v>
      </c>
      <c r="EC146" s="10">
        <v>478665.87238062982</v>
      </c>
      <c r="ED146" s="10">
        <v>481329.28925500804</v>
      </c>
    </row>
    <row r="147" spans="2:134" x14ac:dyDescent="0.25">
      <c r="B147" s="17" t="s">
        <v>30</v>
      </c>
      <c r="C147" s="17"/>
      <c r="D147" s="17"/>
      <c r="E147" s="17"/>
      <c r="F147" s="17"/>
      <c r="H147" s="10">
        <v>11417.745978317389</v>
      </c>
      <c r="I147" s="10">
        <v>9833.5539994771334</v>
      </c>
      <c r="J147" s="10">
        <v>13457.646198418681</v>
      </c>
      <c r="K147" s="10">
        <v>12623.402094949284</v>
      </c>
      <c r="L147" s="10">
        <v>12591.968320179012</v>
      </c>
      <c r="M147" s="10">
        <v>11990.980506706992</v>
      </c>
      <c r="N147" s="10">
        <v>11141.248512423173</v>
      </c>
      <c r="O147" s="10">
        <v>15466.7799539347</v>
      </c>
      <c r="P147" s="10">
        <v>15594.810368194056</v>
      </c>
      <c r="Q147" s="10">
        <v>15690.232808267045</v>
      </c>
      <c r="R147" s="83">
        <v>15739.941440718059</v>
      </c>
      <c r="S147" s="83">
        <v>15746.267912494264</v>
      </c>
      <c r="T147" s="83">
        <v>15727.014594530428</v>
      </c>
      <c r="U147" s="83">
        <v>15715.842639048773</v>
      </c>
      <c r="V147" s="83">
        <v>15696.786687495947</v>
      </c>
      <c r="W147" s="10">
        <v>15712.238510983325</v>
      </c>
      <c r="X147" s="10">
        <v>15756.276000370031</v>
      </c>
      <c r="Y147" s="10">
        <v>15821.649418150355</v>
      </c>
      <c r="Z147" s="10">
        <v>15896.342508053478</v>
      </c>
      <c r="AJ147" s="17" t="s">
        <v>30</v>
      </c>
      <c r="AK147" s="17"/>
      <c r="AL147" s="17"/>
      <c r="AM147" s="17"/>
      <c r="AN147" s="17"/>
      <c r="AO147" s="17"/>
      <c r="AP147" s="17"/>
      <c r="AQ147" s="17"/>
      <c r="AR147" s="17"/>
      <c r="AS147" s="17"/>
      <c r="AU147" s="10">
        <v>11417.745978317389</v>
      </c>
      <c r="AV147" s="10">
        <v>9833.5539994771334</v>
      </c>
      <c r="AW147" s="10">
        <v>13457.646198418681</v>
      </c>
      <c r="AX147" s="10">
        <v>12623.402094949284</v>
      </c>
      <c r="AY147" s="10">
        <v>12591.968320179012</v>
      </c>
      <c r="AZ147" s="10">
        <v>11990.980506706992</v>
      </c>
      <c r="BA147" s="10">
        <v>11141.248512423173</v>
      </c>
      <c r="BB147" s="10">
        <v>15466.7799539347</v>
      </c>
      <c r="BC147" s="10">
        <v>15594.810368194056</v>
      </c>
      <c r="BD147" s="10">
        <v>15690.232808267045</v>
      </c>
      <c r="BE147" s="10">
        <v>15739.941440718059</v>
      </c>
      <c r="BF147" s="10">
        <v>15746.267912494264</v>
      </c>
      <c r="BG147" s="10">
        <v>15727.014594530428</v>
      </c>
      <c r="BH147" s="10">
        <v>15715.842639048773</v>
      </c>
      <c r="BI147" s="10">
        <v>15696.786687495947</v>
      </c>
      <c r="BJ147" s="10">
        <v>15712.238510983325</v>
      </c>
      <c r="BK147" s="10">
        <v>15756.276000370031</v>
      </c>
      <c r="BL147" s="10">
        <v>15821.649418150355</v>
      </c>
      <c r="BM147" s="10">
        <v>15896.342508053478</v>
      </c>
      <c r="BV147" s="17"/>
      <c r="BW147" s="17"/>
      <c r="BX147" s="17"/>
      <c r="BY147" s="17"/>
      <c r="BZ147" s="17"/>
      <c r="CB147" s="17" t="s">
        <v>30</v>
      </c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DD147" s="17"/>
      <c r="DE147" s="17"/>
      <c r="DF147" s="17"/>
      <c r="DG147" s="17"/>
      <c r="DH147" s="17"/>
      <c r="DJ147" s="17" t="s">
        <v>30</v>
      </c>
      <c r="DL147" s="10"/>
      <c r="DM147" s="10"/>
      <c r="DN147" s="10"/>
      <c r="DO147" s="10"/>
      <c r="DP147" s="10"/>
      <c r="DQ147" s="10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</row>
    <row r="148" spans="2:134" x14ac:dyDescent="0.25">
      <c r="B148" s="17" t="s">
        <v>31</v>
      </c>
      <c r="C148" s="17"/>
      <c r="D148" s="17"/>
      <c r="E148" s="17"/>
      <c r="F148" s="17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83"/>
      <c r="S148" s="83"/>
      <c r="T148" s="83"/>
      <c r="U148" s="83"/>
      <c r="V148" s="83"/>
      <c r="W148" s="10"/>
      <c r="X148" s="10"/>
      <c r="Y148" s="10"/>
      <c r="Z148" s="10"/>
      <c r="AJ148" s="17" t="s">
        <v>31</v>
      </c>
      <c r="AK148" s="17"/>
      <c r="AL148" s="17"/>
      <c r="AM148" s="17"/>
      <c r="AN148" s="17"/>
      <c r="AO148" s="17"/>
      <c r="AP148" s="17"/>
      <c r="AQ148" s="17"/>
      <c r="AR148" s="17"/>
      <c r="AS148" s="17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V148" s="17"/>
      <c r="BW148" s="17"/>
      <c r="BX148" s="17"/>
      <c r="BY148" s="17"/>
      <c r="BZ148" s="17"/>
      <c r="CB148" s="17" t="s">
        <v>31</v>
      </c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DD148" s="17"/>
      <c r="DE148" s="17"/>
      <c r="DF148" s="17"/>
      <c r="DG148" s="17"/>
      <c r="DH148" s="17"/>
      <c r="DJ148" s="17" t="s">
        <v>31</v>
      </c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</row>
    <row r="149" spans="2:134" x14ac:dyDescent="0.25">
      <c r="B149" s="17" t="s">
        <v>32</v>
      </c>
      <c r="C149" s="17"/>
      <c r="D149" s="17"/>
      <c r="E149" s="17"/>
      <c r="F149" s="17"/>
      <c r="H149" s="10">
        <v>47334.778359297059</v>
      </c>
      <c r="I149" s="10">
        <v>44142.966490116676</v>
      </c>
      <c r="J149" s="10">
        <v>42763.590560721823</v>
      </c>
      <c r="K149" s="10">
        <v>48478.348322653394</v>
      </c>
      <c r="L149" s="10">
        <v>45972.343334932099</v>
      </c>
      <c r="M149" s="10">
        <v>45693.641376386971</v>
      </c>
      <c r="N149" s="10">
        <v>52424.658658785942</v>
      </c>
      <c r="O149" s="10">
        <v>68084.783701861088</v>
      </c>
      <c r="P149" s="10">
        <v>68409.737811961662</v>
      </c>
      <c r="Q149" s="10">
        <v>68699.269972147929</v>
      </c>
      <c r="R149" s="83">
        <v>68685.17511841825</v>
      </c>
      <c r="S149" s="83">
        <v>68324.32571770341</v>
      </c>
      <c r="T149" s="83">
        <v>67995.796939862776</v>
      </c>
      <c r="U149" s="83">
        <v>67926.83134081203</v>
      </c>
      <c r="V149" s="83">
        <v>67456.24007376036</v>
      </c>
      <c r="W149" s="10">
        <v>67263.566737626476</v>
      </c>
      <c r="X149" s="10">
        <v>67333.223415506684</v>
      </c>
      <c r="Y149" s="10">
        <v>67550.431921384225</v>
      </c>
      <c r="Z149" s="10">
        <v>67830.152338206608</v>
      </c>
      <c r="AJ149" s="17" t="s">
        <v>32</v>
      </c>
      <c r="AK149" s="17"/>
      <c r="AL149" s="17"/>
      <c r="AM149" s="17"/>
      <c r="AN149" s="17"/>
      <c r="AO149" s="17"/>
      <c r="AP149" s="17"/>
      <c r="AQ149" s="17"/>
      <c r="AR149" s="17"/>
      <c r="AS149" s="17"/>
      <c r="AU149" s="10">
        <v>47334.778359297059</v>
      </c>
      <c r="AV149" s="10">
        <v>44573.517989797867</v>
      </c>
      <c r="AW149" s="10">
        <v>40669.738703244388</v>
      </c>
      <c r="AX149" s="10">
        <v>42383.778600075173</v>
      </c>
      <c r="AY149" s="10">
        <v>38847.150046972645</v>
      </c>
      <c r="AZ149" s="10">
        <v>39043.294359957508</v>
      </c>
      <c r="BA149" s="10">
        <v>39987.282236038329</v>
      </c>
      <c r="BB149" s="10">
        <v>40362.823770603638</v>
      </c>
      <c r="BC149" s="10">
        <v>40604.4559206458</v>
      </c>
      <c r="BD149" s="10">
        <v>40692.686149354173</v>
      </c>
      <c r="BE149" s="10">
        <v>40557.094580818957</v>
      </c>
      <c r="BF149" s="10">
        <v>40205.343728985674</v>
      </c>
      <c r="BG149" s="10">
        <v>39737.211902123505</v>
      </c>
      <c r="BH149" s="10">
        <v>39493.393916681809</v>
      </c>
      <c r="BI149" s="10">
        <v>39031.561900894834</v>
      </c>
      <c r="BJ149" s="10">
        <v>38719.302931068742</v>
      </c>
      <c r="BK149" s="10">
        <v>38540.941893573487</v>
      </c>
      <c r="BL149" s="10">
        <v>38463.696449543757</v>
      </c>
      <c r="BM149" s="10">
        <v>38432.650779104581</v>
      </c>
      <c r="BV149" s="17"/>
      <c r="BW149" s="17"/>
      <c r="BX149" s="17"/>
      <c r="BY149" s="17"/>
      <c r="BZ149" s="17"/>
      <c r="CB149" s="17" t="s">
        <v>32</v>
      </c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DD149" s="17"/>
      <c r="DE149" s="17"/>
      <c r="DF149" s="17"/>
      <c r="DG149" s="17"/>
      <c r="DH149" s="17"/>
      <c r="DJ149" s="17" t="s">
        <v>32</v>
      </c>
      <c r="DL149" s="10" t="e">
        <v>#DIV/0!</v>
      </c>
      <c r="DM149" s="10">
        <v>30795.87</v>
      </c>
      <c r="DN149" s="10">
        <v>109766.85000000002</v>
      </c>
      <c r="DO149" s="10">
        <v>231315.44000000006</v>
      </c>
      <c r="DP149" s="10">
        <v>264031.95000000007</v>
      </c>
      <c r="DQ149" s="10">
        <v>249221.04000000018</v>
      </c>
      <c r="DR149" s="10">
        <v>238985.30500000017</v>
      </c>
      <c r="DS149" s="10">
        <v>478332.5799999999</v>
      </c>
      <c r="DT149" s="10">
        <v>481094.67933450703</v>
      </c>
      <c r="DU149" s="10">
        <v>482983.6762962651</v>
      </c>
      <c r="DV149" s="10">
        <v>483183.38373652537</v>
      </c>
      <c r="DW149" s="10">
        <v>481815.61573782616</v>
      </c>
      <c r="DX149" s="10">
        <v>479448.16673356696</v>
      </c>
      <c r="DY149" s="10">
        <v>478536.72451364412</v>
      </c>
      <c r="DZ149" s="10">
        <v>476032.01551621122</v>
      </c>
      <c r="EA149" s="10">
        <v>475251.20739758364</v>
      </c>
      <c r="EB149" s="10">
        <v>476342.46408367605</v>
      </c>
      <c r="EC149" s="10">
        <v>478665.87238062982</v>
      </c>
      <c r="ED149" s="10">
        <v>481329.28925500804</v>
      </c>
    </row>
    <row r="150" spans="2:134" x14ac:dyDescent="0.25">
      <c r="B150" s="17" t="s">
        <v>33</v>
      </c>
      <c r="C150" s="17"/>
      <c r="D150" s="17"/>
      <c r="E150" s="17"/>
      <c r="F150" s="17"/>
      <c r="H150" s="10">
        <v>14936.212715548947</v>
      </c>
      <c r="I150" s="10">
        <v>11438.39680066405</v>
      </c>
      <c r="J150" s="10">
        <v>4464.383130252023</v>
      </c>
      <c r="K150" s="10">
        <v>5282.8838522209862</v>
      </c>
      <c r="L150" s="10">
        <v>4427.7449588113141</v>
      </c>
      <c r="M150" s="10">
        <v>4790.8663560096584</v>
      </c>
      <c r="N150" s="10">
        <v>5761.794052580748</v>
      </c>
      <c r="O150" s="10" t="e">
        <v>#DIV/0!</v>
      </c>
      <c r="P150" s="10">
        <v>6694.6361121382834</v>
      </c>
      <c r="Q150" s="10">
        <v>6611.5533840134931</v>
      </c>
      <c r="R150" s="83">
        <v>6514.345669463929</v>
      </c>
      <c r="S150" s="83">
        <v>6399.6252052242016</v>
      </c>
      <c r="T150" s="83">
        <v>6286.5769861520866</v>
      </c>
      <c r="U150" s="83">
        <v>6228.0811998596737</v>
      </c>
      <c r="V150" s="83">
        <v>6126.4566678344345</v>
      </c>
      <c r="W150" s="10">
        <v>6026.2465460554749</v>
      </c>
      <c r="X150" s="10">
        <v>5937.812142544989</v>
      </c>
      <c r="Y150" s="10">
        <v>5858.0173700555906</v>
      </c>
      <c r="Z150" s="10">
        <v>5782.1363060177364</v>
      </c>
      <c r="AJ150" s="17" t="s">
        <v>33</v>
      </c>
      <c r="AK150" s="17"/>
      <c r="AL150" s="17"/>
      <c r="AM150" s="17"/>
      <c r="AN150" s="17"/>
      <c r="AO150" s="17"/>
      <c r="AP150" s="17"/>
      <c r="AQ150" s="17"/>
      <c r="AR150" s="17"/>
      <c r="AS150" s="17"/>
      <c r="AU150" s="10">
        <v>14936.212715548947</v>
      </c>
      <c r="AV150" s="10">
        <v>11438.39680066405</v>
      </c>
      <c r="AW150" s="10">
        <v>4464.383130252023</v>
      </c>
      <c r="AX150" s="10">
        <v>5282.8838522209862</v>
      </c>
      <c r="AY150" s="10">
        <v>4427.7449588113141</v>
      </c>
      <c r="AZ150" s="10">
        <v>4790.8663560096584</v>
      </c>
      <c r="BA150" s="10">
        <v>5761.794052580748</v>
      </c>
      <c r="BB150" s="10">
        <v>6767.4248515522104</v>
      </c>
      <c r="BC150" s="10">
        <v>6694.6361121382834</v>
      </c>
      <c r="BD150" s="10">
        <v>6611.5533840134931</v>
      </c>
      <c r="BE150" s="10">
        <v>6514.345669463929</v>
      </c>
      <c r="BF150" s="10">
        <v>6399.6252052242016</v>
      </c>
      <c r="BG150" s="10">
        <v>6286.5769861520866</v>
      </c>
      <c r="BH150" s="10">
        <v>6228.0811998596737</v>
      </c>
      <c r="BI150" s="10">
        <v>6126.4566678344345</v>
      </c>
      <c r="BJ150" s="10">
        <v>6026.2465460554749</v>
      </c>
      <c r="BK150" s="10">
        <v>5937.812142544989</v>
      </c>
      <c r="BL150" s="10">
        <v>5858.0173700555906</v>
      </c>
      <c r="BM150" s="10">
        <v>5782.1363060177364</v>
      </c>
      <c r="BV150" s="17"/>
      <c r="BW150" s="17"/>
      <c r="BX150" s="17"/>
      <c r="BY150" s="17"/>
      <c r="BZ150" s="17"/>
      <c r="CB150" s="17" t="s">
        <v>33</v>
      </c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DD150" s="17"/>
      <c r="DE150" s="17"/>
      <c r="DF150" s="17"/>
      <c r="DG150" s="17"/>
      <c r="DH150" s="17"/>
      <c r="DJ150" s="17" t="s">
        <v>33</v>
      </c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</row>
    <row r="151" spans="2:134" x14ac:dyDescent="0.25">
      <c r="B151" s="17" t="s">
        <v>34</v>
      </c>
      <c r="C151" s="17"/>
      <c r="D151" s="17"/>
      <c r="E151" s="17"/>
      <c r="F151" s="17"/>
      <c r="H151" s="10">
        <v>85678.735657059209</v>
      </c>
      <c r="I151" s="10">
        <v>87656.618759009012</v>
      </c>
      <c r="J151" s="10">
        <v>111847.44866518516</v>
      </c>
      <c r="K151" s="10">
        <v>103770.62884496815</v>
      </c>
      <c r="L151" s="10">
        <v>107178.57444706974</v>
      </c>
      <c r="M151" s="10">
        <v>107536.90003901407</v>
      </c>
      <c r="N151" s="10">
        <v>101366.15685546129</v>
      </c>
      <c r="O151" s="10">
        <v>96710.858621020161</v>
      </c>
      <c r="P151" s="10">
        <v>92085.723438992718</v>
      </c>
      <c r="Q151" s="10">
        <v>88415.55619878514</v>
      </c>
      <c r="R151" s="83">
        <v>85635.642098963173</v>
      </c>
      <c r="S151" s="83">
        <v>82264.019100571502</v>
      </c>
      <c r="T151" s="83">
        <v>79394.264753574491</v>
      </c>
      <c r="U151" s="83">
        <v>77931.99917237887</v>
      </c>
      <c r="V151" s="83">
        <v>76636.872173913114</v>
      </c>
      <c r="W151" s="10">
        <v>75631.784108785112</v>
      </c>
      <c r="X151" s="10">
        <v>75086.233013678371</v>
      </c>
      <c r="Y151" s="10">
        <v>74858.010970871124</v>
      </c>
      <c r="Z151" s="10">
        <v>74718.791329946514</v>
      </c>
      <c r="AJ151" s="17" t="s">
        <v>34</v>
      </c>
      <c r="AK151" s="17"/>
      <c r="AL151" s="17"/>
      <c r="AM151" s="17"/>
      <c r="AN151" s="17"/>
      <c r="AO151" s="17"/>
      <c r="AP151" s="17"/>
      <c r="AQ151" s="17"/>
      <c r="AR151" s="17"/>
      <c r="AS151" s="17"/>
      <c r="AU151" s="10">
        <v>85678.735657059209</v>
      </c>
      <c r="AV151" s="10">
        <v>87656.618759009012</v>
      </c>
      <c r="AW151" s="10">
        <v>111847.44866518516</v>
      </c>
      <c r="AX151" s="10">
        <v>103770.62884496815</v>
      </c>
      <c r="AY151" s="10">
        <v>107178.57444706974</v>
      </c>
      <c r="AZ151" s="10">
        <v>107536.90003901407</v>
      </c>
      <c r="BA151" s="10">
        <v>101366.15685546129</v>
      </c>
      <c r="BB151" s="10">
        <v>96710.858621020161</v>
      </c>
      <c r="BC151" s="10">
        <v>92085.723438992718</v>
      </c>
      <c r="BD151" s="10">
        <v>88415.55619878514</v>
      </c>
      <c r="BE151" s="10">
        <v>85635.642098963173</v>
      </c>
      <c r="BF151" s="10">
        <v>82264.019100571502</v>
      </c>
      <c r="BG151" s="10">
        <v>79394.264753574491</v>
      </c>
      <c r="BH151" s="10">
        <v>77931.99917237887</v>
      </c>
      <c r="BI151" s="10">
        <v>76636.872173913114</v>
      </c>
      <c r="BJ151" s="10">
        <v>75631.784108785112</v>
      </c>
      <c r="BK151" s="10">
        <v>75086.233013678371</v>
      </c>
      <c r="BL151" s="10">
        <v>74858.010970871124</v>
      </c>
      <c r="BM151" s="10">
        <v>74718.791329946514</v>
      </c>
      <c r="BV151" s="17"/>
      <c r="BW151" s="17"/>
      <c r="BX151" s="17"/>
      <c r="BY151" s="17"/>
      <c r="BZ151" s="17"/>
      <c r="CB151" s="17" t="s">
        <v>34</v>
      </c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DD151" s="17"/>
      <c r="DE151" s="17"/>
      <c r="DF151" s="17"/>
      <c r="DG151" s="17"/>
      <c r="DH151" s="17"/>
      <c r="DJ151" s="17" t="s">
        <v>34</v>
      </c>
      <c r="DL151" s="10"/>
      <c r="DM151" s="10"/>
      <c r="DN151" s="10"/>
      <c r="DO151" s="10"/>
      <c r="DP151" s="10"/>
      <c r="DQ151" s="10"/>
      <c r="DR151" s="10"/>
      <c r="DS151" s="10"/>
      <c r="DT151" s="10"/>
      <c r="DU151" s="10"/>
      <c r="DV151" s="10"/>
      <c r="DW151" s="10"/>
      <c r="DX151" s="10"/>
      <c r="DY151" s="10"/>
      <c r="DZ151" s="10"/>
      <c r="EA151" s="10"/>
      <c r="EB151" s="10"/>
      <c r="EC151" s="10"/>
      <c r="ED151" s="10"/>
    </row>
    <row r="152" spans="2:134" x14ac:dyDescent="0.25">
      <c r="B152" s="17" t="s">
        <v>35</v>
      </c>
      <c r="C152" s="17"/>
      <c r="D152" s="17"/>
      <c r="E152" s="17"/>
      <c r="F152" s="17"/>
      <c r="H152" s="10">
        <v>30447.67415145777</v>
      </c>
      <c r="I152" s="10">
        <v>29276.461939021847</v>
      </c>
      <c r="J152" s="10">
        <v>33499.788296882354</v>
      </c>
      <c r="K152" s="10">
        <v>34405.990724400712</v>
      </c>
      <c r="L152" s="10">
        <v>33305.232321036245</v>
      </c>
      <c r="M152" s="10">
        <v>31337.756773646059</v>
      </c>
      <c r="N152" s="10">
        <v>30827.954754043632</v>
      </c>
      <c r="O152" s="10">
        <v>33289.048819657102</v>
      </c>
      <c r="P152" s="10">
        <v>33098.391438601073</v>
      </c>
      <c r="Q152" s="10">
        <v>32827.762996082711</v>
      </c>
      <c r="R152" s="83">
        <v>32443.117461254133</v>
      </c>
      <c r="S152" s="83">
        <v>31950.58105398151</v>
      </c>
      <c r="T152" s="83">
        <v>31419.450706317206</v>
      </c>
      <c r="U152" s="83">
        <v>31146.964581871496</v>
      </c>
      <c r="V152" s="83">
        <v>30636.382413676314</v>
      </c>
      <c r="W152" s="10">
        <v>30179.452457947504</v>
      </c>
      <c r="X152" s="10">
        <v>29797.285295758607</v>
      </c>
      <c r="Y152" s="10">
        <v>29476.112157432923</v>
      </c>
      <c r="Z152" s="10">
        <v>29174.109199069087</v>
      </c>
      <c r="AJ152" s="17" t="s">
        <v>35</v>
      </c>
      <c r="AK152" s="17"/>
      <c r="AL152" s="17"/>
      <c r="AM152" s="17"/>
      <c r="AN152" s="17"/>
      <c r="AO152" s="17"/>
      <c r="AP152" s="17"/>
      <c r="AQ152" s="17"/>
      <c r="AR152" s="17"/>
      <c r="AS152" s="17"/>
      <c r="AU152" s="10">
        <v>30447.67415145777</v>
      </c>
      <c r="AV152" s="10">
        <v>29276.461939021847</v>
      </c>
      <c r="AW152" s="10">
        <v>33499.788296882354</v>
      </c>
      <c r="AX152" s="10">
        <v>34405.990724400712</v>
      </c>
      <c r="AY152" s="10">
        <v>33305.232321036245</v>
      </c>
      <c r="AZ152" s="10">
        <v>31337.756773646059</v>
      </c>
      <c r="BA152" s="10">
        <v>30827.954754043632</v>
      </c>
      <c r="BB152" s="10">
        <v>33289.048819657102</v>
      </c>
      <c r="BC152" s="10">
        <v>33098.391438601073</v>
      </c>
      <c r="BD152" s="10">
        <v>32827.762996082711</v>
      </c>
      <c r="BE152" s="10">
        <v>32443.117461254133</v>
      </c>
      <c r="BF152" s="10">
        <v>31950.58105398151</v>
      </c>
      <c r="BG152" s="10">
        <v>31419.450706317206</v>
      </c>
      <c r="BH152" s="10">
        <v>31146.964581871496</v>
      </c>
      <c r="BI152" s="10">
        <v>30636.382413676314</v>
      </c>
      <c r="BJ152" s="10">
        <v>30179.452457947504</v>
      </c>
      <c r="BK152" s="10">
        <v>29797.285295758607</v>
      </c>
      <c r="BL152" s="10">
        <v>29476.112157432923</v>
      </c>
      <c r="BM152" s="10">
        <v>29174.109199069087</v>
      </c>
      <c r="BV152" s="17"/>
      <c r="BW152" s="17"/>
      <c r="BX152" s="17"/>
      <c r="BY152" s="17"/>
      <c r="BZ152" s="17"/>
      <c r="CB152" s="17" t="s">
        <v>35</v>
      </c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DD152" s="17"/>
      <c r="DE152" s="17"/>
      <c r="DF152" s="17"/>
      <c r="DG152" s="17"/>
      <c r="DH152" s="17"/>
      <c r="DJ152" s="17" t="s">
        <v>35</v>
      </c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</row>
    <row r="153" spans="2:134" x14ac:dyDescent="0.25">
      <c r="B153" s="17" t="s">
        <v>36</v>
      </c>
      <c r="C153" s="17"/>
      <c r="D153" s="17"/>
      <c r="E153" s="17"/>
      <c r="F153" s="17"/>
      <c r="H153" s="10">
        <v>148154.40610178281</v>
      </c>
      <c r="I153" s="10">
        <v>188643.08367008009</v>
      </c>
      <c r="J153" s="10">
        <v>191888.55592302768</v>
      </c>
      <c r="K153" s="10">
        <v>196533.9748018728</v>
      </c>
      <c r="L153" s="10">
        <v>170913.92310812694</v>
      </c>
      <c r="M153" s="10">
        <v>179505.67732679704</v>
      </c>
      <c r="N153" s="10">
        <v>198624.09089115588</v>
      </c>
      <c r="O153" s="10">
        <v>202666.30345167205</v>
      </c>
      <c r="P153" s="10">
        <v>196636.19083510348</v>
      </c>
      <c r="Q153" s="10">
        <v>193795.83140414496</v>
      </c>
      <c r="R153" s="83">
        <v>193806.14089695667</v>
      </c>
      <c r="S153" s="83">
        <v>192516.07716133853</v>
      </c>
      <c r="T153" s="83">
        <v>190676.41242510854</v>
      </c>
      <c r="U153" s="83">
        <v>189672.26345572993</v>
      </c>
      <c r="V153" s="83">
        <v>187991.29374047063</v>
      </c>
      <c r="W153" s="10">
        <v>186815.54987808916</v>
      </c>
      <c r="X153" s="10">
        <v>186338.06950238516</v>
      </c>
      <c r="Y153" s="10">
        <v>186506.3433395187</v>
      </c>
      <c r="Z153" s="10">
        <v>186861.52201966112</v>
      </c>
      <c r="AJ153" s="17" t="s">
        <v>36</v>
      </c>
      <c r="AK153" s="17"/>
      <c r="AL153" s="17"/>
      <c r="AM153" s="17"/>
      <c r="AN153" s="17"/>
      <c r="AO153" s="17"/>
      <c r="AP153" s="17"/>
      <c r="AQ153" s="17"/>
      <c r="AR153" s="17"/>
      <c r="AS153" s="17"/>
      <c r="AU153" s="10">
        <v>148154.40610178281</v>
      </c>
      <c r="AV153" s="10">
        <v>188643.08367008009</v>
      </c>
      <c r="AW153" s="10">
        <v>191888.55592302768</v>
      </c>
      <c r="AX153" s="10">
        <v>196533.9748018728</v>
      </c>
      <c r="AY153" s="10">
        <v>170913.92310812694</v>
      </c>
      <c r="AZ153" s="10">
        <v>179505.67732679704</v>
      </c>
      <c r="BA153" s="10">
        <v>198624.09089115588</v>
      </c>
      <c r="BB153" s="10">
        <v>202666.30345167205</v>
      </c>
      <c r="BC153" s="10">
        <v>196636.19083510348</v>
      </c>
      <c r="BD153" s="10">
        <v>193795.83140414496</v>
      </c>
      <c r="BE153" s="10">
        <v>193806.14089695667</v>
      </c>
      <c r="BF153" s="10">
        <v>192516.07716133853</v>
      </c>
      <c r="BG153" s="10">
        <v>190676.41242510854</v>
      </c>
      <c r="BH153" s="10">
        <v>189672.26345572993</v>
      </c>
      <c r="BI153" s="10">
        <v>187991.29374047063</v>
      </c>
      <c r="BJ153" s="10">
        <v>186815.54987808916</v>
      </c>
      <c r="BK153" s="10">
        <v>186338.06950238516</v>
      </c>
      <c r="BL153" s="10">
        <v>186506.3433395187</v>
      </c>
      <c r="BM153" s="10">
        <v>186861.52201966112</v>
      </c>
      <c r="BV153" s="17"/>
      <c r="BW153" s="17"/>
      <c r="BX153" s="17"/>
      <c r="BY153" s="17"/>
      <c r="BZ153" s="17"/>
      <c r="CB153" s="17" t="s">
        <v>36</v>
      </c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DD153" s="17"/>
      <c r="DE153" s="17"/>
      <c r="DF153" s="17"/>
      <c r="DG153" s="17"/>
      <c r="DH153" s="17"/>
      <c r="DJ153" s="17" t="s">
        <v>36</v>
      </c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</row>
    <row r="154" spans="2:134" x14ac:dyDescent="0.25">
      <c r="B154" s="17" t="s">
        <v>37</v>
      </c>
      <c r="C154" s="17"/>
      <c r="D154" s="17"/>
      <c r="E154" s="17"/>
      <c r="F154" s="17"/>
      <c r="H154" s="10">
        <v>20858.295896412063</v>
      </c>
      <c r="I154" s="10">
        <v>18244.074298327887</v>
      </c>
      <c r="J154" s="10">
        <v>22162.587933705272</v>
      </c>
      <c r="K154" s="10">
        <v>21067.881572354931</v>
      </c>
      <c r="L154" s="10">
        <v>20194.366247256257</v>
      </c>
      <c r="M154" s="10">
        <v>20953.45257689436</v>
      </c>
      <c r="N154" s="10">
        <v>24389.218255946264</v>
      </c>
      <c r="O154" s="10">
        <v>26084.395023814533</v>
      </c>
      <c r="P154" s="10">
        <v>25458.292544544667</v>
      </c>
      <c r="Q154" s="10">
        <v>24963.464406819567</v>
      </c>
      <c r="R154" s="83">
        <v>24581.495097414503</v>
      </c>
      <c r="S154" s="83">
        <v>24091.621540690099</v>
      </c>
      <c r="T154" s="83">
        <v>23557.009924993592</v>
      </c>
      <c r="U154" s="83">
        <v>23281.319489187827</v>
      </c>
      <c r="V154" s="83">
        <v>22751.610104378939</v>
      </c>
      <c r="W154" s="10">
        <v>22264.970576602762</v>
      </c>
      <c r="X154" s="10">
        <v>21844.924880802311</v>
      </c>
      <c r="Y154" s="10">
        <v>21478.738019455795</v>
      </c>
      <c r="Z154" s="10">
        <v>21124.811227593866</v>
      </c>
      <c r="AJ154" s="17" t="s">
        <v>37</v>
      </c>
      <c r="AK154" s="17"/>
      <c r="AL154" s="17"/>
      <c r="AM154" s="17"/>
      <c r="AN154" s="17"/>
      <c r="AO154" s="17"/>
      <c r="AP154" s="17"/>
      <c r="AQ154" s="17"/>
      <c r="AR154" s="17"/>
      <c r="AS154" s="17"/>
      <c r="AU154" s="10">
        <v>20858.295896412063</v>
      </c>
      <c r="AV154" s="10">
        <v>18244.074298327887</v>
      </c>
      <c r="AW154" s="10">
        <v>22162.587933705272</v>
      </c>
      <c r="AX154" s="10">
        <v>21067.881572354931</v>
      </c>
      <c r="AY154" s="10">
        <v>20194.366247256257</v>
      </c>
      <c r="AZ154" s="10">
        <v>20953.45257689436</v>
      </c>
      <c r="BA154" s="10">
        <v>24389.218255946264</v>
      </c>
      <c r="BB154" s="10">
        <v>26084.395023814533</v>
      </c>
      <c r="BC154" s="10">
        <v>25458.292544544667</v>
      </c>
      <c r="BD154" s="10">
        <v>24963.464406819567</v>
      </c>
      <c r="BE154" s="10">
        <v>24581.495097414503</v>
      </c>
      <c r="BF154" s="10">
        <v>24091.621540690099</v>
      </c>
      <c r="BG154" s="10">
        <v>23557.009924993592</v>
      </c>
      <c r="BH154" s="10">
        <v>23281.319489187827</v>
      </c>
      <c r="BI154" s="10">
        <v>22751.610104378939</v>
      </c>
      <c r="BJ154" s="10">
        <v>22264.970576602762</v>
      </c>
      <c r="BK154" s="10">
        <v>21844.924880802311</v>
      </c>
      <c r="BL154" s="10">
        <v>21478.738019455795</v>
      </c>
      <c r="BM154" s="10">
        <v>21124.811227593866</v>
      </c>
      <c r="BV154" s="17"/>
      <c r="BW154" s="17"/>
      <c r="BX154" s="17"/>
      <c r="BY154" s="17"/>
      <c r="BZ154" s="17"/>
      <c r="CB154" s="17" t="s">
        <v>37</v>
      </c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DD154" s="17"/>
      <c r="DE154" s="17"/>
      <c r="DF154" s="17"/>
      <c r="DG154" s="17"/>
      <c r="DH154" s="17"/>
      <c r="DJ154" s="17" t="s">
        <v>37</v>
      </c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</row>
    <row r="155" spans="2:134" x14ac:dyDescent="0.25">
      <c r="B155" s="17" t="s">
        <v>38</v>
      </c>
      <c r="C155" s="17"/>
      <c r="D155" s="17"/>
      <c r="E155" s="17"/>
      <c r="F155" s="17"/>
      <c r="H155" s="10">
        <v>44891.378064437289</v>
      </c>
      <c r="I155" s="10">
        <v>30995.516099910928</v>
      </c>
      <c r="J155" s="10">
        <v>34323.936379336883</v>
      </c>
      <c r="K155" s="10">
        <v>31763.890360282894</v>
      </c>
      <c r="L155" s="10">
        <v>35148.295826274953</v>
      </c>
      <c r="M155" s="10">
        <v>29286.597494575472</v>
      </c>
      <c r="N155" s="10">
        <v>26389.649641629989</v>
      </c>
      <c r="O155" s="10">
        <v>24391.129776432153</v>
      </c>
      <c r="P155" s="10">
        <v>22757.0450931222</v>
      </c>
      <c r="Q155" s="10">
        <v>21613.369739904632</v>
      </c>
      <c r="R155" s="83">
        <v>21165.785536214429</v>
      </c>
      <c r="S155" s="83">
        <v>20781.199752697616</v>
      </c>
      <c r="T155" s="83">
        <v>20377.545639697877</v>
      </c>
      <c r="U155" s="83">
        <v>20168.684034160491</v>
      </c>
      <c r="V155" s="83">
        <v>19771.061132686365</v>
      </c>
      <c r="W155" s="10">
        <v>19412.474435378688</v>
      </c>
      <c r="X155" s="10">
        <v>19115.512343671988</v>
      </c>
      <c r="Y155" s="10">
        <v>18868.779082353223</v>
      </c>
      <c r="Z155" s="10">
        <v>18636.148487515107</v>
      </c>
      <c r="AJ155" s="17" t="s">
        <v>38</v>
      </c>
      <c r="AK155" s="17"/>
      <c r="AL155" s="17"/>
      <c r="AM155" s="17"/>
      <c r="AN155" s="17"/>
      <c r="AO155" s="17"/>
      <c r="AP155" s="17"/>
      <c r="AQ155" s="17"/>
      <c r="AR155" s="17"/>
      <c r="AS155" s="17"/>
      <c r="AU155" s="10">
        <v>44891.378064437289</v>
      </c>
      <c r="AV155" s="10">
        <v>30995.516099910928</v>
      </c>
      <c r="AW155" s="10">
        <v>34323.936379336883</v>
      </c>
      <c r="AX155" s="10">
        <v>31763.890360282894</v>
      </c>
      <c r="AY155" s="10">
        <v>35148.295826274953</v>
      </c>
      <c r="AZ155" s="10">
        <v>29286.597494575472</v>
      </c>
      <c r="BA155" s="10">
        <v>26389.649641629989</v>
      </c>
      <c r="BB155" s="10">
        <v>24391.129776432153</v>
      </c>
      <c r="BC155" s="10">
        <v>22757.0450931222</v>
      </c>
      <c r="BD155" s="10">
        <v>21613.369739904632</v>
      </c>
      <c r="BE155" s="10">
        <v>21165.785536214429</v>
      </c>
      <c r="BF155" s="10">
        <v>20781.199752697616</v>
      </c>
      <c r="BG155" s="10">
        <v>20377.545639697877</v>
      </c>
      <c r="BH155" s="10">
        <v>20168.684034160491</v>
      </c>
      <c r="BI155" s="10">
        <v>19771.061132686365</v>
      </c>
      <c r="BJ155" s="10">
        <v>19412.474435378688</v>
      </c>
      <c r="BK155" s="10">
        <v>19115.512343671988</v>
      </c>
      <c r="BL155" s="10">
        <v>18868.779082353223</v>
      </c>
      <c r="BM155" s="10">
        <v>18636.148487515107</v>
      </c>
      <c r="BV155" s="17"/>
      <c r="BW155" s="17"/>
      <c r="BX155" s="17"/>
      <c r="BY155" s="17"/>
      <c r="BZ155" s="17"/>
      <c r="CB155" s="17" t="s">
        <v>38</v>
      </c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DD155" s="17"/>
      <c r="DE155" s="17"/>
      <c r="DF155" s="17"/>
      <c r="DG155" s="17"/>
      <c r="DH155" s="17"/>
      <c r="DJ155" s="17" t="s">
        <v>38</v>
      </c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</row>
    <row r="156" spans="2:134" x14ac:dyDescent="0.25">
      <c r="B156" s="17" t="s">
        <v>39</v>
      </c>
      <c r="C156" s="17"/>
      <c r="D156" s="17"/>
      <c r="E156" s="17"/>
      <c r="F156" s="17"/>
      <c r="H156" s="10">
        <v>57624.685503907574</v>
      </c>
      <c r="I156" s="10">
        <v>44933.34985661399</v>
      </c>
      <c r="J156" s="10">
        <v>41586.142191738865</v>
      </c>
      <c r="K156" s="10">
        <v>38497.857610695399</v>
      </c>
      <c r="L156" s="10">
        <v>37006.030256278093</v>
      </c>
      <c r="M156" s="10">
        <v>38382.702722170347</v>
      </c>
      <c r="N156" s="10">
        <v>39073.177488749054</v>
      </c>
      <c r="O156" s="10">
        <v>40187.31762172954</v>
      </c>
      <c r="P156" s="10">
        <v>40258.327189885546</v>
      </c>
      <c r="Q156" s="10">
        <v>40190.528050773151</v>
      </c>
      <c r="R156" s="83">
        <v>39924.223577828634</v>
      </c>
      <c r="S156" s="83">
        <v>39472.832169892936</v>
      </c>
      <c r="T156" s="83">
        <v>38952.259915047202</v>
      </c>
      <c r="U156" s="83">
        <v>38685.859343153665</v>
      </c>
      <c r="V156" s="83">
        <v>38185.877624709683</v>
      </c>
      <c r="W156" s="10">
        <v>37772.893678402412</v>
      </c>
      <c r="X156" s="10">
        <v>37491.299090596192</v>
      </c>
      <c r="Y156" s="10">
        <v>37311.852742124269</v>
      </c>
      <c r="Z156" s="10">
        <v>37160.250839836364</v>
      </c>
      <c r="AJ156" s="17" t="s">
        <v>39</v>
      </c>
      <c r="AK156" s="17"/>
      <c r="AL156" s="17"/>
      <c r="AM156" s="17"/>
      <c r="AN156" s="17"/>
      <c r="AO156" s="17"/>
      <c r="AP156" s="17"/>
      <c r="AQ156" s="17"/>
      <c r="AR156" s="17"/>
      <c r="AS156" s="17"/>
      <c r="AU156" s="10">
        <v>57624.685503907574</v>
      </c>
      <c r="AV156" s="10">
        <v>44933.34985661399</v>
      </c>
      <c r="AW156" s="10">
        <v>41586.142191738865</v>
      </c>
      <c r="AX156" s="10">
        <v>38497.857610695399</v>
      </c>
      <c r="AY156" s="10">
        <v>37006.030256278093</v>
      </c>
      <c r="AZ156" s="10">
        <v>38382.702722170347</v>
      </c>
      <c r="BA156" s="10">
        <v>39073.177488749054</v>
      </c>
      <c r="BB156" s="10">
        <v>40187.31762172954</v>
      </c>
      <c r="BC156" s="10">
        <v>40258.327189885546</v>
      </c>
      <c r="BD156" s="10">
        <v>40190.528050773151</v>
      </c>
      <c r="BE156" s="10">
        <v>39924.223577828634</v>
      </c>
      <c r="BF156" s="10">
        <v>39472.832169892936</v>
      </c>
      <c r="BG156" s="10">
        <v>38952.259915047202</v>
      </c>
      <c r="BH156" s="10">
        <v>38685.859343153665</v>
      </c>
      <c r="BI156" s="10">
        <v>38185.877624709683</v>
      </c>
      <c r="BJ156" s="10">
        <v>37772.893678402412</v>
      </c>
      <c r="BK156" s="10">
        <v>37491.299090596192</v>
      </c>
      <c r="BL156" s="10">
        <v>37311.852742124269</v>
      </c>
      <c r="BM156" s="10">
        <v>37160.250839836364</v>
      </c>
      <c r="BV156" s="17"/>
      <c r="BW156" s="17"/>
      <c r="BX156" s="17"/>
      <c r="BY156" s="17"/>
      <c r="BZ156" s="17"/>
      <c r="CB156" s="17" t="s">
        <v>39</v>
      </c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DD156" s="17"/>
      <c r="DE156" s="17"/>
      <c r="DF156" s="17"/>
      <c r="DG156" s="17"/>
      <c r="DH156" s="17"/>
      <c r="DJ156" s="17" t="s">
        <v>39</v>
      </c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</row>
    <row r="157" spans="2:134" x14ac:dyDescent="0.25">
      <c r="B157" s="9" t="s">
        <v>54</v>
      </c>
      <c r="C157" s="9"/>
      <c r="D157" s="9"/>
      <c r="E157" s="9"/>
      <c r="F157" s="9"/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83">
        <v>0</v>
      </c>
      <c r="S157" s="83">
        <v>0</v>
      </c>
      <c r="T157" s="83">
        <v>0</v>
      </c>
      <c r="U157" s="83">
        <v>0</v>
      </c>
      <c r="V157" s="83">
        <v>0</v>
      </c>
      <c r="W157" s="10">
        <v>0</v>
      </c>
      <c r="X157" s="10">
        <v>0</v>
      </c>
      <c r="Y157" s="10">
        <v>0</v>
      </c>
      <c r="Z157" s="10">
        <v>0</v>
      </c>
      <c r="AJ157" s="9" t="s">
        <v>54</v>
      </c>
      <c r="AK157" s="9"/>
      <c r="AL157" s="9"/>
      <c r="AM157" s="9"/>
      <c r="AN157" s="9"/>
      <c r="AO157" s="9"/>
      <c r="AP157" s="9"/>
      <c r="AQ157" s="9"/>
      <c r="AR157" s="9"/>
      <c r="AS157" s="9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V157" s="9"/>
      <c r="BW157" s="9"/>
      <c r="BX157" s="9"/>
      <c r="BY157" s="9"/>
      <c r="BZ157" s="9"/>
      <c r="CB157" s="9" t="s">
        <v>54</v>
      </c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DD157" s="9"/>
      <c r="DE157" s="9"/>
      <c r="DF157" s="9"/>
      <c r="DG157" s="9"/>
      <c r="DH157" s="9"/>
      <c r="DJ157" s="9" t="s">
        <v>54</v>
      </c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</row>
    <row r="158" spans="2:134" x14ac:dyDescent="0.25">
      <c r="G158" s="4" t="s">
        <v>59</v>
      </c>
      <c r="L158" s="20"/>
      <c r="M158" s="20"/>
      <c r="N158" s="20"/>
      <c r="O158" s="20"/>
      <c r="P158" s="20"/>
      <c r="Q158" s="20"/>
      <c r="R158" s="62"/>
      <c r="S158" s="62"/>
      <c r="T158" s="62"/>
      <c r="U158" s="62"/>
      <c r="V158" s="62"/>
      <c r="W158" s="20"/>
      <c r="X158" s="20"/>
      <c r="Y158" s="20"/>
      <c r="Z158" s="20"/>
      <c r="AT158" s="4" t="s">
        <v>59</v>
      </c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CC158" s="4" t="s">
        <v>59</v>
      </c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DK158" s="4" t="s">
        <v>59</v>
      </c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</row>
    <row r="159" spans="2:134" s="77" customFormat="1" x14ac:dyDescent="0.25">
      <c r="G159" s="4">
        <v>1</v>
      </c>
      <c r="H159" s="78">
        <f>H169/H$174</f>
        <v>0.15557725611120662</v>
      </c>
      <c r="I159" s="78">
        <f t="shared" ref="I159:Z159" si="44">I169/I$174</f>
        <v>0.1642853427039758</v>
      </c>
      <c r="J159" s="78">
        <f t="shared" si="44"/>
        <v>0.1491276555625751</v>
      </c>
      <c r="K159" s="78">
        <f t="shared" si="44"/>
        <v>0.16781019173183556</v>
      </c>
      <c r="L159" s="78">
        <f t="shared" si="44"/>
        <v>0.15702139837072632</v>
      </c>
      <c r="M159" s="78">
        <f t="shared" si="44"/>
        <v>0.17296636492664164</v>
      </c>
      <c r="N159" s="78">
        <f t="shared" si="44"/>
        <v>0.17405028827891722</v>
      </c>
      <c r="O159" s="78">
        <f t="shared" si="44"/>
        <v>0.1573273592566298</v>
      </c>
      <c r="P159" s="78">
        <f t="shared" si="44"/>
        <v>0.16251146692277202</v>
      </c>
      <c r="Q159" s="78">
        <f t="shared" si="44"/>
        <v>0.16253828752085844</v>
      </c>
      <c r="R159" s="96">
        <f t="shared" si="44"/>
        <v>0.16256643965760309</v>
      </c>
      <c r="S159" s="96">
        <f t="shared" si="44"/>
        <v>0.1625844360040728</v>
      </c>
      <c r="T159" s="96">
        <f t="shared" si="44"/>
        <v>0.16260299156875921</v>
      </c>
      <c r="U159" s="96">
        <f t="shared" si="44"/>
        <v>0.16264624387238882</v>
      </c>
      <c r="V159" s="96">
        <f t="shared" si="44"/>
        <v>0.16267573008584146</v>
      </c>
      <c r="W159" s="78">
        <f t="shared" si="44"/>
        <v>0.16270378658839907</v>
      </c>
      <c r="X159" s="78">
        <f t="shared" si="44"/>
        <v>0.16273124500659553</v>
      </c>
      <c r="Y159" s="78">
        <f t="shared" si="44"/>
        <v>0.16276319548619053</v>
      </c>
      <c r="Z159" s="78">
        <f t="shared" si="44"/>
        <v>0.162797761037133</v>
      </c>
      <c r="AT159" s="4">
        <v>1</v>
      </c>
      <c r="AU159" s="78">
        <f>AU169/AU$174</f>
        <v>0.15549781768217272</v>
      </c>
      <c r="AV159" s="78">
        <f t="shared" ref="AV159:BM163" si="45">AV169/AV$174</f>
        <v>0.16419495966179953</v>
      </c>
      <c r="AW159" s="78">
        <f t="shared" si="45"/>
        <v>0.14896236983479993</v>
      </c>
      <c r="AX159" s="78">
        <f t="shared" si="45"/>
        <v>0.16758223932077146</v>
      </c>
      <c r="AY159" s="78">
        <f t="shared" si="45"/>
        <v>0.15675461301233556</v>
      </c>
      <c r="AZ159" s="78">
        <f t="shared" si="45"/>
        <v>0.17268721176391438</v>
      </c>
      <c r="BA159" s="78">
        <f t="shared" si="45"/>
        <v>0.17373692060389809</v>
      </c>
      <c r="BB159" s="78">
        <f t="shared" si="45"/>
        <v>0.15702183656128196</v>
      </c>
      <c r="BC159" s="78">
        <f t="shared" si="45"/>
        <v>0.16205474605512171</v>
      </c>
      <c r="BD159" s="78">
        <f t="shared" si="45"/>
        <v>0.16205474605512171</v>
      </c>
      <c r="BE159" s="82">
        <f t="shared" si="45"/>
        <v>0.16205474605512171</v>
      </c>
      <c r="BF159" s="82">
        <f t="shared" si="45"/>
        <v>0.16205474605512171</v>
      </c>
      <c r="BG159" s="82">
        <f t="shared" si="45"/>
        <v>0.16205474605512171</v>
      </c>
      <c r="BH159" s="82">
        <f t="shared" si="45"/>
        <v>0.16205474605512171</v>
      </c>
      <c r="BI159" s="82">
        <f t="shared" si="45"/>
        <v>0.16205474605512171</v>
      </c>
      <c r="BJ159" s="78">
        <f t="shared" si="45"/>
        <v>0.16205474605512171</v>
      </c>
      <c r="BK159" s="78">
        <f t="shared" si="45"/>
        <v>0.16205474605512171</v>
      </c>
      <c r="BL159" s="78">
        <f t="shared" si="45"/>
        <v>0.16205474605512171</v>
      </c>
      <c r="BM159" s="78">
        <f t="shared" si="45"/>
        <v>0.16205474605512171</v>
      </c>
      <c r="CC159" s="4">
        <v>1</v>
      </c>
      <c r="CD159" s="78">
        <f>CD169/CD$174</f>
        <v>0.17243972810067731</v>
      </c>
      <c r="CE159" s="78">
        <f t="shared" ref="CE159:CV159" si="46">CE169/CE$174</f>
        <v>0.18061138578163735</v>
      </c>
      <c r="CF159" s="78">
        <f t="shared" si="46"/>
        <v>0.15713997367343982</v>
      </c>
      <c r="CG159" s="78">
        <f t="shared" si="46"/>
        <v>0.17349505153315337</v>
      </c>
      <c r="CH159" s="78">
        <f t="shared" si="46"/>
        <v>0.1638175974115085</v>
      </c>
      <c r="CI159" s="78">
        <f t="shared" si="46"/>
        <v>0.17930000440474614</v>
      </c>
      <c r="CJ159" s="78">
        <f t="shared" si="46"/>
        <v>0.18710859221284476</v>
      </c>
      <c r="CK159" s="78">
        <f t="shared" si="46"/>
        <v>0.15799745914927618</v>
      </c>
      <c r="CL159" s="78">
        <f t="shared" si="46"/>
        <v>0.17205591329459388</v>
      </c>
      <c r="CM159" s="78">
        <f t="shared" si="46"/>
        <v>0.17205591329459388</v>
      </c>
      <c r="CN159" s="78">
        <f t="shared" si="46"/>
        <v>0.17205591329459388</v>
      </c>
      <c r="CO159" s="78">
        <f t="shared" si="46"/>
        <v>0.17205591329459388</v>
      </c>
      <c r="CP159" s="78">
        <f t="shared" si="46"/>
        <v>0.17205591329459388</v>
      </c>
      <c r="CQ159" s="78">
        <f t="shared" si="46"/>
        <v>0.17205591329459388</v>
      </c>
      <c r="CR159" s="78">
        <f t="shared" si="46"/>
        <v>0.17205591329459388</v>
      </c>
      <c r="CS159" s="78">
        <f t="shared" si="46"/>
        <v>0.17205591329459388</v>
      </c>
      <c r="CT159" s="78">
        <f t="shared" si="46"/>
        <v>0.17205591329459388</v>
      </c>
      <c r="CU159" s="78">
        <f t="shared" si="46"/>
        <v>0.17205591329459388</v>
      </c>
      <c r="CV159" s="78">
        <f t="shared" si="46"/>
        <v>0.17205591329459388</v>
      </c>
      <c r="DK159" s="4">
        <v>1</v>
      </c>
      <c r="DL159" s="78"/>
      <c r="DM159" s="78">
        <f t="shared" ref="DM159:ED159" si="47">DM169/DM$174</f>
        <v>14.05125628140665</v>
      </c>
      <c r="DN159" s="78">
        <f t="shared" si="47"/>
        <v>0.23758456954302595</v>
      </c>
      <c r="DO159" s="78">
        <f t="shared" si="47"/>
        <v>0.2674900266288342</v>
      </c>
      <c r="DP159" s="78">
        <f t="shared" si="47"/>
        <v>0.25075994158112153</v>
      </c>
      <c r="DQ159" s="78">
        <f t="shared" si="47"/>
        <v>0.27124861179284032</v>
      </c>
      <c r="DR159" s="78">
        <f t="shared" si="47"/>
        <v>0.26597741573636885</v>
      </c>
      <c r="DS159" s="78">
        <f t="shared" si="47"/>
        <v>0.24194771461778763</v>
      </c>
      <c r="DT159" s="78">
        <f t="shared" si="47"/>
        <v>0.2594847420713905</v>
      </c>
      <c r="DU159" s="78">
        <f t="shared" si="47"/>
        <v>0.2594847420713905</v>
      </c>
      <c r="DV159" s="82">
        <f t="shared" si="47"/>
        <v>0.25962864525795554</v>
      </c>
      <c r="DW159" s="82">
        <f t="shared" si="47"/>
        <v>0.25730465195097862</v>
      </c>
      <c r="DX159" s="82">
        <f t="shared" si="47"/>
        <v>0.25557009919390056</v>
      </c>
      <c r="DY159" s="82">
        <f t="shared" si="47"/>
        <v>0.2582945761091231</v>
      </c>
      <c r="DZ159" s="82">
        <f t="shared" si="47"/>
        <v>0.25805654291666968</v>
      </c>
      <c r="EA159" s="78">
        <f t="shared" si="47"/>
        <v>0.25777090308572548</v>
      </c>
      <c r="EB159" s="78">
        <f t="shared" si="47"/>
        <v>0.2573993546512795</v>
      </c>
      <c r="EC159" s="78">
        <f t="shared" si="47"/>
        <v>0.25741829519133963</v>
      </c>
      <c r="ED159" s="78">
        <f t="shared" si="47"/>
        <v>0.25778793439082748</v>
      </c>
    </row>
    <row r="160" spans="2:134" s="77" customFormat="1" x14ac:dyDescent="0.25">
      <c r="G160" s="4">
        <v>2</v>
      </c>
      <c r="H160" s="78">
        <f t="shared" ref="H160:Z160" si="48">H170/H$174</f>
        <v>0.13831943119443743</v>
      </c>
      <c r="I160" s="78">
        <f t="shared" si="48"/>
        <v>0.14537461567664212</v>
      </c>
      <c r="J160" s="78">
        <f t="shared" si="48"/>
        <v>0.1325998391785147</v>
      </c>
      <c r="K160" s="78">
        <f t="shared" si="48"/>
        <v>0.1461423620060254</v>
      </c>
      <c r="L160" s="78">
        <f t="shared" si="48"/>
        <v>0.13752562059767737</v>
      </c>
      <c r="M160" s="78">
        <f t="shared" si="48"/>
        <v>0.14876323432470898</v>
      </c>
      <c r="N160" s="78">
        <f t="shared" si="48"/>
        <v>0.14866103539578007</v>
      </c>
      <c r="O160" s="78">
        <f t="shared" si="48"/>
        <v>0.13538898174496364</v>
      </c>
      <c r="P160" s="78">
        <f t="shared" si="48"/>
        <v>0.14171996308894477</v>
      </c>
      <c r="Q160" s="78">
        <f t="shared" si="48"/>
        <v>0.14172869646010786</v>
      </c>
      <c r="R160" s="96">
        <f t="shared" si="48"/>
        <v>0.14174412442469508</v>
      </c>
      <c r="S160" s="96">
        <f t="shared" si="48"/>
        <v>0.14175204729406601</v>
      </c>
      <c r="T160" s="96">
        <f t="shared" si="48"/>
        <v>0.14176039956300152</v>
      </c>
      <c r="U160" s="96">
        <f t="shared" si="48"/>
        <v>0.14178561695748004</v>
      </c>
      <c r="V160" s="96">
        <f t="shared" si="48"/>
        <v>0.14179977692709159</v>
      </c>
      <c r="W160" s="78">
        <f t="shared" si="48"/>
        <v>0.14181430140873072</v>
      </c>
      <c r="X160" s="78">
        <f t="shared" si="48"/>
        <v>0.14182825626098208</v>
      </c>
      <c r="Y160" s="78">
        <f t="shared" si="48"/>
        <v>0.14184484741245984</v>
      </c>
      <c r="Z160" s="78">
        <f t="shared" si="48"/>
        <v>0.14186314663303587</v>
      </c>
      <c r="AT160" s="4">
        <v>2</v>
      </c>
      <c r="AU160" s="78">
        <f t="shared" ref="AU160:BJ163" si="49">AU170/AU$174</f>
        <v>0.13828567508705752</v>
      </c>
      <c r="AV160" s="78">
        <f t="shared" si="49"/>
        <v>0.14531161215930707</v>
      </c>
      <c r="AW160" s="78">
        <f t="shared" si="49"/>
        <v>0.13250849765337352</v>
      </c>
      <c r="AX160" s="78">
        <f t="shared" si="49"/>
        <v>0.14603151670926126</v>
      </c>
      <c r="AY160" s="78">
        <f t="shared" si="49"/>
        <v>0.13737789771602565</v>
      </c>
      <c r="AZ160" s="78">
        <f t="shared" si="49"/>
        <v>0.14861633154024562</v>
      </c>
      <c r="BA160" s="78">
        <f t="shared" si="49"/>
        <v>0.14848849680291998</v>
      </c>
      <c r="BB160" s="78">
        <f t="shared" si="49"/>
        <v>0.13524854642027806</v>
      </c>
      <c r="BC160" s="78">
        <f t="shared" si="49"/>
        <v>0.14148357176105858</v>
      </c>
      <c r="BD160" s="78">
        <f t="shared" si="49"/>
        <v>0.14148357176105858</v>
      </c>
      <c r="BE160" s="82">
        <f t="shared" si="49"/>
        <v>0.14148357176105858</v>
      </c>
      <c r="BF160" s="82">
        <f t="shared" si="49"/>
        <v>0.14148357176105858</v>
      </c>
      <c r="BG160" s="82">
        <f t="shared" si="49"/>
        <v>0.14148357176105858</v>
      </c>
      <c r="BH160" s="82">
        <f t="shared" si="49"/>
        <v>0.14148357176105858</v>
      </c>
      <c r="BI160" s="82">
        <f t="shared" si="49"/>
        <v>0.14148357176105858</v>
      </c>
      <c r="BJ160" s="78">
        <f t="shared" si="49"/>
        <v>0.14148357176105858</v>
      </c>
      <c r="BK160" s="78">
        <f t="shared" si="45"/>
        <v>0.14148357176105858</v>
      </c>
      <c r="BL160" s="78">
        <f t="shared" si="45"/>
        <v>0.14148357176105858</v>
      </c>
      <c r="BM160" s="78">
        <f t="shared" si="45"/>
        <v>0.14148357176105858</v>
      </c>
      <c r="CC160" s="4">
        <v>2</v>
      </c>
      <c r="CD160" s="78">
        <f t="shared" ref="CD160:CV160" si="50">CD170/CD$174</f>
        <v>0.14548487268276875</v>
      </c>
      <c r="CE160" s="78">
        <f t="shared" si="50"/>
        <v>0.15401269122888916</v>
      </c>
      <c r="CF160" s="78">
        <f t="shared" si="50"/>
        <v>0.13614042837276619</v>
      </c>
      <c r="CG160" s="78">
        <f t="shared" si="50"/>
        <v>0.14714710261686301</v>
      </c>
      <c r="CH160" s="78">
        <f t="shared" si="50"/>
        <v>0.14063957862536042</v>
      </c>
      <c r="CI160" s="78">
        <f t="shared" si="50"/>
        <v>0.15216965751707373</v>
      </c>
      <c r="CJ160" s="78">
        <f t="shared" si="50"/>
        <v>0.15689821360799097</v>
      </c>
      <c r="CK160" s="78">
        <f t="shared" si="50"/>
        <v>0.13272334500295355</v>
      </c>
      <c r="CL160" s="78">
        <f t="shared" si="50"/>
        <v>0.14560769868834467</v>
      </c>
      <c r="CM160" s="78">
        <f t="shared" si="50"/>
        <v>0.14560769868834467</v>
      </c>
      <c r="CN160" s="78">
        <f t="shared" si="50"/>
        <v>0.14560769868834467</v>
      </c>
      <c r="CO160" s="78">
        <f t="shared" si="50"/>
        <v>0.14560769868834467</v>
      </c>
      <c r="CP160" s="78">
        <f t="shared" si="50"/>
        <v>0.14560769868834467</v>
      </c>
      <c r="CQ160" s="78">
        <f t="shared" si="50"/>
        <v>0.14560769868834467</v>
      </c>
      <c r="CR160" s="78">
        <f t="shared" si="50"/>
        <v>0.14560769868834467</v>
      </c>
      <c r="CS160" s="78">
        <f t="shared" si="50"/>
        <v>0.14560769868834467</v>
      </c>
      <c r="CT160" s="78">
        <f t="shared" si="50"/>
        <v>0.14560769868834467</v>
      </c>
      <c r="CU160" s="78">
        <f t="shared" si="50"/>
        <v>0.14560769868834467</v>
      </c>
      <c r="CV160" s="78">
        <f t="shared" si="50"/>
        <v>0.14560769868834467</v>
      </c>
      <c r="DK160" s="4">
        <v>2</v>
      </c>
      <c r="DL160" s="78"/>
      <c r="DM160" s="78">
        <f t="shared" ref="DM160:ED160" si="51">DM170/DM$174</f>
        <v>40.479396984923511</v>
      </c>
      <c r="DN160" s="78">
        <f t="shared" si="51"/>
        <v>0.18518683761293886</v>
      </c>
      <c r="DO160" s="78">
        <f t="shared" si="51"/>
        <v>0.20020178582396322</v>
      </c>
      <c r="DP160" s="78">
        <f t="shared" si="51"/>
        <v>0.19115357145538034</v>
      </c>
      <c r="DQ160" s="78">
        <f t="shared" si="51"/>
        <v>0.20030083856686964</v>
      </c>
      <c r="DR160" s="78">
        <f t="shared" si="51"/>
        <v>0.19697927599657364</v>
      </c>
      <c r="DS160" s="78">
        <f t="shared" si="51"/>
        <v>0.18035606700015411</v>
      </c>
      <c r="DT160" s="78">
        <f t="shared" si="51"/>
        <v>0.19379830776858814</v>
      </c>
      <c r="DU160" s="78">
        <f t="shared" si="51"/>
        <v>0.19251761215751317</v>
      </c>
      <c r="DV160" s="82">
        <f t="shared" si="51"/>
        <v>0.19279042029793975</v>
      </c>
      <c r="DW160" s="82">
        <f t="shared" si="51"/>
        <v>0.19128833664415379</v>
      </c>
      <c r="DX160" s="82">
        <f t="shared" si="51"/>
        <v>0.19015014877366979</v>
      </c>
      <c r="DY160" s="82">
        <f t="shared" si="51"/>
        <v>0.19210896512837292</v>
      </c>
      <c r="DZ160" s="82">
        <f t="shared" si="51"/>
        <v>0.1917710966003299</v>
      </c>
      <c r="EA160" s="78">
        <f t="shared" si="51"/>
        <v>0.19162179348889327</v>
      </c>
      <c r="EB160" s="78">
        <f t="shared" si="51"/>
        <v>0.19138806812708392</v>
      </c>
      <c r="EC160" s="78">
        <f t="shared" si="51"/>
        <v>0.19140801442366992</v>
      </c>
      <c r="ED160" s="78">
        <f t="shared" si="51"/>
        <v>0.19165958755366999</v>
      </c>
    </row>
    <row r="161" spans="1:135" s="77" customFormat="1" x14ac:dyDescent="0.25">
      <c r="G161" s="4">
        <v>3</v>
      </c>
      <c r="H161" s="78">
        <f t="shared" ref="H161:Z161" si="52">H171/H$174</f>
        <v>0.12263008642916719</v>
      </c>
      <c r="I161" s="78">
        <f t="shared" si="52"/>
        <v>0.1284784119344092</v>
      </c>
      <c r="J161" s="78">
        <f t="shared" si="52"/>
        <v>0.11889935958827548</v>
      </c>
      <c r="K161" s="78">
        <f t="shared" si="52"/>
        <v>0.12739918088635516</v>
      </c>
      <c r="L161" s="78">
        <f t="shared" si="52"/>
        <v>0.12164834020812657</v>
      </c>
      <c r="M161" s="78">
        <f t="shared" si="52"/>
        <v>0.12868406159262774</v>
      </c>
      <c r="N161" s="78">
        <f t="shared" si="52"/>
        <v>0.12817029204869607</v>
      </c>
      <c r="O161" s="78">
        <f t="shared" si="52"/>
        <v>0.11880709700832227</v>
      </c>
      <c r="P161" s="78">
        <f t="shared" si="52"/>
        <v>0.1243958852704114</v>
      </c>
      <c r="Q161" s="78">
        <f t="shared" si="52"/>
        <v>0.12439973414914555</v>
      </c>
      <c r="R161" s="96">
        <f t="shared" si="52"/>
        <v>0.12440466303164317</v>
      </c>
      <c r="S161" s="96">
        <f t="shared" si="52"/>
        <v>0.12440725957012375</v>
      </c>
      <c r="T161" s="96">
        <f t="shared" si="52"/>
        <v>0.12441184634382994</v>
      </c>
      <c r="U161" s="96">
        <f t="shared" si="52"/>
        <v>0.12442474848122198</v>
      </c>
      <c r="V161" s="96">
        <f t="shared" si="52"/>
        <v>0.12443088096922081</v>
      </c>
      <c r="W161" s="78">
        <f t="shared" si="52"/>
        <v>0.12443710837955488</v>
      </c>
      <c r="X161" s="78">
        <f t="shared" si="52"/>
        <v>0.12444355601227443</v>
      </c>
      <c r="Y161" s="78">
        <f t="shared" si="52"/>
        <v>0.12445151278886538</v>
      </c>
      <c r="Z161" s="78">
        <f t="shared" si="52"/>
        <v>0.12446013346476892</v>
      </c>
      <c r="AT161" s="4">
        <v>3</v>
      </c>
      <c r="AU161" s="78">
        <f t="shared" si="49"/>
        <v>0.12261804780347992</v>
      </c>
      <c r="AV161" s="78">
        <f t="shared" si="45"/>
        <v>0.12844534941326161</v>
      </c>
      <c r="AW161" s="78">
        <f t="shared" si="45"/>
        <v>0.11885413017883088</v>
      </c>
      <c r="AX161" s="78">
        <f t="shared" si="45"/>
        <v>0.12735106572996671</v>
      </c>
      <c r="AY161" s="78">
        <f t="shared" si="45"/>
        <v>0.12156859381177007</v>
      </c>
      <c r="AZ161" s="78">
        <f t="shared" si="45"/>
        <v>0.1286079435744644</v>
      </c>
      <c r="BA161" s="78">
        <f t="shared" si="45"/>
        <v>0.12808204220168112</v>
      </c>
      <c r="BB161" s="78">
        <f t="shared" si="45"/>
        <v>0.11875807388503561</v>
      </c>
      <c r="BC161" s="78">
        <f t="shared" si="45"/>
        <v>0.12428565582481131</v>
      </c>
      <c r="BD161" s="78">
        <f t="shared" si="45"/>
        <v>0.1242856558248113</v>
      </c>
      <c r="BE161" s="82">
        <f t="shared" si="45"/>
        <v>0.1242856558248113</v>
      </c>
      <c r="BF161" s="82">
        <f t="shared" si="45"/>
        <v>0.1242856558248113</v>
      </c>
      <c r="BG161" s="82">
        <f t="shared" si="45"/>
        <v>0.1242856558248113</v>
      </c>
      <c r="BH161" s="82">
        <f t="shared" si="45"/>
        <v>0.1242856558248113</v>
      </c>
      <c r="BI161" s="82">
        <f t="shared" si="45"/>
        <v>0.1242856558248113</v>
      </c>
      <c r="BJ161" s="78">
        <f t="shared" si="45"/>
        <v>0.1242856558248113</v>
      </c>
      <c r="BK161" s="78">
        <f t="shared" si="45"/>
        <v>0.12428565582481128</v>
      </c>
      <c r="BL161" s="78">
        <f t="shared" si="45"/>
        <v>0.1242856558248113</v>
      </c>
      <c r="BM161" s="78">
        <f t="shared" si="45"/>
        <v>0.1242856558248113</v>
      </c>
      <c r="CC161" s="4">
        <v>3</v>
      </c>
      <c r="CD161" s="78">
        <f t="shared" ref="CD161:CV161" si="53">CD171/CD$174</f>
        <v>0.12518553712113395</v>
      </c>
      <c r="CE161" s="78">
        <f t="shared" si="53"/>
        <v>0.13313957942142121</v>
      </c>
      <c r="CF161" s="78">
        <f t="shared" si="53"/>
        <v>0.12019521109018147</v>
      </c>
      <c r="CG161" s="78">
        <f t="shared" si="53"/>
        <v>0.12727595843104403</v>
      </c>
      <c r="CH161" s="78">
        <f t="shared" si="53"/>
        <v>0.12332469721283405</v>
      </c>
      <c r="CI161" s="78">
        <f t="shared" si="53"/>
        <v>0.13147773911891261</v>
      </c>
      <c r="CJ161" s="78">
        <f t="shared" si="53"/>
        <v>0.13408069904983824</v>
      </c>
      <c r="CK161" s="78">
        <f t="shared" si="53"/>
        <v>0.11457922280816667</v>
      </c>
      <c r="CL161" s="78">
        <f t="shared" si="53"/>
        <v>0.1258655895474379</v>
      </c>
      <c r="CM161" s="78">
        <f t="shared" si="53"/>
        <v>0.1258655895474379</v>
      </c>
      <c r="CN161" s="78">
        <f t="shared" si="53"/>
        <v>0.1258655895474379</v>
      </c>
      <c r="CO161" s="78">
        <f t="shared" si="53"/>
        <v>0.1258655895474379</v>
      </c>
      <c r="CP161" s="78">
        <f t="shared" si="53"/>
        <v>0.1258655895474379</v>
      </c>
      <c r="CQ161" s="78">
        <f t="shared" si="53"/>
        <v>0.1258655895474379</v>
      </c>
      <c r="CR161" s="78">
        <f t="shared" si="53"/>
        <v>0.1258655895474379</v>
      </c>
      <c r="CS161" s="78">
        <f t="shared" si="53"/>
        <v>0.1258655895474379</v>
      </c>
      <c r="CT161" s="78">
        <f t="shared" si="53"/>
        <v>0.1258655895474379</v>
      </c>
      <c r="CU161" s="78">
        <f t="shared" si="53"/>
        <v>0.1258655895474379</v>
      </c>
      <c r="CV161" s="78">
        <f t="shared" si="53"/>
        <v>0.1258655895474379</v>
      </c>
      <c r="DK161" s="4">
        <v>3</v>
      </c>
      <c r="DL161" s="78"/>
      <c r="DM161" s="78">
        <f t="shared" ref="DM161:ED161" si="54">DM171/DM$174</f>
        <v>19.862311557788399</v>
      </c>
      <c r="DN161" s="78">
        <f t="shared" si="54"/>
        <v>0.14684761912967062</v>
      </c>
      <c r="DO161" s="78">
        <f t="shared" si="54"/>
        <v>0.15264155656691231</v>
      </c>
      <c r="DP161" s="78">
        <f t="shared" si="54"/>
        <v>0.15061114810452636</v>
      </c>
      <c r="DQ161" s="78">
        <f t="shared" si="54"/>
        <v>0.15282488795143814</v>
      </c>
      <c r="DR161" s="78">
        <f t="shared" si="54"/>
        <v>0.14916272116084761</v>
      </c>
      <c r="DS161" s="78">
        <f t="shared" si="54"/>
        <v>0.14123588170175613</v>
      </c>
      <c r="DT161" s="78">
        <f t="shared" si="54"/>
        <v>0.14929523909709613</v>
      </c>
      <c r="DU161" s="78">
        <f t="shared" si="54"/>
        <v>0.14862597560313287</v>
      </c>
      <c r="DV161" s="82">
        <f t="shared" si="54"/>
        <v>0.14822894110285417</v>
      </c>
      <c r="DW161" s="82">
        <f t="shared" si="54"/>
        <v>0.14730975173313737</v>
      </c>
      <c r="DX161" s="82">
        <f t="shared" si="54"/>
        <v>0.14693915784759531</v>
      </c>
      <c r="DY161" s="82">
        <f t="shared" si="54"/>
        <v>0.14807981307676318</v>
      </c>
      <c r="DZ161" s="82">
        <f t="shared" si="54"/>
        <v>0.14783672787269658</v>
      </c>
      <c r="EA161" s="78">
        <f t="shared" si="54"/>
        <v>0.14767887832660934</v>
      </c>
      <c r="EB161" s="78">
        <f t="shared" si="54"/>
        <v>0.14756886577136036</v>
      </c>
      <c r="EC161" s="78">
        <f t="shared" si="54"/>
        <v>0.14762068857900495</v>
      </c>
      <c r="ED161" s="78">
        <f t="shared" si="54"/>
        <v>0.14775699472528689</v>
      </c>
    </row>
    <row r="162" spans="1:135" s="77" customFormat="1" x14ac:dyDescent="0.25">
      <c r="G162" s="4">
        <v>4</v>
      </c>
      <c r="H162" s="78">
        <f t="shared" ref="H162:Z162" si="55">H172/H$174</f>
        <v>0.19932714726615858</v>
      </c>
      <c r="I162" s="78">
        <f t="shared" si="55"/>
        <v>0.20605832244119884</v>
      </c>
      <c r="J162" s="78">
        <f t="shared" si="55"/>
        <v>0.19739906489043871</v>
      </c>
      <c r="K162" s="78">
        <f t="shared" si="55"/>
        <v>0.20167164907161603</v>
      </c>
      <c r="L162" s="78">
        <f t="shared" si="55"/>
        <v>0.19814124483826934</v>
      </c>
      <c r="M162" s="78">
        <f t="shared" si="55"/>
        <v>0.20131262183187851</v>
      </c>
      <c r="N162" s="78">
        <f t="shared" si="55"/>
        <v>0.20062573437663808</v>
      </c>
      <c r="O162" s="78">
        <f t="shared" si="55"/>
        <v>0.1938380964917332</v>
      </c>
      <c r="P162" s="78">
        <f t="shared" si="55"/>
        <v>0.1997658835332001</v>
      </c>
      <c r="Q162" s="78">
        <f t="shared" si="55"/>
        <v>0.19976582366870427</v>
      </c>
      <c r="R162" s="96">
        <f t="shared" si="55"/>
        <v>0.19975729741581866</v>
      </c>
      <c r="S162" s="96">
        <f t="shared" si="55"/>
        <v>0.19975283538978345</v>
      </c>
      <c r="T162" s="96">
        <f t="shared" si="55"/>
        <v>0.1997526073426073</v>
      </c>
      <c r="U162" s="96">
        <f t="shared" si="55"/>
        <v>0.19975062188582426</v>
      </c>
      <c r="V162" s="96">
        <f t="shared" si="55"/>
        <v>0.19974720746745289</v>
      </c>
      <c r="W162" s="78">
        <f t="shared" si="55"/>
        <v>0.19974304157150422</v>
      </c>
      <c r="X162" s="78">
        <f t="shared" si="55"/>
        <v>0.19974016841433542</v>
      </c>
      <c r="Y162" s="78">
        <f t="shared" si="55"/>
        <v>0.19973753600278119</v>
      </c>
      <c r="Z162" s="78">
        <f t="shared" si="55"/>
        <v>0.19973434073992152</v>
      </c>
      <c r="AT162" s="4">
        <v>4</v>
      </c>
      <c r="AU162" s="78">
        <f t="shared" si="49"/>
        <v>0.19933422718950713</v>
      </c>
      <c r="AV162" s="78">
        <f t="shared" si="45"/>
        <v>0.20602418625827876</v>
      </c>
      <c r="AW162" s="78">
        <f t="shared" si="45"/>
        <v>0.19740752398504949</v>
      </c>
      <c r="AX162" s="78">
        <f t="shared" si="45"/>
        <v>0.2017225594001735</v>
      </c>
      <c r="AY162" s="78">
        <f t="shared" si="45"/>
        <v>0.19814673840636285</v>
      </c>
      <c r="AZ162" s="78">
        <f t="shared" si="45"/>
        <v>0.20132040225971889</v>
      </c>
      <c r="BA162" s="78">
        <f t="shared" si="45"/>
        <v>0.20062698262230433</v>
      </c>
      <c r="BB162" s="78">
        <f t="shared" si="45"/>
        <v>0.19391653012777624</v>
      </c>
      <c r="BC162" s="78">
        <f t="shared" si="45"/>
        <v>0.1998123937811464</v>
      </c>
      <c r="BD162" s="78">
        <f t="shared" si="45"/>
        <v>0.1998123937811464</v>
      </c>
      <c r="BE162" s="82">
        <f t="shared" si="45"/>
        <v>0.1998123937811464</v>
      </c>
      <c r="BF162" s="82">
        <f t="shared" si="45"/>
        <v>0.1998123937811464</v>
      </c>
      <c r="BG162" s="82">
        <f t="shared" si="45"/>
        <v>0.19981239378114637</v>
      </c>
      <c r="BH162" s="82">
        <f t="shared" si="45"/>
        <v>0.19981239378114637</v>
      </c>
      <c r="BI162" s="82">
        <f t="shared" si="45"/>
        <v>0.1998123937811464</v>
      </c>
      <c r="BJ162" s="78">
        <f t="shared" si="45"/>
        <v>0.1998123937811464</v>
      </c>
      <c r="BK162" s="78">
        <f t="shared" si="45"/>
        <v>0.1998123937811464</v>
      </c>
      <c r="BL162" s="78">
        <f t="shared" si="45"/>
        <v>0.1998123937811464</v>
      </c>
      <c r="BM162" s="78">
        <f t="shared" si="45"/>
        <v>0.1998123937811464</v>
      </c>
      <c r="CC162" s="4">
        <v>4</v>
      </c>
      <c r="CD162" s="78">
        <f t="shared" ref="CD162:CV162" si="56">CD172/CD$174</f>
        <v>0.19782428510480243</v>
      </c>
      <c r="CE162" s="78">
        <f t="shared" si="56"/>
        <v>0.20433973637144068</v>
      </c>
      <c r="CF162" s="78">
        <f t="shared" si="56"/>
        <v>0.19599074324172905</v>
      </c>
      <c r="CG162" s="78">
        <f t="shared" si="56"/>
        <v>0.19767420529487484</v>
      </c>
      <c r="CH162" s="78">
        <f t="shared" si="56"/>
        <v>0.19715932090715815</v>
      </c>
      <c r="CI162" s="78">
        <f t="shared" si="56"/>
        <v>0.20381976930461937</v>
      </c>
      <c r="CJ162" s="78">
        <f t="shared" si="56"/>
        <v>0.20648161291092793</v>
      </c>
      <c r="CK162" s="78">
        <f t="shared" si="56"/>
        <v>0.18509870221772992</v>
      </c>
      <c r="CL162" s="78">
        <f t="shared" si="56"/>
        <v>0.19813985133510886</v>
      </c>
      <c r="CM162" s="78">
        <f t="shared" si="56"/>
        <v>0.19813985133510886</v>
      </c>
      <c r="CN162" s="78">
        <f t="shared" si="56"/>
        <v>0.19813985133510886</v>
      </c>
      <c r="CO162" s="78">
        <f t="shared" si="56"/>
        <v>0.19813985133510886</v>
      </c>
      <c r="CP162" s="78">
        <f t="shared" si="56"/>
        <v>0.19813985133510884</v>
      </c>
      <c r="CQ162" s="78">
        <f t="shared" si="56"/>
        <v>0.19813985133510886</v>
      </c>
      <c r="CR162" s="78">
        <f t="shared" si="56"/>
        <v>0.19813985133510886</v>
      </c>
      <c r="CS162" s="78">
        <f t="shared" si="56"/>
        <v>0.19813985133510889</v>
      </c>
      <c r="CT162" s="78">
        <f t="shared" si="56"/>
        <v>0.19813985133510886</v>
      </c>
      <c r="CU162" s="78">
        <f t="shared" si="56"/>
        <v>0.19813985133510886</v>
      </c>
      <c r="CV162" s="78">
        <f t="shared" si="56"/>
        <v>0.19813985133510886</v>
      </c>
      <c r="DK162" s="4">
        <v>4</v>
      </c>
      <c r="DL162" s="78"/>
      <c r="DM162" s="78">
        <f t="shared" ref="DM162:ED162" si="57">DM172/DM$174</f>
        <v>93.584924623113011</v>
      </c>
      <c r="DN162" s="78">
        <f t="shared" si="57"/>
        <v>0.1970385736808874</v>
      </c>
      <c r="DO162" s="78">
        <f t="shared" si="57"/>
        <v>0.18807303034871414</v>
      </c>
      <c r="DP162" s="78">
        <f t="shared" si="57"/>
        <v>0.19844641082195624</v>
      </c>
      <c r="DQ162" s="78">
        <f t="shared" si="57"/>
        <v>0.19188522509070799</v>
      </c>
      <c r="DR162" s="78">
        <f t="shared" si="57"/>
        <v>0.18730622684091316</v>
      </c>
      <c r="DS162" s="78">
        <f t="shared" si="57"/>
        <v>0.18960503829244457</v>
      </c>
      <c r="DT162" s="78">
        <f t="shared" si="57"/>
        <v>0.19106318627894725</v>
      </c>
      <c r="DU162" s="78">
        <f t="shared" si="57"/>
        <v>0.19166121746499387</v>
      </c>
      <c r="DV162" s="82">
        <f t="shared" si="57"/>
        <v>0.19030417879360137</v>
      </c>
      <c r="DW162" s="82">
        <f t="shared" si="57"/>
        <v>0.18998796953418004</v>
      </c>
      <c r="DX162" s="82">
        <f t="shared" si="57"/>
        <v>0.19052431807283343</v>
      </c>
      <c r="DY162" s="82">
        <f t="shared" si="57"/>
        <v>0.19070817402891116</v>
      </c>
      <c r="DZ162" s="82">
        <f t="shared" si="57"/>
        <v>0.19063717157890397</v>
      </c>
      <c r="EA162" s="78">
        <f t="shared" si="57"/>
        <v>0.19043236240168598</v>
      </c>
      <c r="EB162" s="78">
        <f t="shared" si="57"/>
        <v>0.19045799912330291</v>
      </c>
      <c r="EC162" s="78">
        <f t="shared" si="57"/>
        <v>0.19055200504112749</v>
      </c>
      <c r="ED162" s="78">
        <f t="shared" si="57"/>
        <v>0.19055754243478631</v>
      </c>
    </row>
    <row r="163" spans="1:135" s="77" customFormat="1" x14ac:dyDescent="0.25">
      <c r="G163" s="4">
        <v>5</v>
      </c>
      <c r="H163" s="78">
        <f t="shared" ref="H163:Z163" si="58">H173/H$174</f>
        <v>0.38414607899903014</v>
      </c>
      <c r="I163" s="78">
        <f t="shared" si="58"/>
        <v>0.35580330724377385</v>
      </c>
      <c r="J163" s="78">
        <f t="shared" si="58"/>
        <v>0.40197408078019609</v>
      </c>
      <c r="K163" s="78">
        <f t="shared" si="58"/>
        <v>0.35697661630416783</v>
      </c>
      <c r="L163" s="78">
        <f t="shared" si="58"/>
        <v>0.38566339598520027</v>
      </c>
      <c r="M163" s="78">
        <f t="shared" si="58"/>
        <v>0.34827371732414325</v>
      </c>
      <c r="N163" s="78">
        <f t="shared" si="58"/>
        <v>0.34849264989996859</v>
      </c>
      <c r="O163" s="78">
        <f t="shared" si="58"/>
        <v>0.39463846549835119</v>
      </c>
      <c r="P163" s="78">
        <f t="shared" si="58"/>
        <v>0.37160680118467176</v>
      </c>
      <c r="Q163" s="78">
        <f t="shared" si="58"/>
        <v>0.37157420157603577</v>
      </c>
      <c r="R163" s="96">
        <f t="shared" si="58"/>
        <v>0.37152890860099369</v>
      </c>
      <c r="S163" s="96">
        <f t="shared" si="58"/>
        <v>0.37150524864573375</v>
      </c>
      <c r="T163" s="96">
        <f t="shared" si="58"/>
        <v>0.37147447119910487</v>
      </c>
      <c r="U163" s="96">
        <f t="shared" si="58"/>
        <v>0.37139570917183634</v>
      </c>
      <c r="V163" s="96">
        <f t="shared" si="58"/>
        <v>0.37135013621084734</v>
      </c>
      <c r="W163" s="78">
        <f t="shared" si="58"/>
        <v>0.37130458035759145</v>
      </c>
      <c r="X163" s="78">
        <f t="shared" si="58"/>
        <v>0.37125992663174573</v>
      </c>
      <c r="Y163" s="78">
        <f t="shared" si="58"/>
        <v>0.37120638191339672</v>
      </c>
      <c r="Z163" s="78">
        <f t="shared" si="58"/>
        <v>0.3711483586836109</v>
      </c>
      <c r="AT163" s="4">
        <v>5</v>
      </c>
      <c r="AU163" s="78">
        <f t="shared" si="49"/>
        <v>0.38426423223778278</v>
      </c>
      <c r="AV163" s="78">
        <f t="shared" si="45"/>
        <v>0.35602389250735283</v>
      </c>
      <c r="AW163" s="78">
        <f t="shared" si="45"/>
        <v>0.40226747834794618</v>
      </c>
      <c r="AX163" s="78">
        <f t="shared" si="45"/>
        <v>0.35731261883982701</v>
      </c>
      <c r="AY163" s="78">
        <f t="shared" si="45"/>
        <v>0.38615215705350575</v>
      </c>
      <c r="AZ163" s="78">
        <f t="shared" si="45"/>
        <v>0.34876811086165682</v>
      </c>
      <c r="BA163" s="78">
        <f t="shared" si="45"/>
        <v>0.34906555776919651</v>
      </c>
      <c r="BB163" s="78">
        <f t="shared" si="45"/>
        <v>0.39505501300562823</v>
      </c>
      <c r="BC163" s="78">
        <f t="shared" si="45"/>
        <v>0.37236363257786204</v>
      </c>
      <c r="BD163" s="78">
        <f t="shared" si="45"/>
        <v>0.37236363257786204</v>
      </c>
      <c r="BE163" s="82">
        <f t="shared" si="45"/>
        <v>0.37236363257786204</v>
      </c>
      <c r="BF163" s="82">
        <f t="shared" si="45"/>
        <v>0.37236363257786204</v>
      </c>
      <c r="BG163" s="82">
        <f t="shared" si="45"/>
        <v>0.37236363257786204</v>
      </c>
      <c r="BH163" s="82">
        <f t="shared" si="45"/>
        <v>0.37236363257786204</v>
      </c>
      <c r="BI163" s="82">
        <f t="shared" si="45"/>
        <v>0.37236363257786204</v>
      </c>
      <c r="BJ163" s="78">
        <f t="shared" si="45"/>
        <v>0.37236363257786204</v>
      </c>
      <c r="BK163" s="78">
        <f t="shared" si="45"/>
        <v>0.37236363257786204</v>
      </c>
      <c r="BL163" s="78">
        <f t="shared" si="45"/>
        <v>0.37236363257786204</v>
      </c>
      <c r="BM163" s="78">
        <f t="shared" si="45"/>
        <v>0.37236363257786204</v>
      </c>
      <c r="CC163" s="4">
        <v>5</v>
      </c>
      <c r="CD163" s="78">
        <f t="shared" ref="CD163:CV163" si="59">CD173/CD$174</f>
        <v>0.35906557699061764</v>
      </c>
      <c r="CE163" s="78">
        <f t="shared" si="59"/>
        <v>0.32789660719661151</v>
      </c>
      <c r="CF163" s="78">
        <f t="shared" si="59"/>
        <v>0.39053364362188364</v>
      </c>
      <c r="CG163" s="78">
        <f t="shared" si="59"/>
        <v>0.35440768212406482</v>
      </c>
      <c r="CH163" s="78">
        <f t="shared" si="59"/>
        <v>0.37505880584313889</v>
      </c>
      <c r="CI163" s="78">
        <f t="shared" si="59"/>
        <v>0.33323282965464812</v>
      </c>
      <c r="CJ163" s="78">
        <f t="shared" si="59"/>
        <v>0.31543088221839793</v>
      </c>
      <c r="CK163" s="78">
        <f t="shared" si="59"/>
        <v>0.40960127082187359</v>
      </c>
      <c r="CL163" s="78">
        <f t="shared" si="59"/>
        <v>0.35833094713451463</v>
      </c>
      <c r="CM163" s="78">
        <f t="shared" si="59"/>
        <v>0.35833094713451463</v>
      </c>
      <c r="CN163" s="78">
        <f t="shared" si="59"/>
        <v>0.35833094713451463</v>
      </c>
      <c r="CO163" s="78">
        <f t="shared" si="59"/>
        <v>0.35833094713451463</v>
      </c>
      <c r="CP163" s="78">
        <f t="shared" si="59"/>
        <v>0.35833094713451463</v>
      </c>
      <c r="CQ163" s="78">
        <f t="shared" si="59"/>
        <v>0.35833094713451463</v>
      </c>
      <c r="CR163" s="78">
        <f t="shared" si="59"/>
        <v>0.35833094713451463</v>
      </c>
      <c r="CS163" s="78">
        <f t="shared" si="59"/>
        <v>0.35833094713451463</v>
      </c>
      <c r="CT163" s="78">
        <f t="shared" si="59"/>
        <v>0.35833094713451463</v>
      </c>
      <c r="CU163" s="78">
        <f t="shared" si="59"/>
        <v>0.35833094713451463</v>
      </c>
      <c r="CV163" s="78">
        <f t="shared" si="59"/>
        <v>0.35833094713451463</v>
      </c>
      <c r="DK163" s="4">
        <v>5</v>
      </c>
      <c r="DL163" s="78"/>
      <c r="DM163" s="78">
        <f t="shared" ref="DM163:ED163" si="60">DM173/DM$174</f>
        <v>-166.97788944723158</v>
      </c>
      <c r="DN163" s="78">
        <f t="shared" si="60"/>
        <v>0.23334240003347703</v>
      </c>
      <c r="DO163" s="78">
        <f t="shared" si="60"/>
        <v>0.19159360063157602</v>
      </c>
      <c r="DP163" s="78">
        <f t="shared" si="60"/>
        <v>0.20902892803701542</v>
      </c>
      <c r="DQ163" s="78">
        <f t="shared" si="60"/>
        <v>0.18374043659814374</v>
      </c>
      <c r="DR163" s="78">
        <f t="shared" si="60"/>
        <v>0.20057436026529671</v>
      </c>
      <c r="DS163" s="78">
        <f t="shared" si="60"/>
        <v>0.2468552983878575</v>
      </c>
      <c r="DT163" s="78">
        <f t="shared" si="60"/>
        <v>0.20635852478397784</v>
      </c>
      <c r="DU163" s="78">
        <f t="shared" si="60"/>
        <v>0.20931150961445821</v>
      </c>
      <c r="DV163" s="82">
        <f t="shared" si="60"/>
        <v>0.2093680259299468</v>
      </c>
      <c r="DW163" s="82">
        <f t="shared" si="60"/>
        <v>0.21449354379630742</v>
      </c>
      <c r="DX163" s="82">
        <f t="shared" si="60"/>
        <v>0.21727738050250953</v>
      </c>
      <c r="DY163" s="82">
        <f t="shared" si="60"/>
        <v>0.21136179692543994</v>
      </c>
      <c r="DZ163" s="82">
        <f t="shared" si="60"/>
        <v>0.21236245135373238</v>
      </c>
      <c r="EA163" s="78">
        <f t="shared" si="60"/>
        <v>0.2129726397015872</v>
      </c>
      <c r="EB163" s="78">
        <f t="shared" si="60"/>
        <v>0.21369356245591523</v>
      </c>
      <c r="EC163" s="78">
        <f t="shared" si="60"/>
        <v>0.21353356618783687</v>
      </c>
      <c r="ED163" s="78">
        <f t="shared" si="60"/>
        <v>0.21278480332490232</v>
      </c>
    </row>
    <row r="164" spans="1:135" x14ac:dyDescent="0.25">
      <c r="A164" s="2" t="s">
        <v>0</v>
      </c>
      <c r="G164" t="s">
        <v>61</v>
      </c>
      <c r="H164" s="79">
        <f>H174/(H174+H181+H188)</f>
        <v>0.56181977223724044</v>
      </c>
      <c r="I164" s="79">
        <f t="shared" ref="I164:Z164" si="61">I174/(I174+I181+I188)</f>
        <v>0.55385772150872192</v>
      </c>
      <c r="J164" s="79">
        <f t="shared" si="61"/>
        <v>0.58849565164418016</v>
      </c>
      <c r="K164" s="79">
        <f t="shared" si="61"/>
        <v>0.54384137690302858</v>
      </c>
      <c r="L164" s="79">
        <f t="shared" si="61"/>
        <v>0.56291051134440739</v>
      </c>
      <c r="M164" s="79">
        <f t="shared" si="61"/>
        <v>0.5453100203301261</v>
      </c>
      <c r="N164" s="79">
        <f t="shared" si="61"/>
        <v>0.57553072141333872</v>
      </c>
      <c r="O164" s="79">
        <f t="shared" si="61"/>
        <v>0.57437965661826318</v>
      </c>
      <c r="P164" s="79">
        <f t="shared" si="61"/>
        <v>0.58023232949716164</v>
      </c>
      <c r="Q164" s="79">
        <f t="shared" si="61"/>
        <v>0.57945665354400178</v>
      </c>
      <c r="R164" s="95">
        <f t="shared" si="61"/>
        <v>0.5786576210860106</v>
      </c>
      <c r="S164" s="95">
        <f t="shared" si="61"/>
        <v>0.57784679140624884</v>
      </c>
      <c r="T164" s="95">
        <f t="shared" si="61"/>
        <v>0.57703545808832457</v>
      </c>
      <c r="U164" s="95">
        <f t="shared" si="61"/>
        <v>0.57621681128920155</v>
      </c>
      <c r="V164" s="95">
        <f t="shared" si="61"/>
        <v>0.57540166484100497</v>
      </c>
      <c r="W164" s="79">
        <f t="shared" si="61"/>
        <v>0.5745936207834561</v>
      </c>
      <c r="X164" s="79">
        <f t="shared" si="61"/>
        <v>0.57379249552333245</v>
      </c>
      <c r="Y164" s="79">
        <f t="shared" si="61"/>
        <v>0.5729933585565582</v>
      </c>
      <c r="Z164" s="79">
        <f t="shared" si="61"/>
        <v>0.57219435710317967</v>
      </c>
      <c r="AJ164" s="2" t="s">
        <v>3</v>
      </c>
      <c r="AK164" s="2"/>
      <c r="AL164" s="2"/>
      <c r="AM164" s="2"/>
      <c r="AN164" s="2"/>
      <c r="AO164" s="2"/>
      <c r="AP164" s="2"/>
      <c r="AQ164" s="2"/>
      <c r="AR164" s="2"/>
      <c r="AT164" t="s">
        <v>61</v>
      </c>
      <c r="AU164" s="138">
        <f>AU174/(AU174+AU181+AU188)</f>
        <v>0.5617680103202265</v>
      </c>
      <c r="AV164" s="138">
        <f t="shared" ref="AV164:BM164" si="62">AV174/(AV174+AV181+AV188)</f>
        <v>0.55384151518913693</v>
      </c>
      <c r="AW164" s="138">
        <f t="shared" si="62"/>
        <v>0.58833800761859401</v>
      </c>
      <c r="AX164" s="138">
        <f t="shared" si="62"/>
        <v>0.54369643002001622</v>
      </c>
      <c r="AY164" s="138">
        <f t="shared" si="62"/>
        <v>0.56275312353223061</v>
      </c>
      <c r="AZ164" s="138">
        <f t="shared" si="62"/>
        <v>0.54518378331923523</v>
      </c>
      <c r="BA164" s="138">
        <f t="shared" si="62"/>
        <v>0.57549576568371119</v>
      </c>
      <c r="BB164" s="138">
        <f t="shared" si="62"/>
        <v>0.57425539529967895</v>
      </c>
      <c r="BC164" s="138">
        <f t="shared" si="62"/>
        <v>0.58018856127023055</v>
      </c>
      <c r="BD164" s="138">
        <f t="shared" si="62"/>
        <v>0.57940390074757031</v>
      </c>
      <c r="BE164" s="139">
        <f t="shared" si="62"/>
        <v>0.57859411844326791</v>
      </c>
      <c r="BF164" s="139">
        <f t="shared" si="62"/>
        <v>0.57777148649332022</v>
      </c>
      <c r="BG164" s="139">
        <f t="shared" si="62"/>
        <v>0.57694834847744669</v>
      </c>
      <c r="BH164" s="139">
        <f t="shared" si="62"/>
        <v>0.57611607511387586</v>
      </c>
      <c r="BI164" s="139">
        <f t="shared" si="62"/>
        <v>0.57528597291095063</v>
      </c>
      <c r="BJ164" s="79">
        <f t="shared" si="62"/>
        <v>0.57446382205870972</v>
      </c>
      <c r="BK164" s="79">
        <f t="shared" si="62"/>
        <v>0.57364866155559102</v>
      </c>
      <c r="BL164" s="79">
        <f t="shared" si="62"/>
        <v>0.57283437789491565</v>
      </c>
      <c r="BM164" s="79">
        <f t="shared" si="62"/>
        <v>0.57201976229812923</v>
      </c>
      <c r="BV164" s="2"/>
      <c r="BW164" s="2"/>
      <c r="BX164" s="2"/>
      <c r="BY164" s="2"/>
      <c r="BZ164" s="2"/>
      <c r="CB164" s="2" t="s">
        <v>4</v>
      </c>
      <c r="CC164" t="s">
        <v>61</v>
      </c>
      <c r="CD164" s="79">
        <f>CD174/(CD174+CD181+CD188)</f>
        <v>0.57302754824275259</v>
      </c>
      <c r="CE164" s="79">
        <f t="shared" ref="CE164:CV164" si="63">CE174/(CE174+CE181+CE188)</f>
        <v>0.56576623522756297</v>
      </c>
      <c r="CF164" s="79">
        <f t="shared" si="63"/>
        <v>0.60768171957384443</v>
      </c>
      <c r="CG164" s="79">
        <f t="shared" si="63"/>
        <v>0.55676623086185772</v>
      </c>
      <c r="CH164" s="79">
        <f t="shared" si="63"/>
        <v>0.57958624866215747</v>
      </c>
      <c r="CI164" s="79">
        <f t="shared" si="63"/>
        <v>0.5559231242042908</v>
      </c>
      <c r="CJ164" s="79">
        <f t="shared" si="63"/>
        <v>0.57310025416985966</v>
      </c>
      <c r="CK164" s="79">
        <f t="shared" si="63"/>
        <v>0.5873626749408547</v>
      </c>
      <c r="CL164" s="79">
        <f t="shared" si="63"/>
        <v>0.56138203295292255</v>
      </c>
      <c r="CM164" s="79">
        <f t="shared" si="63"/>
        <v>0.56044493312761023</v>
      </c>
      <c r="CN164" s="88">
        <f t="shared" si="63"/>
        <v>0.55949830448060511</v>
      </c>
      <c r="CO164" s="88">
        <f t="shared" si="63"/>
        <v>0.55854214835789517</v>
      </c>
      <c r="CP164" s="88">
        <f t="shared" si="63"/>
        <v>0.55757646706581665</v>
      </c>
      <c r="CQ164" s="88">
        <f t="shared" si="63"/>
        <v>0.55660126388039488</v>
      </c>
      <c r="CR164" s="88">
        <f t="shared" si="63"/>
        <v>0.55561654305653263</v>
      </c>
      <c r="CS164" s="79">
        <f t="shared" si="63"/>
        <v>0.55462230983704153</v>
      </c>
      <c r="CT164" s="79">
        <f t="shared" si="63"/>
        <v>0.55361857046150942</v>
      </c>
      <c r="CU164" s="79">
        <f t="shared" si="63"/>
        <v>0.55260533217499908</v>
      </c>
      <c r="CV164" s="79">
        <f t="shared" si="63"/>
        <v>0.55158260323657249</v>
      </c>
      <c r="CW164" s="20"/>
      <c r="DD164" s="2"/>
      <c r="DE164" s="2"/>
      <c r="DF164" s="2"/>
      <c r="DG164" s="2"/>
      <c r="DH164" s="2"/>
      <c r="DJ164" s="2" t="s">
        <v>5</v>
      </c>
      <c r="DK164" t="s">
        <v>61</v>
      </c>
      <c r="DL164" s="79"/>
      <c r="DM164" s="79">
        <f t="shared" ref="DM164:ED164" si="64">DM174/(DM174+DM181+DM188)</f>
        <v>3.2070497076589735E-3</v>
      </c>
      <c r="DN164" s="79">
        <f t="shared" si="64"/>
        <v>0.62996887360761833</v>
      </c>
      <c r="DO164" s="79">
        <f t="shared" si="64"/>
        <v>0.58100514611453191</v>
      </c>
      <c r="DP164" s="79">
        <f t="shared" si="64"/>
        <v>0.5868512337511288</v>
      </c>
      <c r="DQ164" s="79">
        <f t="shared" si="64"/>
        <v>0.5722260768681533</v>
      </c>
      <c r="DR164" s="79">
        <f t="shared" si="64"/>
        <v>0.59496601238181379</v>
      </c>
      <c r="DS164" s="79">
        <f t="shared" si="64"/>
        <v>0.58358590611828787</v>
      </c>
      <c r="DT164" s="79">
        <f t="shared" si="64"/>
        <v>0.63003094171878771</v>
      </c>
      <c r="DU164" s="79">
        <f t="shared" si="64"/>
        <v>0.63005195640561484</v>
      </c>
      <c r="DV164" s="95">
        <f t="shared" si="64"/>
        <v>0.63007297057706679</v>
      </c>
      <c r="DW164" s="95">
        <f t="shared" si="64"/>
        <v>0.63009398423307739</v>
      </c>
      <c r="DX164" s="95">
        <f t="shared" si="64"/>
        <v>0.63011499737357968</v>
      </c>
      <c r="DY164" s="95">
        <f t="shared" si="64"/>
        <v>0.63013600999850738</v>
      </c>
      <c r="DZ164" s="95">
        <f t="shared" si="64"/>
        <v>0.63015702210779412</v>
      </c>
      <c r="EA164" s="79">
        <f t="shared" si="64"/>
        <v>0.63017803370137315</v>
      </c>
      <c r="EB164" s="79">
        <f t="shared" si="64"/>
        <v>0.63019904477917799</v>
      </c>
      <c r="EC164" s="79">
        <f t="shared" si="64"/>
        <v>0.63022005534114234</v>
      </c>
      <c r="ED164" s="79">
        <f t="shared" si="64"/>
        <v>0.63024106538719959</v>
      </c>
      <c r="EE164" s="20"/>
    </row>
    <row r="165" spans="1:135" x14ac:dyDescent="0.25">
      <c r="A165" s="2" t="s">
        <v>55</v>
      </c>
      <c r="G165" t="s">
        <v>83</v>
      </c>
      <c r="H165" s="79">
        <f>H181/(H174+H181+H188)</f>
        <v>0.25516668805996112</v>
      </c>
      <c r="I165" s="79">
        <f t="shared" ref="I165:Z165" si="65">I181/(I174+I181+I188)</f>
        <v>0.2476729905701853</v>
      </c>
      <c r="J165" s="79">
        <f t="shared" si="65"/>
        <v>0.22402225100899861</v>
      </c>
      <c r="K165" s="79">
        <f t="shared" si="65"/>
        <v>0.26213794731021123</v>
      </c>
      <c r="L165" s="79">
        <f t="shared" si="65"/>
        <v>0.24487372405922456</v>
      </c>
      <c r="M165" s="79">
        <f t="shared" si="65"/>
        <v>0.2602194323366096</v>
      </c>
      <c r="N165" s="79">
        <f t="shared" si="65"/>
        <v>0.24840408575918108</v>
      </c>
      <c r="O165" s="79">
        <f t="shared" si="65"/>
        <v>0.24353773612113308</v>
      </c>
      <c r="P165" s="79">
        <f t="shared" si="65"/>
        <v>0.23187603894106637</v>
      </c>
      <c r="Q165" s="79">
        <f t="shared" si="65"/>
        <v>0.23269256769680985</v>
      </c>
      <c r="R165" s="95">
        <f t="shared" si="65"/>
        <v>0.23353446924174148</v>
      </c>
      <c r="S165" s="95">
        <f t="shared" si="65"/>
        <v>0.23438945468375308</v>
      </c>
      <c r="T165" s="95">
        <f t="shared" si="65"/>
        <v>0.2352459591134872</v>
      </c>
      <c r="U165" s="95">
        <f t="shared" si="65"/>
        <v>0.23611151105128753</v>
      </c>
      <c r="V165" s="95">
        <f t="shared" si="65"/>
        <v>0.23697508416927435</v>
      </c>
      <c r="W165" s="79">
        <f t="shared" si="65"/>
        <v>0.23783197759133695</v>
      </c>
      <c r="X165" s="79">
        <f t="shared" si="65"/>
        <v>0.23868279157319416</v>
      </c>
      <c r="Y165" s="79">
        <f t="shared" si="65"/>
        <v>0.23953291953405492</v>
      </c>
      <c r="Z165" s="79">
        <f t="shared" si="65"/>
        <v>0.24038401766037598</v>
      </c>
      <c r="AJ165" s="2" t="s">
        <v>55</v>
      </c>
      <c r="AK165" s="2"/>
      <c r="AL165" s="2"/>
      <c r="AM165" s="2"/>
      <c r="AN165" s="2"/>
      <c r="AO165" s="2"/>
      <c r="AP165" s="2"/>
      <c r="AQ165" s="2"/>
      <c r="AR165" s="2"/>
      <c r="AT165" t="s">
        <v>83</v>
      </c>
      <c r="AU165" s="138">
        <f>AU181/(AU174+AU181+AU188)</f>
        <v>0.25524146153837735</v>
      </c>
      <c r="AV165" s="138">
        <f t="shared" ref="AV165:BM165" si="66">AV181/(AV174+AV181+AV188)</f>
        <v>0.24775017395375185</v>
      </c>
      <c r="AW165" s="138">
        <f t="shared" si="66"/>
        <v>0.22420347238090296</v>
      </c>
      <c r="AX165" s="138">
        <f t="shared" si="66"/>
        <v>0.26227877006738626</v>
      </c>
      <c r="AY165" s="138">
        <f t="shared" si="66"/>
        <v>0.24502247055163276</v>
      </c>
      <c r="AZ165" s="138">
        <f t="shared" si="66"/>
        <v>0.26038197208147762</v>
      </c>
      <c r="BA165" s="138">
        <f t="shared" si="66"/>
        <v>0.24843065906299641</v>
      </c>
      <c r="BB165" s="138">
        <f t="shared" si="66"/>
        <v>0.24361736194776867</v>
      </c>
      <c r="BC165" s="138">
        <f t="shared" si="66"/>
        <v>0.23197752523690707</v>
      </c>
      <c r="BD165" s="138">
        <f t="shared" si="66"/>
        <v>0.23279588957066261</v>
      </c>
      <c r="BE165" s="139">
        <f t="shared" si="66"/>
        <v>0.23364010820399739</v>
      </c>
      <c r="BF165" s="139">
        <f t="shared" si="66"/>
        <v>0.23449791024562439</v>
      </c>
      <c r="BG165" s="139">
        <f t="shared" si="66"/>
        <v>0.23535695334907972</v>
      </c>
      <c r="BH165" s="139">
        <f t="shared" si="66"/>
        <v>0.23622586801783937</v>
      </c>
      <c r="BI165" s="139">
        <f t="shared" si="66"/>
        <v>0.23709334895361825</v>
      </c>
      <c r="BJ165" s="79">
        <f t="shared" si="66"/>
        <v>0.23795361716469179</v>
      </c>
      <c r="BK165" s="79">
        <f t="shared" si="66"/>
        <v>0.2388076348390975</v>
      </c>
      <c r="BL165" s="79">
        <f t="shared" si="66"/>
        <v>0.23966151665805385</v>
      </c>
      <c r="BM165" s="79">
        <f t="shared" si="66"/>
        <v>0.24051647256262426</v>
      </c>
      <c r="BV165" s="2"/>
      <c r="BW165" s="2"/>
      <c r="BX165" s="2"/>
      <c r="BY165" s="2"/>
      <c r="BZ165" s="2"/>
      <c r="CB165" s="2" t="s">
        <v>55</v>
      </c>
      <c r="CC165" t="s">
        <v>83</v>
      </c>
      <c r="CD165" s="79">
        <f>CD181/(CD174+CD181+CD188)</f>
        <v>0.2389763217522699</v>
      </c>
      <c r="CE165" s="79">
        <f t="shared" ref="CE165:CV165" si="67">CE181/(CE174+CE181+CE188)</f>
        <v>0.22622089164601425</v>
      </c>
      <c r="CF165" s="79">
        <f t="shared" si="67"/>
        <v>0.19535779821610019</v>
      </c>
      <c r="CG165" s="79">
        <f t="shared" si="67"/>
        <v>0.24255834722286951</v>
      </c>
      <c r="CH165" s="79">
        <f t="shared" si="67"/>
        <v>0.22192757069391786</v>
      </c>
      <c r="CI165" s="79">
        <f t="shared" si="67"/>
        <v>0.23579473306319185</v>
      </c>
      <c r="CJ165" s="79">
        <f t="shared" si="67"/>
        <v>0.24190274815639037</v>
      </c>
      <c r="CK165" s="79">
        <f t="shared" si="67"/>
        <v>0.22919505472786533</v>
      </c>
      <c r="CL165" s="79">
        <f t="shared" si="67"/>
        <v>0.23163698958829726</v>
      </c>
      <c r="CM165" s="79">
        <f t="shared" si="67"/>
        <v>0.2334650703720392</v>
      </c>
      <c r="CN165" s="88">
        <f t="shared" si="67"/>
        <v>0.23530291306347542</v>
      </c>
      <c r="CO165" s="88">
        <f t="shared" si="67"/>
        <v>0.23715049915954081</v>
      </c>
      <c r="CP165" s="88">
        <f t="shared" si="67"/>
        <v>0.23900780896237631</v>
      </c>
      <c r="CQ165" s="88">
        <f t="shared" si="67"/>
        <v>0.24087482157064694</v>
      </c>
      <c r="CR165" s="88">
        <f t="shared" si="67"/>
        <v>0.2427515148710872</v>
      </c>
      <c r="CS165" s="79">
        <f t="shared" si="67"/>
        <v>0.24463786553027833</v>
      </c>
      <c r="CT165" s="79">
        <f t="shared" si="67"/>
        <v>0.24653384898666636</v>
      </c>
      <c r="CU165" s="79">
        <f t="shared" si="67"/>
        <v>0.24843943944282498</v>
      </c>
      <c r="CV165" s="79">
        <f t="shared" si="67"/>
        <v>0.25035460985797153</v>
      </c>
      <c r="CW165" s="20"/>
      <c r="DD165" s="2"/>
      <c r="DE165" s="2"/>
      <c r="DF165" s="2"/>
      <c r="DG165" s="2"/>
      <c r="DH165" s="2"/>
      <c r="DJ165" s="2" t="s">
        <v>55</v>
      </c>
      <c r="DK165" t="s">
        <v>83</v>
      </c>
      <c r="DL165" s="79"/>
      <c r="DM165" s="79">
        <f t="shared" ref="DM165:ED165" si="68">DM181/(DM174+DM181+DM188)</f>
        <v>0.63585320414885871</v>
      </c>
      <c r="DN165" s="79">
        <f t="shared" si="68"/>
        <v>0.20494261834638952</v>
      </c>
      <c r="DO165" s="79">
        <f t="shared" si="68"/>
        <v>0.24930636412938845</v>
      </c>
      <c r="DP165" s="79">
        <f t="shared" si="68"/>
        <v>0.24156498447167424</v>
      </c>
      <c r="DQ165" s="79">
        <f t="shared" si="68"/>
        <v>0.25316364783182316</v>
      </c>
      <c r="DR165" s="79">
        <f t="shared" si="68"/>
        <v>0.25263333675657168</v>
      </c>
      <c r="DS165" s="79">
        <f t="shared" si="68"/>
        <v>0.24985608061532916</v>
      </c>
      <c r="DT165" s="79">
        <f t="shared" si="68"/>
        <v>0.20482900561967518</v>
      </c>
      <c r="DU165" s="79">
        <f t="shared" si="68"/>
        <v>0.20481556093189809</v>
      </c>
      <c r="DV165" s="95">
        <f t="shared" si="68"/>
        <v>0.20480211673125259</v>
      </c>
      <c r="DW165" s="95">
        <f t="shared" si="68"/>
        <v>0.20478867301776879</v>
      </c>
      <c r="DX165" s="95">
        <f t="shared" si="68"/>
        <v>0.20477522979147722</v>
      </c>
      <c r="DY165" s="95">
        <f t="shared" si="68"/>
        <v>0.2047617870524078</v>
      </c>
      <c r="DZ165" s="95">
        <f t="shared" si="68"/>
        <v>0.2047483448005909</v>
      </c>
      <c r="EA165" s="79">
        <f t="shared" si="68"/>
        <v>0.20473490303605696</v>
      </c>
      <c r="EB165" s="79">
        <f t="shared" si="68"/>
        <v>0.2047214617588359</v>
      </c>
      <c r="EC165" s="79">
        <f t="shared" si="68"/>
        <v>0.20470802096895818</v>
      </c>
      <c r="ED165" s="79">
        <f t="shared" si="68"/>
        <v>0.20469458066645393</v>
      </c>
      <c r="EE165" s="20"/>
    </row>
    <row r="166" spans="1:135" x14ac:dyDescent="0.25">
      <c r="A166" s="5"/>
      <c r="G166" t="s">
        <v>65</v>
      </c>
      <c r="H166" s="79">
        <f>H188/(H174+H181+H188)</f>
        <v>0.18301353970279843</v>
      </c>
      <c r="I166" s="79">
        <f t="shared" ref="I166:Z166" si="69">I188/(I174+I181+I188)</f>
        <v>0.19846928792109284</v>
      </c>
      <c r="J166" s="79">
        <f t="shared" si="69"/>
        <v>0.1874820973468212</v>
      </c>
      <c r="K166" s="79">
        <f t="shared" si="69"/>
        <v>0.19402067578676008</v>
      </c>
      <c r="L166" s="79">
        <f t="shared" si="69"/>
        <v>0.19221576459636813</v>
      </c>
      <c r="M166" s="79">
        <f t="shared" si="69"/>
        <v>0.1944705473332643</v>
      </c>
      <c r="N166" s="79">
        <f t="shared" si="69"/>
        <v>0.17606519282748018</v>
      </c>
      <c r="O166" s="79">
        <f t="shared" si="69"/>
        <v>0.18208260726060357</v>
      </c>
      <c r="P166" s="79">
        <f t="shared" si="69"/>
        <v>0.18789163156177208</v>
      </c>
      <c r="Q166" s="79">
        <f t="shared" si="69"/>
        <v>0.18785077875918843</v>
      </c>
      <c r="R166" s="95">
        <f t="shared" si="69"/>
        <v>0.18780790967224781</v>
      </c>
      <c r="S166" s="95">
        <f t="shared" si="69"/>
        <v>0.187763753909998</v>
      </c>
      <c r="T166" s="95">
        <f t="shared" si="69"/>
        <v>0.18771858279818812</v>
      </c>
      <c r="U166" s="95">
        <f t="shared" si="69"/>
        <v>0.18767167765951093</v>
      </c>
      <c r="V166" s="95">
        <f t="shared" si="69"/>
        <v>0.18762325098972074</v>
      </c>
      <c r="W166" s="79">
        <f t="shared" si="69"/>
        <v>0.18757440162520689</v>
      </c>
      <c r="X166" s="79">
        <f t="shared" si="69"/>
        <v>0.18752471290347339</v>
      </c>
      <c r="Y166" s="79">
        <f t="shared" si="69"/>
        <v>0.18747372190938696</v>
      </c>
      <c r="Z166" s="79">
        <f t="shared" si="69"/>
        <v>0.18742162523644437</v>
      </c>
      <c r="AJ166" s="5"/>
      <c r="AK166" s="5"/>
      <c r="AL166" s="5"/>
      <c r="AM166" s="5"/>
      <c r="AN166" s="5"/>
      <c r="AO166" s="5"/>
      <c r="AP166" s="5"/>
      <c r="AQ166" s="5"/>
      <c r="AR166" s="5"/>
      <c r="AT166" t="s">
        <v>65</v>
      </c>
      <c r="AU166" s="138">
        <f>AU188/(AU174+AU181+AU188)</f>
        <v>0.18299052814139602</v>
      </c>
      <c r="AV166" s="138">
        <f t="shared" ref="AV166:BM166" si="70">AV188/(AV174+AV181+AV188)</f>
        <v>0.19840831085711111</v>
      </c>
      <c r="AW166" s="138">
        <f t="shared" si="70"/>
        <v>0.18745852000050311</v>
      </c>
      <c r="AX166" s="138">
        <f t="shared" si="70"/>
        <v>0.19402479991259755</v>
      </c>
      <c r="AY166" s="138">
        <f t="shared" si="70"/>
        <v>0.19222440591613657</v>
      </c>
      <c r="AZ166" s="138">
        <f t="shared" si="70"/>
        <v>0.1944342445992871</v>
      </c>
      <c r="BA166" s="138">
        <f t="shared" si="70"/>
        <v>0.17607357525329234</v>
      </c>
      <c r="BB166" s="138">
        <f t="shared" si="70"/>
        <v>0.18212724275255229</v>
      </c>
      <c r="BC166" s="138">
        <f t="shared" si="70"/>
        <v>0.18783391349286235</v>
      </c>
      <c r="BD166" s="138">
        <f t="shared" si="70"/>
        <v>0.18780020968176708</v>
      </c>
      <c r="BE166" s="139">
        <f t="shared" si="70"/>
        <v>0.1877657733527347</v>
      </c>
      <c r="BF166" s="139">
        <f t="shared" si="70"/>
        <v>0.18773060326105534</v>
      </c>
      <c r="BG166" s="139">
        <f t="shared" si="70"/>
        <v>0.18769469817347365</v>
      </c>
      <c r="BH166" s="139">
        <f t="shared" si="70"/>
        <v>0.18765805686828468</v>
      </c>
      <c r="BI166" s="139">
        <f t="shared" si="70"/>
        <v>0.18762067813543115</v>
      </c>
      <c r="BJ166" s="79">
        <f t="shared" si="70"/>
        <v>0.18758256077659841</v>
      </c>
      <c r="BK166" s="79">
        <f t="shared" si="70"/>
        <v>0.18754370360531153</v>
      </c>
      <c r="BL166" s="79">
        <f t="shared" si="70"/>
        <v>0.18750410544703044</v>
      </c>
      <c r="BM166" s="79">
        <f t="shared" si="70"/>
        <v>0.18746376513924656</v>
      </c>
      <c r="BV166" s="5"/>
      <c r="BW166" s="5"/>
      <c r="BX166" s="5"/>
      <c r="BY166" s="5"/>
      <c r="BZ166" s="5"/>
      <c r="CC166" t="s">
        <v>65</v>
      </c>
      <c r="CD166" s="79">
        <f>CD188/(CD174+CD181+CD188)</f>
        <v>0.18799613000497747</v>
      </c>
      <c r="CE166" s="79">
        <f t="shared" ref="CE166:CV166" si="71">CE188/(CE174+CE181+CE188)</f>
        <v>0.20801287312642275</v>
      </c>
      <c r="CF166" s="79">
        <f t="shared" si="71"/>
        <v>0.19696048221005541</v>
      </c>
      <c r="CG166" s="79">
        <f t="shared" si="71"/>
        <v>0.20067542191527288</v>
      </c>
      <c r="CH166" s="79">
        <f t="shared" si="71"/>
        <v>0.19848618064392456</v>
      </c>
      <c r="CI166" s="79">
        <f t="shared" si="71"/>
        <v>0.2082821427325173</v>
      </c>
      <c r="CJ166" s="79">
        <f t="shared" si="71"/>
        <v>0.18499699767375</v>
      </c>
      <c r="CK166" s="79">
        <f t="shared" si="71"/>
        <v>0.18344227033127994</v>
      </c>
      <c r="CL166" s="79">
        <f t="shared" si="71"/>
        <v>0.20698097745878011</v>
      </c>
      <c r="CM166" s="79">
        <f t="shared" si="71"/>
        <v>0.20608999650035076</v>
      </c>
      <c r="CN166" s="88">
        <f t="shared" si="71"/>
        <v>0.20519878245591949</v>
      </c>
      <c r="CO166" s="88">
        <f t="shared" si="71"/>
        <v>0.20430735248256399</v>
      </c>
      <c r="CP166" s="88">
        <f t="shared" si="71"/>
        <v>0.20341572397180707</v>
      </c>
      <c r="CQ166" s="88">
        <f t="shared" si="71"/>
        <v>0.20252391454895821</v>
      </c>
      <c r="CR166" s="88">
        <f t="shared" si="71"/>
        <v>0.20163194207238022</v>
      </c>
      <c r="CS166" s="79">
        <f t="shared" si="71"/>
        <v>0.20073982463268014</v>
      </c>
      <c r="CT166" s="79">
        <f t="shared" si="71"/>
        <v>0.19984758055182436</v>
      </c>
      <c r="CU166" s="79">
        <f t="shared" si="71"/>
        <v>0.19895522838217605</v>
      </c>
      <c r="CV166" s="79">
        <f t="shared" si="71"/>
        <v>0.19806278690545598</v>
      </c>
      <c r="CW166" s="21"/>
      <c r="DD166" s="5"/>
      <c r="DE166" s="5"/>
      <c r="DF166" s="5"/>
      <c r="DG166" s="5"/>
      <c r="DH166" s="5"/>
      <c r="DK166" t="s">
        <v>65</v>
      </c>
      <c r="DL166" s="79"/>
      <c r="DM166" s="79">
        <f t="shared" ref="DM166:ED166" si="72">DM188/(DM174+DM181+DM188)</f>
        <v>0.36093974614348234</v>
      </c>
      <c r="DN166" s="79">
        <f t="shared" si="72"/>
        <v>0.16508850804599218</v>
      </c>
      <c r="DO166" s="79">
        <f t="shared" si="72"/>
        <v>0.16968848975607964</v>
      </c>
      <c r="DP166" s="79">
        <f t="shared" si="72"/>
        <v>0.17158378177719683</v>
      </c>
      <c r="DQ166" s="79">
        <f t="shared" si="72"/>
        <v>0.17461027530002357</v>
      </c>
      <c r="DR166" s="79">
        <f t="shared" si="72"/>
        <v>0.15240065086161472</v>
      </c>
      <c r="DS166" s="79">
        <f t="shared" si="72"/>
        <v>0.16655801326638306</v>
      </c>
      <c r="DT166" s="79">
        <f t="shared" si="72"/>
        <v>0.16514005266153711</v>
      </c>
      <c r="DU166" s="79">
        <f t="shared" si="72"/>
        <v>0.16513248266248709</v>
      </c>
      <c r="DV166" s="95">
        <f t="shared" si="72"/>
        <v>0.16512491269168053</v>
      </c>
      <c r="DW166" s="95">
        <f t="shared" si="72"/>
        <v>0.16511734274915377</v>
      </c>
      <c r="DX166" s="95">
        <f t="shared" si="72"/>
        <v>0.16510977283494313</v>
      </c>
      <c r="DY166" s="95">
        <f t="shared" si="72"/>
        <v>0.16510220294908479</v>
      </c>
      <c r="DZ166" s="95">
        <f t="shared" si="72"/>
        <v>0.16509463309161498</v>
      </c>
      <c r="EA166" s="79">
        <f t="shared" si="72"/>
        <v>0.16508706326257003</v>
      </c>
      <c r="EB166" s="79">
        <f t="shared" si="72"/>
        <v>0.16507949346198608</v>
      </c>
      <c r="EC166" s="79">
        <f t="shared" si="72"/>
        <v>0.16507192368989948</v>
      </c>
      <c r="ED166" s="79">
        <f t="shared" si="72"/>
        <v>0.16506435394634653</v>
      </c>
      <c r="EE166" s="21"/>
    </row>
    <row r="167" spans="1:135" x14ac:dyDescent="0.25">
      <c r="A167" s="4" t="s">
        <v>56</v>
      </c>
      <c r="B167" s="4"/>
      <c r="C167" s="8" t="s">
        <v>109</v>
      </c>
      <c r="D167" s="8" t="s">
        <v>109</v>
      </c>
      <c r="E167" s="8" t="s">
        <v>109</v>
      </c>
      <c r="F167" s="8" t="s">
        <v>109</v>
      </c>
      <c r="G167" s="4"/>
      <c r="H167" s="3">
        <v>2008</v>
      </c>
      <c r="I167" s="3">
        <v>2009</v>
      </c>
      <c r="J167" s="3">
        <v>2010</v>
      </c>
      <c r="K167" s="3">
        <v>2011</v>
      </c>
      <c r="L167" s="6">
        <v>2012</v>
      </c>
      <c r="M167" s="6">
        <v>2013</v>
      </c>
      <c r="N167" s="6">
        <v>2014</v>
      </c>
      <c r="O167" s="6">
        <v>2015</v>
      </c>
      <c r="P167" s="6">
        <v>2016</v>
      </c>
      <c r="Q167" s="6">
        <v>2017</v>
      </c>
      <c r="R167" s="80">
        <v>2018</v>
      </c>
      <c r="S167" s="80">
        <v>2019</v>
      </c>
      <c r="T167" s="80">
        <v>2020</v>
      </c>
      <c r="U167" s="80">
        <v>2021</v>
      </c>
      <c r="V167" s="81">
        <v>2022</v>
      </c>
      <c r="W167" s="7">
        <v>2023</v>
      </c>
      <c r="X167" s="7">
        <v>2024</v>
      </c>
      <c r="Y167" s="8">
        <v>2025</v>
      </c>
      <c r="Z167" s="8">
        <v>2026</v>
      </c>
      <c r="AJ167" s="4" t="s">
        <v>56</v>
      </c>
      <c r="AK167" s="4"/>
      <c r="AL167" s="4"/>
      <c r="AM167" s="4"/>
      <c r="AN167" s="6">
        <v>2018</v>
      </c>
      <c r="AO167" s="6">
        <v>2019</v>
      </c>
      <c r="AP167" s="6">
        <v>2020</v>
      </c>
      <c r="AQ167" s="6">
        <v>2021</v>
      </c>
      <c r="AR167" s="7">
        <v>2022</v>
      </c>
      <c r="AS167" s="4"/>
      <c r="AT167" s="4"/>
      <c r="AU167" s="3">
        <v>2008</v>
      </c>
      <c r="AV167" s="3">
        <v>2009</v>
      </c>
      <c r="AW167" s="3">
        <v>2010</v>
      </c>
      <c r="AX167" s="3">
        <v>2011</v>
      </c>
      <c r="AY167" s="6">
        <v>2012</v>
      </c>
      <c r="AZ167" s="6">
        <v>2013</v>
      </c>
      <c r="BA167" s="6">
        <v>2014</v>
      </c>
      <c r="BB167" s="6">
        <v>2015</v>
      </c>
      <c r="BC167" s="6">
        <v>2016</v>
      </c>
      <c r="BD167" s="6">
        <v>2017</v>
      </c>
      <c r="BE167" s="6">
        <v>2018</v>
      </c>
      <c r="BF167" s="6">
        <v>2019</v>
      </c>
      <c r="BG167" s="6">
        <v>2020</v>
      </c>
      <c r="BH167" s="6">
        <v>2021</v>
      </c>
      <c r="BI167" s="7">
        <v>2022</v>
      </c>
      <c r="BJ167" s="7">
        <v>2023</v>
      </c>
      <c r="BK167" s="7">
        <v>2024</v>
      </c>
      <c r="BL167" s="8">
        <v>2025</v>
      </c>
      <c r="BM167" s="8">
        <v>2026</v>
      </c>
      <c r="BV167" s="6">
        <v>2018</v>
      </c>
      <c r="BW167" s="6">
        <v>2019</v>
      </c>
      <c r="BX167" s="6">
        <v>2020</v>
      </c>
      <c r="BY167" s="6">
        <v>2021</v>
      </c>
      <c r="BZ167" s="7">
        <v>2022</v>
      </c>
      <c r="CA167" s="4" t="s">
        <v>56</v>
      </c>
      <c r="CB167" s="4"/>
      <c r="CC167" s="4"/>
      <c r="CD167" s="3">
        <v>2008</v>
      </c>
      <c r="CE167" s="3">
        <v>2009</v>
      </c>
      <c r="CF167" s="3">
        <v>2010</v>
      </c>
      <c r="CG167" s="3">
        <v>2011</v>
      </c>
      <c r="CH167" s="6">
        <v>2012</v>
      </c>
      <c r="CI167" s="6">
        <v>2013</v>
      </c>
      <c r="CJ167" s="6">
        <v>2014</v>
      </c>
      <c r="CK167" s="6">
        <v>2015</v>
      </c>
      <c r="CL167" s="6">
        <v>2016</v>
      </c>
      <c r="CM167" s="6">
        <v>2017</v>
      </c>
      <c r="CN167" s="6">
        <v>2018</v>
      </c>
      <c r="CO167" s="6">
        <v>2019</v>
      </c>
      <c r="CP167" s="6">
        <v>2020</v>
      </c>
      <c r="CQ167" s="6">
        <v>2021</v>
      </c>
      <c r="CR167" s="7">
        <v>2022</v>
      </c>
      <c r="CS167" s="7">
        <v>2023</v>
      </c>
      <c r="CT167" s="7">
        <v>2024</v>
      </c>
      <c r="CU167" s="8">
        <v>2025</v>
      </c>
      <c r="CV167" s="8">
        <v>2026</v>
      </c>
      <c r="CW167" s="20"/>
      <c r="DD167" s="6">
        <v>2018</v>
      </c>
      <c r="DE167" s="6">
        <v>2019</v>
      </c>
      <c r="DF167" s="6">
        <v>2020</v>
      </c>
      <c r="DG167" s="6">
        <v>2021</v>
      </c>
      <c r="DH167" s="7">
        <v>2022</v>
      </c>
      <c r="DI167" s="4" t="s">
        <v>56</v>
      </c>
      <c r="DJ167" s="4"/>
      <c r="DK167" s="4"/>
      <c r="DL167" s="3">
        <v>2008</v>
      </c>
      <c r="DM167" s="3">
        <v>2009</v>
      </c>
      <c r="DN167" s="3">
        <v>2010</v>
      </c>
      <c r="DO167" s="3">
        <v>2011</v>
      </c>
      <c r="DP167" s="6">
        <v>2012</v>
      </c>
      <c r="DQ167" s="6">
        <v>2013</v>
      </c>
      <c r="DR167" s="6">
        <v>2014</v>
      </c>
      <c r="DS167" s="6">
        <v>2015</v>
      </c>
      <c r="DT167" s="6">
        <v>2016</v>
      </c>
      <c r="DU167" s="6">
        <v>2017</v>
      </c>
      <c r="DV167" s="6">
        <v>2018</v>
      </c>
      <c r="DW167" s="6">
        <v>2019</v>
      </c>
      <c r="DX167" s="6">
        <v>2020</v>
      </c>
      <c r="DY167" s="6">
        <v>2021</v>
      </c>
      <c r="DZ167" s="7">
        <v>2022</v>
      </c>
      <c r="EA167" s="7">
        <v>2023</v>
      </c>
      <c r="EB167" s="7">
        <v>2024</v>
      </c>
      <c r="EC167" s="8">
        <v>2025</v>
      </c>
      <c r="ED167" s="8">
        <v>2026</v>
      </c>
      <c r="EE167" s="20"/>
    </row>
    <row r="168" spans="1:135" x14ac:dyDescent="0.25">
      <c r="A168" s="4" t="s">
        <v>57</v>
      </c>
      <c r="B168" s="4" t="s">
        <v>58</v>
      </c>
      <c r="C168" s="8"/>
      <c r="D168" s="8"/>
      <c r="E168" s="8"/>
      <c r="F168" s="8"/>
      <c r="G168" s="4" t="s">
        <v>59</v>
      </c>
      <c r="H168" s="4"/>
      <c r="I168" s="4"/>
      <c r="J168" s="4"/>
      <c r="K168" s="4"/>
      <c r="M168" s="20"/>
      <c r="N168" s="20"/>
      <c r="O168" s="20"/>
      <c r="P168" s="20"/>
      <c r="Q168" s="20"/>
      <c r="R168" s="62"/>
      <c r="S168" s="62"/>
      <c r="T168" s="62"/>
      <c r="U168" s="62"/>
      <c r="V168" s="62"/>
      <c r="W168" s="20"/>
      <c r="X168" s="20"/>
      <c r="Y168" s="20"/>
      <c r="Z168" s="20"/>
      <c r="AJ168" s="4" t="s">
        <v>57</v>
      </c>
      <c r="AK168" s="4"/>
      <c r="AL168" s="4"/>
      <c r="AM168" s="4"/>
      <c r="AN168" s="4" t="s">
        <v>61</v>
      </c>
      <c r="AO168" s="4"/>
      <c r="AP168" s="4"/>
      <c r="AQ168" s="4"/>
      <c r="AR168" s="4"/>
      <c r="AS168" s="4" t="s">
        <v>58</v>
      </c>
      <c r="AT168" s="4" t="s">
        <v>59</v>
      </c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V168" s="4" t="s">
        <v>61</v>
      </c>
      <c r="BW168" s="4"/>
      <c r="BX168" s="4"/>
      <c r="BY168" s="4"/>
      <c r="BZ168" s="4"/>
      <c r="CA168" s="4" t="s">
        <v>57</v>
      </c>
      <c r="CB168" s="4" t="s">
        <v>58</v>
      </c>
      <c r="CC168" s="4" t="s">
        <v>59</v>
      </c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DD168" s="4" t="s">
        <v>61</v>
      </c>
      <c r="DE168" s="4"/>
      <c r="DF168" s="4"/>
      <c r="DG168" s="4"/>
      <c r="DH168" s="4"/>
      <c r="DI168" s="4" t="s">
        <v>57</v>
      </c>
      <c r="DJ168" s="4" t="s">
        <v>58</v>
      </c>
      <c r="DK168" s="4" t="s">
        <v>59</v>
      </c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</row>
    <row r="169" spans="1:135" x14ac:dyDescent="0.25">
      <c r="A169" s="4" t="s">
        <v>60</v>
      </c>
      <c r="B169" s="4" t="s">
        <v>61</v>
      </c>
      <c r="C169" s="185">
        <f>Q169/$Q$174</f>
        <v>0.16253828752085844</v>
      </c>
      <c r="D169" s="185">
        <f>R169/$R$174</f>
        <v>0.16256643965760309</v>
      </c>
      <c r="E169" s="185">
        <f>S169/$S$174</f>
        <v>0.1625844360040728</v>
      </c>
      <c r="F169" s="185">
        <f>T169/$T$174</f>
        <v>0.16260299156875921</v>
      </c>
      <c r="G169" s="4">
        <v>1</v>
      </c>
      <c r="H169" s="36">
        <v>3545.58259</v>
      </c>
      <c r="I169" s="36">
        <v>3569.9016600000004</v>
      </c>
      <c r="J169" s="36">
        <v>3599.4958999999999</v>
      </c>
      <c r="K169" s="36">
        <v>3599.0906700000005</v>
      </c>
      <c r="L169" s="36">
        <v>3624.82674</v>
      </c>
      <c r="M169" s="36">
        <v>3638.785159855734</v>
      </c>
      <c r="N169" s="36">
        <v>3644.0088554007511</v>
      </c>
      <c r="O169" s="36">
        <v>3675.8138467478047</v>
      </c>
      <c r="P169" s="36">
        <v>3594.6231681146273</v>
      </c>
      <c r="Q169" s="36">
        <v>3585.7425523577826</v>
      </c>
      <c r="R169" s="89">
        <v>3547.863751175074</v>
      </c>
      <c r="S169" s="89">
        <v>3497.8205112556307</v>
      </c>
      <c r="T169" s="89">
        <v>3450.6850980190993</v>
      </c>
      <c r="U169" s="89">
        <v>3396.5161810896566</v>
      </c>
      <c r="V169" s="89">
        <v>3346.1925441970398</v>
      </c>
      <c r="W169" s="36">
        <v>3306.9942038092345</v>
      </c>
      <c r="X169" s="36">
        <v>3276.845648562221</v>
      </c>
      <c r="Y169" s="36">
        <v>3248.9495308321571</v>
      </c>
      <c r="Z169" s="36">
        <v>3222.5170300534919</v>
      </c>
      <c r="AA169" s="37"/>
      <c r="AB169" s="16"/>
      <c r="AC169" s="16"/>
      <c r="AD169" s="16"/>
      <c r="AE169" s="16"/>
      <c r="AF169" s="16"/>
      <c r="AG169" s="16"/>
      <c r="AH169" s="16"/>
      <c r="AI169" s="16"/>
      <c r="AJ169" s="38" t="s">
        <v>60</v>
      </c>
      <c r="AK169" s="38"/>
      <c r="AL169" s="38"/>
      <c r="AM169" s="38"/>
      <c r="AN169" s="189">
        <f>BE169/$BE$174</f>
        <v>0.16205474605512171</v>
      </c>
      <c r="AO169" s="189">
        <f>BF169/$BF$174</f>
        <v>0.16205474605512171</v>
      </c>
      <c r="AP169" s="189">
        <f>BG169/$BG$174</f>
        <v>0.16205474605512171</v>
      </c>
      <c r="AQ169" s="189">
        <f>BH169/$BH$174</f>
        <v>0.16205474605512171</v>
      </c>
      <c r="AR169" s="189">
        <f>BI169/$BI$174</f>
        <v>0.16205474605512171</v>
      </c>
      <c r="AS169" s="38" t="s">
        <v>61</v>
      </c>
      <c r="AT169" s="38">
        <v>1</v>
      </c>
      <c r="AU169" s="39">
        <v>3527.1559099999999</v>
      </c>
      <c r="AV169" s="39">
        <v>3549.6742300000005</v>
      </c>
      <c r="AW169" s="39">
        <v>3570.45838</v>
      </c>
      <c r="AX169" s="39">
        <v>3565.3740900000003</v>
      </c>
      <c r="AY169" s="39">
        <v>3587.3750300000002</v>
      </c>
      <c r="AZ169" s="39">
        <v>3602.1277022596637</v>
      </c>
      <c r="BA169" s="39">
        <v>3607.51139764345</v>
      </c>
      <c r="BB169" s="39">
        <v>3629.4527799419793</v>
      </c>
      <c r="BC169" s="39">
        <v>3544.8874695509435</v>
      </c>
      <c r="BD169" s="39">
        <v>3533.8571089612678</v>
      </c>
      <c r="BE169" s="39">
        <v>3494.3477116849094</v>
      </c>
      <c r="BF169" s="39">
        <v>3443.0652058675164</v>
      </c>
      <c r="BG169" s="39">
        <v>3394.7697330943274</v>
      </c>
      <c r="BH169" s="39">
        <v>3339.0834794619718</v>
      </c>
      <c r="BI169" s="39">
        <v>3287.5379315209998</v>
      </c>
      <c r="BJ169" s="39">
        <v>3246.9854486117938</v>
      </c>
      <c r="BK169" s="39">
        <v>3215.3393276947636</v>
      </c>
      <c r="BL169" s="39">
        <v>3185.7461868841087</v>
      </c>
      <c r="BM169" s="39">
        <v>3157.5793378407384</v>
      </c>
      <c r="BN169" s="16"/>
      <c r="BO169" s="16"/>
      <c r="BP169" s="16"/>
      <c r="BQ169" s="16"/>
      <c r="BR169" s="16"/>
      <c r="BS169" s="16"/>
      <c r="BT169" s="16"/>
      <c r="BU169" s="16"/>
      <c r="BV169" s="107">
        <f>CN169/$CN$174</f>
        <v>0.17205591329459388</v>
      </c>
      <c r="BW169" s="107">
        <f>CO169/$CO$174</f>
        <v>0.17205591329459388</v>
      </c>
      <c r="BX169" s="107">
        <f>CP169/$CP$174</f>
        <v>0.17205591329459388</v>
      </c>
      <c r="BY169" s="107">
        <f>CQ169/$CQ$174</f>
        <v>0.17205591329459388</v>
      </c>
      <c r="BZ169" s="107">
        <f>CQ169/$CQ$174</f>
        <v>0.17205591329459388</v>
      </c>
      <c r="CA169" s="38" t="s">
        <v>60</v>
      </c>
      <c r="CB169" s="38" t="s">
        <v>61</v>
      </c>
      <c r="CC169" s="38">
        <v>1</v>
      </c>
      <c r="CD169" s="39">
        <v>18.426680000000001</v>
      </c>
      <c r="CE169" s="39">
        <v>20.087620000000001</v>
      </c>
      <c r="CF169" s="39">
        <v>21.316050000000001</v>
      </c>
      <c r="CG169" s="39">
        <v>22.698080000000001</v>
      </c>
      <c r="CH169" s="39">
        <v>23.755369999999999</v>
      </c>
      <c r="CI169" s="39">
        <v>22.810625213624309</v>
      </c>
      <c r="CJ169" s="39">
        <v>22.141959142067453</v>
      </c>
      <c r="CK169" s="39">
        <v>26.490682380444518</v>
      </c>
      <c r="CL169" s="39">
        <v>27.012052157768736</v>
      </c>
      <c r="CM169" s="39">
        <v>27.774967446836989</v>
      </c>
      <c r="CN169" s="39">
        <v>28.156714095534912</v>
      </c>
      <c r="CO169" s="39">
        <v>28.436640618182121</v>
      </c>
      <c r="CP169" s="39">
        <v>28.673967600408396</v>
      </c>
      <c r="CQ169" s="39">
        <v>28.769398838798327</v>
      </c>
      <c r="CR169" s="39">
        <v>28.822541385712423</v>
      </c>
      <c r="CS169" s="39">
        <v>29.025667618183789</v>
      </c>
      <c r="CT169" s="39">
        <v>29.333581602225472</v>
      </c>
      <c r="CU169" s="39">
        <v>29.68903977802157</v>
      </c>
      <c r="CV169" s="39">
        <v>30.034291740000988</v>
      </c>
      <c r="CW169" s="39"/>
      <c r="CX169" s="16"/>
      <c r="CY169" s="16"/>
      <c r="CZ169" s="16"/>
      <c r="DA169" s="16"/>
      <c r="DB169" s="16"/>
      <c r="DC169" s="16"/>
      <c r="DD169" s="107">
        <f>DV169/$DV$174</f>
        <v>0.25962864525795554</v>
      </c>
      <c r="DE169" s="107">
        <f>DW169/$DW$174</f>
        <v>0.25730465195097862</v>
      </c>
      <c r="DF169" s="107">
        <f>DX169/$DX$174</f>
        <v>0.25557009919390056</v>
      </c>
      <c r="DG169" s="107">
        <f>DX169/$DX$174</f>
        <v>0.25557009919390056</v>
      </c>
      <c r="DH169" s="107">
        <f>DY169/$DY$174</f>
        <v>0.2582945761091231</v>
      </c>
      <c r="DI169" s="38" t="s">
        <v>60</v>
      </c>
      <c r="DJ169" s="38" t="s">
        <v>61</v>
      </c>
      <c r="DK169" s="38">
        <v>1</v>
      </c>
      <c r="DL169" s="39">
        <v>0</v>
      </c>
      <c r="DM169" s="39">
        <v>0.13980999999999999</v>
      </c>
      <c r="DN169" s="39">
        <v>7.7214699999999992</v>
      </c>
      <c r="DO169" s="39">
        <v>11.0185</v>
      </c>
      <c r="DP169" s="39">
        <v>13.696339999999999</v>
      </c>
      <c r="DQ169" s="39">
        <v>13.84683238244569</v>
      </c>
      <c r="DR169" s="39">
        <v>14.35549861523344</v>
      </c>
      <c r="DS169" s="39">
        <v>19.870384425380941</v>
      </c>
      <c r="DT169" s="39">
        <v>22.72364640591535</v>
      </c>
      <c r="DU169" s="46">
        <v>24.110475949678101</v>
      </c>
      <c r="DV169" s="39">
        <v>25.359325394629543</v>
      </c>
      <c r="DW169" s="39">
        <v>26.31866476993207</v>
      </c>
      <c r="DX169" s="39">
        <v>27.241397324363344</v>
      </c>
      <c r="DY169" s="39">
        <v>28.663302788886323</v>
      </c>
      <c r="DZ169" s="39">
        <v>29.832071290327463</v>
      </c>
      <c r="EA169" s="39">
        <v>30.983087579256566</v>
      </c>
      <c r="EB169" s="39">
        <v>32.172739265231733</v>
      </c>
      <c r="EC169" s="39">
        <v>33.514304170026506</v>
      </c>
      <c r="ED169" s="39">
        <v>34.903400472752253</v>
      </c>
      <c r="EE169" s="21"/>
    </row>
    <row r="170" spans="1:135" x14ac:dyDescent="0.25">
      <c r="A170" s="4"/>
      <c r="B170" s="4"/>
      <c r="C170" s="185">
        <f t="shared" ref="C170:C173" si="73">Q170/$Q$174</f>
        <v>0.14172869646010786</v>
      </c>
      <c r="D170" s="185">
        <f t="shared" ref="D170:D173" si="74">R170/$R$174</f>
        <v>0.14174412442469508</v>
      </c>
      <c r="E170" s="185">
        <f t="shared" ref="E170:E173" si="75">S170/$S$174</f>
        <v>0.14175204729406601</v>
      </c>
      <c r="F170" s="185">
        <f t="shared" ref="F170:F173" si="76">T170/$T$174</f>
        <v>0.14176039956300152</v>
      </c>
      <c r="G170" s="4">
        <v>2</v>
      </c>
      <c r="H170" s="36">
        <v>3152.2793200000001</v>
      </c>
      <c r="I170" s="36">
        <v>3158.9737300000002</v>
      </c>
      <c r="J170" s="36">
        <v>3200.5638100000001</v>
      </c>
      <c r="K170" s="36">
        <v>3134.3722699999998</v>
      </c>
      <c r="L170" s="36">
        <v>3174.7682300000001</v>
      </c>
      <c r="M170" s="36">
        <v>3129.6110641076102</v>
      </c>
      <c r="N170" s="36">
        <v>3112.4460337988771</v>
      </c>
      <c r="O170" s="36">
        <v>3163.2431647406011</v>
      </c>
      <c r="P170" s="36">
        <v>3134.7317967781291</v>
      </c>
      <c r="Q170" s="36">
        <v>3126.66403429402</v>
      </c>
      <c r="R170" s="89">
        <v>3093.4357795348656</v>
      </c>
      <c r="S170" s="89">
        <v>3049.6351970937844</v>
      </c>
      <c r="T170" s="89">
        <v>3008.3732995430728</v>
      </c>
      <c r="U170" s="89">
        <v>2960.8869579533807</v>
      </c>
      <c r="V170" s="89">
        <v>2916.7802478701437</v>
      </c>
      <c r="W170" s="36">
        <v>2882.4103151473114</v>
      </c>
      <c r="X170" s="36">
        <v>2855.9315966219665</v>
      </c>
      <c r="Y170" s="36">
        <v>2831.3940941935507</v>
      </c>
      <c r="Z170" s="36">
        <v>2808.124651405124</v>
      </c>
      <c r="AA170" s="37"/>
      <c r="AB170" s="16"/>
      <c r="AC170" s="16"/>
      <c r="AD170" s="16"/>
      <c r="AE170" s="16"/>
      <c r="AF170" s="16"/>
      <c r="AG170" s="16"/>
      <c r="AH170" s="16"/>
      <c r="AI170" s="16"/>
      <c r="AJ170" s="38"/>
      <c r="AK170" s="38"/>
      <c r="AL170" s="38"/>
      <c r="AM170" s="38"/>
      <c r="AN170" s="189">
        <f t="shared" ref="AN170:AN173" si="77">BE170/$BE$174</f>
        <v>0.14148357176105858</v>
      </c>
      <c r="AO170" s="189">
        <f t="shared" ref="AO170:AO173" si="78">BF170/$BF$174</f>
        <v>0.14148357176105858</v>
      </c>
      <c r="AP170" s="189">
        <f t="shared" ref="AP170:AP173" si="79">BG170/$BG$174</f>
        <v>0.14148357176105858</v>
      </c>
      <c r="AQ170" s="189">
        <f t="shared" ref="AQ170:AQ173" si="80">BH170/$BH$174</f>
        <v>0.14148357176105858</v>
      </c>
      <c r="AR170" s="189">
        <f t="shared" ref="AR170:AR173" si="81">BI170/$BI$174</f>
        <v>0.14148357176105858</v>
      </c>
      <c r="AS170" s="38"/>
      <c r="AT170" s="38">
        <v>2</v>
      </c>
      <c r="AU170" s="39">
        <v>3136.7330000000002</v>
      </c>
      <c r="AV170" s="39">
        <v>3141.4416500000002</v>
      </c>
      <c r="AW170" s="39">
        <v>3176.0778000000005</v>
      </c>
      <c r="AX170" s="39">
        <v>3106.8744999999999</v>
      </c>
      <c r="AY170" s="39">
        <v>3143.93325</v>
      </c>
      <c r="AZ170" s="39">
        <v>3100.0269179237034</v>
      </c>
      <c r="BA170" s="39">
        <v>3083.2476066313911</v>
      </c>
      <c r="BB170" s="39">
        <v>3126.178011531611</v>
      </c>
      <c r="BC170" s="39">
        <v>3094.9006609932426</v>
      </c>
      <c r="BD170" s="39">
        <v>3085.2704906216272</v>
      </c>
      <c r="BE170" s="39">
        <v>3050.776402784888</v>
      </c>
      <c r="BF170" s="39">
        <v>3006.0036807972574</v>
      </c>
      <c r="BG170" s="39">
        <v>2963.8388188961098</v>
      </c>
      <c r="BH170" s="39">
        <v>2915.2213593419292</v>
      </c>
      <c r="BI170" s="39">
        <v>2870.2189857083363</v>
      </c>
      <c r="BJ170" s="39">
        <v>2834.8142211738736</v>
      </c>
      <c r="BK170" s="39">
        <v>2807.185248072396</v>
      </c>
      <c r="BL170" s="39">
        <v>2781.3486504815096</v>
      </c>
      <c r="BM170" s="39">
        <v>2756.7572916665385</v>
      </c>
      <c r="BN170" s="16"/>
      <c r="BO170" s="16"/>
      <c r="BP170" s="16"/>
      <c r="BQ170" s="16"/>
      <c r="BR170" s="16"/>
      <c r="BS170" s="16"/>
      <c r="BT170" s="16"/>
      <c r="BU170" s="16"/>
      <c r="BV170" s="107">
        <f t="shared" ref="BV170:BV173" si="82">CN170/$CN$174</f>
        <v>0.14560769868834467</v>
      </c>
      <c r="BW170" s="107">
        <f t="shared" ref="BW170:BW173" si="83">CO170/$CO$174</f>
        <v>0.14560769868834467</v>
      </c>
      <c r="BX170" s="107">
        <f t="shared" ref="BX170:BX173" si="84">CP170/$CP$174</f>
        <v>0.14560769868834467</v>
      </c>
      <c r="BY170" s="107">
        <f t="shared" ref="BY170:BY173" si="85">CQ170/$CQ$174</f>
        <v>0.14560769868834467</v>
      </c>
      <c r="BZ170" s="107">
        <f t="shared" ref="BZ170:BZ173" si="86">CQ170/$CQ$174</f>
        <v>0.14560769868834467</v>
      </c>
      <c r="CA170" s="38"/>
      <c r="CB170" s="38"/>
      <c r="CC170" s="38">
        <v>2</v>
      </c>
      <c r="CD170" s="39">
        <v>15.54632</v>
      </c>
      <c r="CE170" s="39">
        <v>17.12931</v>
      </c>
      <c r="CF170" s="39">
        <v>18.467459999999999</v>
      </c>
      <c r="CG170" s="39">
        <v>19.251019999999997</v>
      </c>
      <c r="CH170" s="39">
        <v>20.394300000000001</v>
      </c>
      <c r="CI170" s="39">
        <v>19.35909058134779</v>
      </c>
      <c r="CJ170" s="39">
        <v>18.56693909181697</v>
      </c>
      <c r="CK170" s="39">
        <v>22.253091890683784</v>
      </c>
      <c r="CL170" s="39">
        <v>22.859794099653435</v>
      </c>
      <c r="CM170" s="39">
        <v>23.505435027699772</v>
      </c>
      <c r="CN170" s="39">
        <v>23.828500070536862</v>
      </c>
      <c r="CO170" s="39">
        <v>24.065396646678959</v>
      </c>
      <c r="CP170" s="39">
        <v>24.266242029188131</v>
      </c>
      <c r="CQ170" s="39">
        <v>24.347003699850067</v>
      </c>
      <c r="CR170" s="39">
        <v>24.391977242522501</v>
      </c>
      <c r="CS170" s="39">
        <v>24.563879170721552</v>
      </c>
      <c r="CT170" s="39">
        <v>24.824461011541537</v>
      </c>
      <c r="CU170" s="39">
        <v>25.125278611858523</v>
      </c>
      <c r="CV170" s="39">
        <v>25.417458884473646</v>
      </c>
      <c r="CW170" s="39"/>
      <c r="CX170" s="16"/>
      <c r="CY170" s="16"/>
      <c r="CZ170" s="16"/>
      <c r="DA170" s="16"/>
      <c r="DB170" s="16"/>
      <c r="DC170" s="16"/>
      <c r="DD170" s="107">
        <f t="shared" ref="DD170:DD173" si="87">DV170/$DV$174</f>
        <v>0.19279042029793975</v>
      </c>
      <c r="DE170" s="107">
        <f t="shared" ref="DE170:DE173" si="88">DW170/$DW$174</f>
        <v>0.19128833664415379</v>
      </c>
      <c r="DF170" s="107">
        <f t="shared" ref="DF170:DF173" si="89">DX170/$DX$174</f>
        <v>0.19015014877366979</v>
      </c>
      <c r="DG170" s="107">
        <f t="shared" ref="DG170:DG173" si="90">DX170/$DX$174</f>
        <v>0.19015014877366979</v>
      </c>
      <c r="DH170" s="107">
        <f t="shared" ref="DH170:DH173" si="91">DY170/$DY$174</f>
        <v>0.19210896512837292</v>
      </c>
      <c r="DI170" s="38"/>
      <c r="DJ170" s="38"/>
      <c r="DK170" s="38">
        <v>2</v>
      </c>
      <c r="DL170" s="39">
        <v>0</v>
      </c>
      <c r="DM170" s="39">
        <v>0.40276999999999996</v>
      </c>
      <c r="DN170" s="39">
        <v>6.0185500000000003</v>
      </c>
      <c r="DO170" s="39">
        <v>8.2467500000000005</v>
      </c>
      <c r="DP170" s="39">
        <v>10.44068</v>
      </c>
      <c r="DQ170" s="39">
        <v>10.225055602559088</v>
      </c>
      <c r="DR170" s="39">
        <v>10.631488075669138</v>
      </c>
      <c r="DS170" s="39">
        <v>14.812061318306631</v>
      </c>
      <c r="DT170" s="39">
        <v>16.971341685233124</v>
      </c>
      <c r="DU170" s="46">
        <v>17.888108644693016</v>
      </c>
      <c r="DV170" s="39">
        <v>18.830876679440813</v>
      </c>
      <c r="DW170" s="39">
        <v>19.566119649848204</v>
      </c>
      <c r="DX170" s="39">
        <v>20.268238617774756</v>
      </c>
      <c r="DY170" s="39">
        <v>21.318594911601263</v>
      </c>
      <c r="DZ170" s="39">
        <v>22.169284919284877</v>
      </c>
      <c r="EA170" s="39">
        <v>23.0322148027163</v>
      </c>
      <c r="EB170" s="39">
        <v>23.92188753802872</v>
      </c>
      <c r="EC170" s="39">
        <v>24.920165100182484</v>
      </c>
      <c r="ED170" s="39">
        <v>25.949900854111867</v>
      </c>
      <c r="EE170" s="21"/>
    </row>
    <row r="171" spans="1:135" x14ac:dyDescent="0.25">
      <c r="A171" s="4"/>
      <c r="B171" s="4"/>
      <c r="C171" s="185">
        <f t="shared" si="73"/>
        <v>0.12439973414914555</v>
      </c>
      <c r="D171" s="185">
        <f t="shared" si="74"/>
        <v>0.12440466303164317</v>
      </c>
      <c r="E171" s="185">
        <f t="shared" si="75"/>
        <v>0.12440725957012375</v>
      </c>
      <c r="F171" s="185">
        <f t="shared" si="76"/>
        <v>0.12441184634382994</v>
      </c>
      <c r="G171" s="4">
        <v>3</v>
      </c>
      <c r="H171" s="36">
        <v>2794.7214800000002</v>
      </c>
      <c r="I171" s="36">
        <v>2791.82116</v>
      </c>
      <c r="J171" s="36">
        <v>2869.8751800000005</v>
      </c>
      <c r="K171" s="36">
        <v>2732.37995</v>
      </c>
      <c r="L171" s="36">
        <v>2808.2424499999993</v>
      </c>
      <c r="M171" s="36">
        <v>2707.1948574036946</v>
      </c>
      <c r="N171" s="36">
        <v>2683.4409976747124</v>
      </c>
      <c r="O171" s="36">
        <v>2775.8221731971107</v>
      </c>
      <c r="P171" s="36">
        <v>2751.5371049086989</v>
      </c>
      <c r="Q171" s="36">
        <v>2744.3713542468786</v>
      </c>
      <c r="R171" s="89">
        <v>2715.0179051514588</v>
      </c>
      <c r="S171" s="89">
        <v>2676.481679110917</v>
      </c>
      <c r="T171" s="89">
        <v>2640.2103679264546</v>
      </c>
      <c r="U171" s="89">
        <v>2598.342645256897</v>
      </c>
      <c r="V171" s="89">
        <v>2559.5071000902481</v>
      </c>
      <c r="W171" s="36">
        <v>2529.2146223430964</v>
      </c>
      <c r="X171" s="36">
        <v>2505.8637325235422</v>
      </c>
      <c r="Y171" s="36">
        <v>2484.2021740783644</v>
      </c>
      <c r="Z171" s="36">
        <v>2463.6389167629036</v>
      </c>
      <c r="AA171" s="37"/>
      <c r="AB171" s="16"/>
      <c r="AC171" s="16"/>
      <c r="AD171" s="16"/>
      <c r="AE171" s="16"/>
      <c r="AF171" s="16"/>
      <c r="AG171" s="16"/>
      <c r="AH171" s="16"/>
      <c r="AI171" s="16"/>
      <c r="AJ171" s="38"/>
      <c r="AK171" s="38"/>
      <c r="AL171" s="38"/>
      <c r="AM171" s="38"/>
      <c r="AN171" s="189">
        <f t="shared" si="77"/>
        <v>0.1242856558248113</v>
      </c>
      <c r="AO171" s="189">
        <f t="shared" si="78"/>
        <v>0.1242856558248113</v>
      </c>
      <c r="AP171" s="189">
        <f t="shared" si="79"/>
        <v>0.1242856558248113</v>
      </c>
      <c r="AQ171" s="189">
        <f t="shared" si="80"/>
        <v>0.1242856558248113</v>
      </c>
      <c r="AR171" s="189">
        <f t="shared" si="81"/>
        <v>0.1242856558248113</v>
      </c>
      <c r="AS171" s="38"/>
      <c r="AT171" s="38">
        <v>3</v>
      </c>
      <c r="AU171" s="39">
        <v>2781.3443200000002</v>
      </c>
      <c r="AV171" s="39">
        <v>2776.8157299999998</v>
      </c>
      <c r="AW171" s="39">
        <v>2848.7981600000003</v>
      </c>
      <c r="AX171" s="39">
        <v>2709.4409999999998</v>
      </c>
      <c r="AY171" s="39">
        <v>2782.1327199999996</v>
      </c>
      <c r="AZ171" s="39">
        <v>2682.6667218043044</v>
      </c>
      <c r="BA171" s="39">
        <v>2659.5235225186038</v>
      </c>
      <c r="BB171" s="39">
        <v>2745.0119731237364</v>
      </c>
      <c r="BC171" s="39">
        <v>2718.7026279898973</v>
      </c>
      <c r="BD171" s="39">
        <v>2710.243044835167</v>
      </c>
      <c r="BE171" s="39">
        <v>2679.9418566794989</v>
      </c>
      <c r="BF171" s="39">
        <v>2640.6114450562168</v>
      </c>
      <c r="BG171" s="39">
        <v>2603.5718972916397</v>
      </c>
      <c r="BH171" s="39">
        <v>2560.8640919258532</v>
      </c>
      <c r="BI171" s="39">
        <v>2521.3319437682553</v>
      </c>
      <c r="BJ171" s="39">
        <v>2490.2307754508474</v>
      </c>
      <c r="BK171" s="39">
        <v>2465.9602188134841</v>
      </c>
      <c r="BL171" s="39">
        <v>2443.2641669970367</v>
      </c>
      <c r="BM171" s="39">
        <v>2421.6619900099899</v>
      </c>
      <c r="BN171" s="16"/>
      <c r="BO171" s="16"/>
      <c r="BP171" s="16"/>
      <c r="BQ171" s="16"/>
      <c r="BR171" s="16"/>
      <c r="BS171" s="16"/>
      <c r="BT171" s="16"/>
      <c r="BU171" s="16"/>
      <c r="BV171" s="107">
        <f t="shared" si="82"/>
        <v>0.1258655895474379</v>
      </c>
      <c r="BW171" s="107">
        <f t="shared" si="83"/>
        <v>0.1258655895474379</v>
      </c>
      <c r="BX171" s="107">
        <f t="shared" si="84"/>
        <v>0.1258655895474379</v>
      </c>
      <c r="BY171" s="107">
        <f t="shared" si="85"/>
        <v>0.1258655895474379</v>
      </c>
      <c r="BZ171" s="107">
        <f t="shared" si="86"/>
        <v>0.1258655895474379</v>
      </c>
      <c r="CA171" s="38"/>
      <c r="CB171" s="38"/>
      <c r="CC171" s="38">
        <v>3</v>
      </c>
      <c r="CD171" s="39">
        <v>13.37716</v>
      </c>
      <c r="CE171" s="39">
        <v>14.8078</v>
      </c>
      <c r="CF171" s="39">
        <v>16.304490000000001</v>
      </c>
      <c r="CG171" s="39">
        <v>16.651309999999999</v>
      </c>
      <c r="CH171" s="39">
        <v>17.88345</v>
      </c>
      <c r="CI171" s="39">
        <v>16.72665564584225</v>
      </c>
      <c r="CJ171" s="39">
        <v>15.866771937037509</v>
      </c>
      <c r="CK171" s="39">
        <v>19.210953234011122</v>
      </c>
      <c r="CL171" s="39">
        <v>19.760366293847866</v>
      </c>
      <c r="CM171" s="39">
        <v>20.318468487458127</v>
      </c>
      <c r="CN171" s="39">
        <v>20.597731002044615</v>
      </c>
      <c r="CO171" s="39">
        <v>20.80250813599077</v>
      </c>
      <c r="CP171" s="39">
        <v>20.976122049987897</v>
      </c>
      <c r="CQ171" s="39">
        <v>21.045933710925258</v>
      </c>
      <c r="CR171" s="39">
        <v>21.084809550001726</v>
      </c>
      <c r="CS171" s="39">
        <v>21.233404285939589</v>
      </c>
      <c r="CT171" s="39">
        <v>21.458655335956973</v>
      </c>
      <c r="CU171" s="39">
        <v>21.718686810605735</v>
      </c>
      <c r="CV171" s="39">
        <v>21.971252043063306</v>
      </c>
      <c r="CW171" s="39"/>
      <c r="CX171" s="16"/>
      <c r="CY171" s="16"/>
      <c r="CZ171" s="16"/>
      <c r="DA171" s="16"/>
      <c r="DB171" s="16"/>
      <c r="DC171" s="16"/>
      <c r="DD171" s="107">
        <f t="shared" si="87"/>
        <v>0.14822894110285417</v>
      </c>
      <c r="DE171" s="107">
        <f t="shared" si="88"/>
        <v>0.14730975173313737</v>
      </c>
      <c r="DF171" s="107">
        <f t="shared" si="89"/>
        <v>0.14693915784759531</v>
      </c>
      <c r="DG171" s="107">
        <f t="shared" si="90"/>
        <v>0.14693915784759531</v>
      </c>
      <c r="DH171" s="107">
        <f t="shared" si="91"/>
        <v>0.14807981307676318</v>
      </c>
      <c r="DI171" s="38"/>
      <c r="DJ171" s="38"/>
      <c r="DK171" s="38">
        <v>3</v>
      </c>
      <c r="DL171" s="39">
        <v>0</v>
      </c>
      <c r="DM171" s="39">
        <v>0.19763</v>
      </c>
      <c r="DN171" s="39">
        <v>4.7725300000000006</v>
      </c>
      <c r="DO171" s="39">
        <v>6.2876399999999997</v>
      </c>
      <c r="DP171" s="39">
        <v>8.2262800000000009</v>
      </c>
      <c r="DQ171" s="39">
        <v>7.8014799535481494</v>
      </c>
      <c r="DR171" s="39">
        <v>8.0507032190711101</v>
      </c>
      <c r="DS171" s="39">
        <v>11.59924683936319</v>
      </c>
      <c r="DT171" s="39">
        <v>13.074110624953949</v>
      </c>
      <c r="DU171" s="46">
        <v>13.809840924253217</v>
      </c>
      <c r="DV171" s="39">
        <v>14.478317469915135</v>
      </c>
      <c r="DW171" s="39">
        <v>15.06772591870979</v>
      </c>
      <c r="DX171" s="39">
        <v>15.662348584827008</v>
      </c>
      <c r="DY171" s="39">
        <v>16.432619620118437</v>
      </c>
      <c r="DZ171" s="39">
        <v>17.090346771990856</v>
      </c>
      <c r="EA171" s="39">
        <v>17.750442606309395</v>
      </c>
      <c r="EB171" s="39">
        <v>18.444858374101429</v>
      </c>
      <c r="EC171" s="39">
        <v>19.219320270721674</v>
      </c>
      <c r="ED171" s="39">
        <v>20.005674709849931</v>
      </c>
      <c r="EE171" s="21"/>
    </row>
    <row r="172" spans="1:135" x14ac:dyDescent="0.25">
      <c r="A172" s="4"/>
      <c r="B172" s="4"/>
      <c r="C172" s="185">
        <f t="shared" si="73"/>
        <v>0.19976582366870427</v>
      </c>
      <c r="D172" s="185">
        <f t="shared" si="74"/>
        <v>0.19975729741581866</v>
      </c>
      <c r="E172" s="185">
        <f t="shared" si="75"/>
        <v>0.19975283538978345</v>
      </c>
      <c r="F172" s="185">
        <f t="shared" si="76"/>
        <v>0.1997526073426073</v>
      </c>
      <c r="G172" s="4">
        <v>4</v>
      </c>
      <c r="H172" s="36">
        <v>4542.6361200000001</v>
      </c>
      <c r="I172" s="36">
        <v>4477.6237200000005</v>
      </c>
      <c r="J172" s="36">
        <v>4764.6234499999991</v>
      </c>
      <c r="K172" s="36">
        <v>4325.3305599999994</v>
      </c>
      <c r="L172" s="36">
        <v>4574.0751900000005</v>
      </c>
      <c r="M172" s="36">
        <v>4235.1204011494974</v>
      </c>
      <c r="N172" s="36">
        <v>4200.4064452808161</v>
      </c>
      <c r="O172" s="36">
        <v>4528.8547553214239</v>
      </c>
      <c r="P172" s="36">
        <v>4418.6609520211496</v>
      </c>
      <c r="Q172" s="36">
        <v>4407.0158813734943</v>
      </c>
      <c r="R172" s="89">
        <v>4359.520181576022</v>
      </c>
      <c r="S172" s="89">
        <v>4297.4566445606852</v>
      </c>
      <c r="T172" s="89">
        <v>4239.0569742754169</v>
      </c>
      <c r="U172" s="89">
        <v>4171.361128697421</v>
      </c>
      <c r="V172" s="89">
        <v>4108.7420723366031</v>
      </c>
      <c r="W172" s="36">
        <v>4059.8261084065589</v>
      </c>
      <c r="X172" s="36">
        <v>4022.0776390242236</v>
      </c>
      <c r="Y172" s="36">
        <v>3987.0019260027698</v>
      </c>
      <c r="Z172" s="36">
        <v>3953.6619571450542</v>
      </c>
      <c r="AA172" s="37"/>
      <c r="AB172" s="16"/>
      <c r="AC172" s="16"/>
      <c r="AD172" s="16"/>
      <c r="AE172" s="16"/>
      <c r="AF172" s="16"/>
      <c r="AG172" s="16"/>
      <c r="AH172" s="16"/>
      <c r="AI172" s="16"/>
      <c r="AJ172" s="38"/>
      <c r="AK172" s="38"/>
      <c r="AL172" s="38"/>
      <c r="AM172" s="38"/>
      <c r="AN172" s="189">
        <f t="shared" si="77"/>
        <v>0.1998123937811464</v>
      </c>
      <c r="AO172" s="189">
        <f t="shared" si="78"/>
        <v>0.1998123937811464</v>
      </c>
      <c r="AP172" s="189">
        <f t="shared" si="79"/>
        <v>0.19981239378114637</v>
      </c>
      <c r="AQ172" s="189">
        <f t="shared" si="80"/>
        <v>0.19981239378114637</v>
      </c>
      <c r="AR172" s="189">
        <f t="shared" si="81"/>
        <v>0.1998123937811464</v>
      </c>
      <c r="AS172" s="38"/>
      <c r="AT172" s="38">
        <v>4</v>
      </c>
      <c r="AU172" s="39">
        <v>4521.4968799999997</v>
      </c>
      <c r="AV172" s="39">
        <v>4453.9658600000002</v>
      </c>
      <c r="AW172" s="39">
        <v>4731.6335599999993</v>
      </c>
      <c r="AX172" s="39">
        <v>4291.7220199999992</v>
      </c>
      <c r="AY172" s="39">
        <v>4534.6458900000007</v>
      </c>
      <c r="AZ172" s="39">
        <v>4199.3949094575064</v>
      </c>
      <c r="BA172" s="39">
        <v>4165.8625234580013</v>
      </c>
      <c r="BB172" s="39">
        <v>4482.2484869757527</v>
      </c>
      <c r="BC172" s="39">
        <v>4370.8220105743621</v>
      </c>
      <c r="BD172" s="39">
        <v>4357.2216513911599</v>
      </c>
      <c r="BE172" s="39">
        <v>4308.5068347084425</v>
      </c>
      <c r="BF172" s="39">
        <v>4245.2758556972913</v>
      </c>
      <c r="BG172" s="39">
        <v>4185.7278680047821</v>
      </c>
      <c r="BH172" s="39">
        <v>4117.0670980499153</v>
      </c>
      <c r="BI172" s="39">
        <v>4053.511789899032</v>
      </c>
      <c r="BJ172" s="39">
        <v>4003.5108557634694</v>
      </c>
      <c r="BK172" s="39">
        <v>3964.49140506396</v>
      </c>
      <c r="BL172" s="39">
        <v>3928.0032647976559</v>
      </c>
      <c r="BM172" s="39">
        <v>3893.2737325276562</v>
      </c>
      <c r="BN172" s="16"/>
      <c r="BO172" s="16"/>
      <c r="BP172" s="16"/>
      <c r="BQ172" s="16"/>
      <c r="BR172" s="16"/>
      <c r="BS172" s="16"/>
      <c r="BT172" s="16"/>
      <c r="BU172" s="16"/>
      <c r="BV172" s="107">
        <f t="shared" si="82"/>
        <v>0.19813985133510886</v>
      </c>
      <c r="BW172" s="107">
        <f t="shared" si="83"/>
        <v>0.19813985133510886</v>
      </c>
      <c r="BX172" s="107">
        <f t="shared" si="84"/>
        <v>0.19813985133510884</v>
      </c>
      <c r="BY172" s="107">
        <f t="shared" si="85"/>
        <v>0.19813985133510886</v>
      </c>
      <c r="BZ172" s="107">
        <f t="shared" si="86"/>
        <v>0.19813985133510886</v>
      </c>
      <c r="CA172" s="38"/>
      <c r="CB172" s="38"/>
      <c r="CC172" s="38">
        <v>4</v>
      </c>
      <c r="CD172" s="39">
        <v>21.139239999999997</v>
      </c>
      <c r="CE172" s="39">
        <v>22.726689999999998</v>
      </c>
      <c r="CF172" s="39">
        <v>26.58616</v>
      </c>
      <c r="CG172" s="39">
        <v>25.8614</v>
      </c>
      <c r="CH172" s="39">
        <v>28.59029</v>
      </c>
      <c r="CI172" s="39">
        <v>25.930040460233101</v>
      </c>
      <c r="CJ172" s="39">
        <v>24.434513576272302</v>
      </c>
      <c r="CK172" s="39">
        <v>31.034618884912796</v>
      </c>
      <c r="CL172" s="39">
        <v>31.107120332635919</v>
      </c>
      <c r="CM172" s="39">
        <v>31.985694739424499</v>
      </c>
      <c r="CN172" s="39">
        <v>32.425314760453205</v>
      </c>
      <c r="CO172" s="39">
        <v>32.747678569519771</v>
      </c>
      <c r="CP172" s="39">
        <v>33.020984683071411</v>
      </c>
      <c r="CQ172" s="39">
        <v>33.130883442290056</v>
      </c>
      <c r="CR172" s="39">
        <v>33.192082480111551</v>
      </c>
      <c r="CS172" s="39">
        <v>33.426002958248368</v>
      </c>
      <c r="CT172" s="39">
        <v>33.780597170407518</v>
      </c>
      <c r="CU172" s="39">
        <v>34.189943346074827</v>
      </c>
      <c r="CV172" s="39">
        <v>34.587536030393835</v>
      </c>
      <c r="CW172" s="39"/>
      <c r="CX172" s="16"/>
      <c r="CY172" s="16"/>
      <c r="CZ172" s="16"/>
      <c r="DA172" s="16"/>
      <c r="DB172" s="16"/>
      <c r="DC172" s="16"/>
      <c r="DD172" s="107">
        <f t="shared" si="87"/>
        <v>0.19030417879360137</v>
      </c>
      <c r="DE172" s="107">
        <f t="shared" si="88"/>
        <v>0.18998796953418004</v>
      </c>
      <c r="DF172" s="107">
        <f t="shared" si="89"/>
        <v>0.19052431807283343</v>
      </c>
      <c r="DG172" s="107">
        <f t="shared" si="90"/>
        <v>0.19052431807283343</v>
      </c>
      <c r="DH172" s="107">
        <f t="shared" si="91"/>
        <v>0.19070817402891116</v>
      </c>
      <c r="DI172" s="38"/>
      <c r="DJ172" s="38"/>
      <c r="DK172" s="38">
        <v>4</v>
      </c>
      <c r="DL172" s="39">
        <v>0</v>
      </c>
      <c r="DM172" s="39">
        <v>0.93117000000000005</v>
      </c>
      <c r="DN172" s="39">
        <v>6.4037299999999995</v>
      </c>
      <c r="DO172" s="39">
        <v>7.7471399999999999</v>
      </c>
      <c r="DP172" s="39">
        <v>10.83901</v>
      </c>
      <c r="DQ172" s="39">
        <v>9.7954512317582587</v>
      </c>
      <c r="DR172" s="39">
        <v>10.109408246542571</v>
      </c>
      <c r="DS172" s="39">
        <v>15.57164946075901</v>
      </c>
      <c r="DT172" s="39">
        <v>16.731821114151835</v>
      </c>
      <c r="DU172" s="46">
        <v>17.808535242909961</v>
      </c>
      <c r="DV172" s="39">
        <v>18.58803210712674</v>
      </c>
      <c r="DW172" s="39">
        <v>19.433110293873696</v>
      </c>
      <c r="DX172" s="39">
        <v>20.308121587563651</v>
      </c>
      <c r="DY172" s="39">
        <v>21.163147205216262</v>
      </c>
      <c r="DZ172" s="39">
        <v>22.03819995745933</v>
      </c>
      <c r="EA172" s="39">
        <v>22.889249684841154</v>
      </c>
      <c r="EB172" s="39">
        <v>23.805636789856258</v>
      </c>
      <c r="EC172" s="39">
        <v>24.808717859039039</v>
      </c>
      <c r="ED172" s="39">
        <v>25.800688587004274</v>
      </c>
      <c r="EE172" s="21"/>
    </row>
    <row r="173" spans="1:135" x14ac:dyDescent="0.25">
      <c r="A173" s="4"/>
      <c r="B173" s="4"/>
      <c r="C173" s="185">
        <f t="shared" si="73"/>
        <v>0.37157420157603577</v>
      </c>
      <c r="D173" s="185">
        <f t="shared" si="74"/>
        <v>0.37152890860099369</v>
      </c>
      <c r="E173" s="185">
        <f t="shared" si="75"/>
        <v>0.37150524864573375</v>
      </c>
      <c r="F173" s="185">
        <f t="shared" si="76"/>
        <v>0.37147447119910487</v>
      </c>
      <c r="G173" s="4">
        <v>5</v>
      </c>
      <c r="H173" s="36">
        <v>8754.6321599999992</v>
      </c>
      <c r="I173" s="36">
        <v>7731.5650699999987</v>
      </c>
      <c r="J173" s="36">
        <v>9702.4529100000018</v>
      </c>
      <c r="K173" s="36">
        <v>7656.2168000000001</v>
      </c>
      <c r="L173" s="36">
        <v>8903.0094299999982</v>
      </c>
      <c r="M173" s="36">
        <v>7326.8189147893972</v>
      </c>
      <c r="N173" s="36">
        <v>7296.2263655807101</v>
      </c>
      <c r="O173" s="36">
        <v>9220.3768167996877</v>
      </c>
      <c r="P173" s="36">
        <v>8219.6440796523839</v>
      </c>
      <c r="Q173" s="36">
        <v>8197.2650645687263</v>
      </c>
      <c r="R173" s="89">
        <v>8108.2783760003122</v>
      </c>
      <c r="S173" s="89">
        <v>7992.5158317098612</v>
      </c>
      <c r="T173" s="89">
        <v>7883.2585409059311</v>
      </c>
      <c r="U173" s="89">
        <v>7755.7987553597422</v>
      </c>
      <c r="V173" s="89">
        <v>7638.5645014138672</v>
      </c>
      <c r="W173" s="36">
        <v>7546.8562891942292</v>
      </c>
      <c r="X173" s="36">
        <v>7475.8936123143285</v>
      </c>
      <c r="Y173" s="36">
        <v>7409.7267306462845</v>
      </c>
      <c r="Z173" s="36">
        <v>7346.7343710060713</v>
      </c>
      <c r="AA173" s="37"/>
      <c r="AB173" s="16"/>
      <c r="AC173" s="16"/>
      <c r="AD173" s="16"/>
      <c r="AE173" s="16"/>
      <c r="AF173" s="16"/>
      <c r="AG173" s="16"/>
      <c r="AH173" s="16"/>
      <c r="AI173" s="16"/>
      <c r="AJ173" s="38"/>
      <c r="AK173" s="38"/>
      <c r="AL173" s="38"/>
      <c r="AM173" s="38"/>
      <c r="AN173" s="189">
        <f t="shared" si="77"/>
        <v>0.37236363257786204</v>
      </c>
      <c r="AO173" s="189">
        <f t="shared" si="78"/>
        <v>0.37236363257786204</v>
      </c>
      <c r="AP173" s="189">
        <f t="shared" si="79"/>
        <v>0.37236363257786204</v>
      </c>
      <c r="AQ173" s="189">
        <f t="shared" si="80"/>
        <v>0.37236363257786204</v>
      </c>
      <c r="AR173" s="189">
        <f t="shared" si="81"/>
        <v>0.37236363257786204</v>
      </c>
      <c r="AS173" s="38"/>
      <c r="AT173" s="38">
        <v>5</v>
      </c>
      <c r="AU173" s="39">
        <v>8716.26289</v>
      </c>
      <c r="AV173" s="39">
        <v>7696.7577999999985</v>
      </c>
      <c r="AW173" s="39">
        <v>9641.8933900000011</v>
      </c>
      <c r="AX173" s="39">
        <v>7601.9580500000002</v>
      </c>
      <c r="AY173" s="39">
        <v>8837.2047199999979</v>
      </c>
      <c r="AZ173" s="39">
        <v>7275.0452159542492</v>
      </c>
      <c r="BA173" s="39">
        <v>7248.0735459109492</v>
      </c>
      <c r="BB173" s="39">
        <v>9131.4274917660914</v>
      </c>
      <c r="BC173" s="39">
        <v>8145.3163660677419</v>
      </c>
      <c r="BD173" s="39">
        <v>8119.9711957607997</v>
      </c>
      <c r="BE173" s="39">
        <v>8029.1879077120639</v>
      </c>
      <c r="BF173" s="39">
        <v>7911.3527895269754</v>
      </c>
      <c r="BG173" s="39">
        <v>7800.381169647525</v>
      </c>
      <c r="BH173" s="39">
        <v>7672.4272763370318</v>
      </c>
      <c r="BI173" s="39">
        <v>7553.9877493145514</v>
      </c>
      <c r="BJ173" s="39">
        <v>7460.8076961923352</v>
      </c>
      <c r="BK173" s="39">
        <v>7388.0923649322722</v>
      </c>
      <c r="BL173" s="39">
        <v>7320.0942983536133</v>
      </c>
      <c r="BM173" s="39">
        <v>7255.3735142767682</v>
      </c>
      <c r="BN173" s="16"/>
      <c r="BO173" s="16"/>
      <c r="BP173" s="16"/>
      <c r="BQ173" s="16"/>
      <c r="BR173" s="16"/>
      <c r="BS173" s="16"/>
      <c r="BT173" s="16"/>
      <c r="BU173" s="16"/>
      <c r="BV173" s="107">
        <f t="shared" si="82"/>
        <v>0.35833094713451463</v>
      </c>
      <c r="BW173" s="107">
        <f t="shared" si="83"/>
        <v>0.35833094713451463</v>
      </c>
      <c r="BX173" s="107">
        <f t="shared" si="84"/>
        <v>0.35833094713451463</v>
      </c>
      <c r="BY173" s="107">
        <f t="shared" si="85"/>
        <v>0.35833094713451463</v>
      </c>
      <c r="BZ173" s="107">
        <f t="shared" si="86"/>
        <v>0.35833094713451463</v>
      </c>
      <c r="CA173" s="38"/>
      <c r="CB173" s="38"/>
      <c r="CC173" s="38">
        <v>5</v>
      </c>
      <c r="CD173" s="39">
        <v>38.36927</v>
      </c>
      <c r="CE173" s="39">
        <v>36.468699999999998</v>
      </c>
      <c r="CF173" s="39">
        <v>52.975919999999995</v>
      </c>
      <c r="CG173" s="39">
        <v>46.366589999999995</v>
      </c>
      <c r="CH173" s="39">
        <v>54.387689999999999</v>
      </c>
      <c r="CI173" s="39">
        <v>42.394026767388539</v>
      </c>
      <c r="CJ173" s="39">
        <v>37.327295468511345</v>
      </c>
      <c r="CK173" s="39">
        <v>68.675896602343542</v>
      </c>
      <c r="CL173" s="39">
        <v>56.256446223777125</v>
      </c>
      <c r="CM173" s="39">
        <v>57.845325983156016</v>
      </c>
      <c r="CN173" s="39">
        <v>58.64036775518241</v>
      </c>
      <c r="CO173" s="39">
        <v>59.223354611417342</v>
      </c>
      <c r="CP173" s="39">
        <v>59.717621856833716</v>
      </c>
      <c r="CQ173" s="39">
        <v>59.916371004036428</v>
      </c>
      <c r="CR173" s="39">
        <v>60.027047927626164</v>
      </c>
      <c r="CS173" s="39">
        <v>60.45008724011236</v>
      </c>
      <c r="CT173" s="39">
        <v>61.091361971244112</v>
      </c>
      <c r="CU173" s="39">
        <v>61.831654253914088</v>
      </c>
      <c r="CV173" s="39">
        <v>62.550690642534512</v>
      </c>
      <c r="CW173" s="39"/>
      <c r="CX173" s="16"/>
      <c r="CY173" s="16"/>
      <c r="CZ173" s="16"/>
      <c r="DA173" s="16"/>
      <c r="DB173" s="16"/>
      <c r="DC173" s="16"/>
      <c r="DD173" s="107">
        <f t="shared" si="87"/>
        <v>0.2093680259299468</v>
      </c>
      <c r="DE173" s="107">
        <f t="shared" si="88"/>
        <v>0.21449354379630742</v>
      </c>
      <c r="DF173" s="107">
        <f t="shared" si="89"/>
        <v>0.21727738050250953</v>
      </c>
      <c r="DG173" s="107">
        <f t="shared" si="90"/>
        <v>0.21727738050250953</v>
      </c>
      <c r="DH173" s="107">
        <f t="shared" si="91"/>
        <v>0.21136179692543994</v>
      </c>
      <c r="DI173" s="38"/>
      <c r="DJ173" s="38"/>
      <c r="DK173" s="38">
        <v>5</v>
      </c>
      <c r="DL173" s="39">
        <v>0</v>
      </c>
      <c r="DM173" s="39">
        <v>-1.6614299999999997</v>
      </c>
      <c r="DN173" s="39">
        <v>7.5836000000000006</v>
      </c>
      <c r="DO173" s="39">
        <v>7.8921599999999996</v>
      </c>
      <c r="DP173" s="39">
        <v>11.417019999999999</v>
      </c>
      <c r="DQ173" s="39">
        <v>9.3796720677596515</v>
      </c>
      <c r="DR173" s="39">
        <v>10.825524201249271</v>
      </c>
      <c r="DS173" s="39">
        <v>20.273428431252611</v>
      </c>
      <c r="DT173" s="39">
        <v>18.071267360865924</v>
      </c>
      <c r="DU173" s="46">
        <v>19.448542824771447</v>
      </c>
      <c r="DV173" s="39">
        <v>20.45010053306537</v>
      </c>
      <c r="DW173" s="39">
        <v>21.939687571467893</v>
      </c>
      <c r="DX173" s="39">
        <v>23.159749401572409</v>
      </c>
      <c r="DY173" s="39">
        <v>23.455108018673581</v>
      </c>
      <c r="DZ173" s="39">
        <v>24.54970417168991</v>
      </c>
      <c r="EA173" s="39">
        <v>25.598505761782143</v>
      </c>
      <c r="EB173" s="39">
        <v>26.709885410812152</v>
      </c>
      <c r="EC173" s="39">
        <v>27.800778038756963</v>
      </c>
      <c r="ED173" s="39">
        <v>28.810166086769161</v>
      </c>
      <c r="EE173" s="21"/>
    </row>
    <row r="174" spans="1:135" s="47" customFormat="1" x14ac:dyDescent="0.25">
      <c r="A174" s="68"/>
      <c r="B174" s="68" t="s">
        <v>62</v>
      </c>
      <c r="C174" s="68"/>
      <c r="D174" s="76"/>
      <c r="E174" s="76"/>
      <c r="F174" s="76"/>
      <c r="G174" s="68"/>
      <c r="H174" s="69">
        <v>22789.85167</v>
      </c>
      <c r="I174" s="69">
        <v>21729.885340000004</v>
      </c>
      <c r="J174" s="69">
        <v>24137.01125</v>
      </c>
      <c r="K174" s="69">
        <v>21447.39025</v>
      </c>
      <c r="L174" s="69">
        <v>23084.922040000001</v>
      </c>
      <c r="M174" s="69">
        <v>21037.530397305931</v>
      </c>
      <c r="N174" s="69">
        <v>20936.528697735866</v>
      </c>
      <c r="O174" s="69">
        <v>23364.110756806625</v>
      </c>
      <c r="P174" s="69">
        <v>22119.197101474987</v>
      </c>
      <c r="Q174" s="69">
        <v>22060.910121854376</v>
      </c>
      <c r="R174" s="90">
        <v>21824.084716670754</v>
      </c>
      <c r="S174" s="90">
        <v>21513.870559959436</v>
      </c>
      <c r="T174" s="90">
        <v>21221.535131227418</v>
      </c>
      <c r="U174" s="90">
        <v>20882.84426509438</v>
      </c>
      <c r="V174" s="90">
        <v>20569.709706735637</v>
      </c>
      <c r="W174" s="69">
        <v>20325.244256147056</v>
      </c>
      <c r="X174" s="69">
        <v>20136.548752081446</v>
      </c>
      <c r="Y174" s="69">
        <v>19961.205118437298</v>
      </c>
      <c r="Z174" s="69">
        <v>19794.602883503165</v>
      </c>
      <c r="AA174" s="70"/>
      <c r="AB174" s="71"/>
      <c r="AC174" s="71"/>
      <c r="AD174" s="71"/>
      <c r="AE174" s="71"/>
      <c r="AF174" s="71"/>
      <c r="AG174" s="71"/>
      <c r="AH174" s="71"/>
      <c r="AI174" s="71"/>
      <c r="AJ174" s="72"/>
      <c r="AK174" s="72"/>
      <c r="AL174" s="72"/>
      <c r="AM174" s="72"/>
      <c r="AN174" s="137"/>
      <c r="AO174" s="137"/>
      <c r="AP174" s="137"/>
      <c r="AQ174" s="137"/>
      <c r="AR174" s="72"/>
      <c r="AS174" s="72" t="s">
        <v>62</v>
      </c>
      <c r="AT174" s="72"/>
      <c r="AU174" s="71">
        <v>22682.992999999999</v>
      </c>
      <c r="AV174" s="71">
        <v>21618.655270000003</v>
      </c>
      <c r="AW174" s="71">
        <v>23968.861290000001</v>
      </c>
      <c r="AX174" s="71">
        <v>21275.36966</v>
      </c>
      <c r="AY174" s="71">
        <v>22885.29161</v>
      </c>
      <c r="AZ174" s="71">
        <v>20859.261467399425</v>
      </c>
      <c r="BA174" s="71">
        <v>20764.218596162395</v>
      </c>
      <c r="BB174" s="71">
        <v>23114.318743339169</v>
      </c>
      <c r="BC174" s="71">
        <v>21874.629135176187</v>
      </c>
      <c r="BD174" s="71">
        <v>21806.563491570021</v>
      </c>
      <c r="BE174" s="71">
        <v>21562.760713569802</v>
      </c>
      <c r="BF174" s="71">
        <v>21246.308976945256</v>
      </c>
      <c r="BG174" s="71">
        <v>20948.289486934384</v>
      </c>
      <c r="BH174" s="71">
        <v>20604.663305116701</v>
      </c>
      <c r="BI174" s="71">
        <v>20286.588400211174</v>
      </c>
      <c r="BJ174" s="71">
        <v>20036.348997192319</v>
      </c>
      <c r="BK174" s="71">
        <v>19841.068564576875</v>
      </c>
      <c r="BL174" s="71">
        <v>19658.456567513924</v>
      </c>
      <c r="BM174" s="71">
        <v>19484.645866321691</v>
      </c>
      <c r="BN174" s="71"/>
      <c r="BO174" s="71"/>
      <c r="BP174" s="71"/>
      <c r="BQ174" s="71"/>
      <c r="BR174" s="71"/>
      <c r="BS174" s="71"/>
      <c r="BT174" s="71"/>
      <c r="BU174" s="71"/>
      <c r="BV174" s="72"/>
      <c r="BW174" s="72"/>
      <c r="BX174" s="72"/>
      <c r="BY174" s="72"/>
      <c r="BZ174" s="72"/>
      <c r="CA174" s="72"/>
      <c r="CB174" s="72" t="s">
        <v>62</v>
      </c>
      <c r="CC174" s="72"/>
      <c r="CD174" s="71">
        <v>106.85866999999999</v>
      </c>
      <c r="CE174" s="71">
        <v>111.22012000000001</v>
      </c>
      <c r="CF174" s="71">
        <v>135.65007999999997</v>
      </c>
      <c r="CG174" s="71">
        <v>130.82839999999999</v>
      </c>
      <c r="CH174" s="71">
        <v>145.0111</v>
      </c>
      <c r="CI174" s="71">
        <v>127.22043866843599</v>
      </c>
      <c r="CJ174" s="71">
        <v>118.3374792157056</v>
      </c>
      <c r="CK174" s="71">
        <v>167.66524299239578</v>
      </c>
      <c r="CL174" s="71">
        <v>156.99577910768309</v>
      </c>
      <c r="CM174" s="71">
        <v>161.42989168457541</v>
      </c>
      <c r="CN174" s="71">
        <v>163.64862768375201</v>
      </c>
      <c r="CO174" s="71">
        <v>165.27557858178898</v>
      </c>
      <c r="CP174" s="71">
        <v>166.65493821948957</v>
      </c>
      <c r="CQ174" s="71">
        <v>167.20959069590015</v>
      </c>
      <c r="CR174" s="71">
        <v>167.51845858597437</v>
      </c>
      <c r="CS174" s="71">
        <v>168.69904127320567</v>
      </c>
      <c r="CT174" s="71">
        <v>170.48865709137561</v>
      </c>
      <c r="CU174" s="71">
        <v>172.55460280047475</v>
      </c>
      <c r="CV174" s="71">
        <v>174.5612293404663</v>
      </c>
      <c r="CW174" s="71"/>
      <c r="CX174" s="71"/>
      <c r="CY174" s="71"/>
      <c r="CZ174" s="71"/>
      <c r="DA174" s="71"/>
      <c r="DB174" s="71"/>
      <c r="DC174" s="71"/>
      <c r="DD174" s="72"/>
      <c r="DE174" s="72"/>
      <c r="DF174" s="72"/>
      <c r="DG174" s="72"/>
      <c r="DH174" s="72"/>
      <c r="DI174" s="72"/>
      <c r="DJ174" s="72" t="s">
        <v>62</v>
      </c>
      <c r="DK174" s="72"/>
      <c r="DL174" s="71">
        <v>0</v>
      </c>
      <c r="DM174" s="71">
        <v>9.9500000000002729E-3</v>
      </c>
      <c r="DN174" s="71">
        <v>32.499880000000005</v>
      </c>
      <c r="DO174" s="71">
        <v>41.192190000000004</v>
      </c>
      <c r="DP174" s="71">
        <v>54.619330000000005</v>
      </c>
      <c r="DQ174" s="71">
        <v>51.048491238070845</v>
      </c>
      <c r="DR174" s="71">
        <v>53.97262235776553</v>
      </c>
      <c r="DS174" s="71">
        <v>82.126770475062386</v>
      </c>
      <c r="DT174" s="71">
        <v>87.572187191120193</v>
      </c>
      <c r="DU174" s="71">
        <v>92.916738599777588</v>
      </c>
      <c r="DV174" s="71">
        <v>97.675375417198822</v>
      </c>
      <c r="DW174" s="71">
        <v>102.28600443238885</v>
      </c>
      <c r="DX174" s="71">
        <v>106.59070607354325</v>
      </c>
      <c r="DY174" s="71">
        <v>110.97136928177997</v>
      </c>
      <c r="DZ174" s="71">
        <v>115.6028479384872</v>
      </c>
      <c r="EA174" s="71">
        <v>120.19621768153051</v>
      </c>
      <c r="EB174" s="71">
        <v>124.9915304131933</v>
      </c>
      <c r="EC174" s="71">
        <v>130.19394812289951</v>
      </c>
      <c r="ED174" s="71">
        <v>135.39578784100834</v>
      </c>
      <c r="EE174" s="51"/>
    </row>
    <row r="175" spans="1:135" s="47" customFormat="1" x14ac:dyDescent="0.25">
      <c r="A175" s="68"/>
      <c r="B175" s="68" t="s">
        <v>114</v>
      </c>
      <c r="C175" s="68"/>
      <c r="D175" s="76"/>
      <c r="E175" s="76"/>
      <c r="F175" s="76"/>
      <c r="G175" s="68"/>
      <c r="H175" s="69"/>
      <c r="I175" s="69"/>
      <c r="J175" s="69"/>
      <c r="K175" s="69"/>
      <c r="L175" s="69"/>
      <c r="M175" s="69"/>
      <c r="N175" s="69"/>
      <c r="O175" s="69"/>
      <c r="P175" s="73">
        <f>P174/P7</f>
        <v>0.57877945234418982</v>
      </c>
      <c r="Q175" s="73">
        <f t="shared" ref="Q175:V175" si="92">Q174/Q7</f>
        <v>0.57674123957779366</v>
      </c>
      <c r="R175" s="91">
        <f t="shared" si="92"/>
        <v>0.57465258552005483</v>
      </c>
      <c r="S175" s="92">
        <f t="shared" si="92"/>
        <v>0.57291599819348737</v>
      </c>
      <c r="T175" s="92">
        <f t="shared" si="92"/>
        <v>0.57144121423800154</v>
      </c>
      <c r="U175" s="92">
        <f t="shared" si="92"/>
        <v>0.56985563275432694</v>
      </c>
      <c r="V175" s="92">
        <f t="shared" si="92"/>
        <v>0.56801458546201822</v>
      </c>
      <c r="W175" s="69"/>
      <c r="X175" s="69"/>
      <c r="Y175" s="69"/>
      <c r="Z175" s="69"/>
      <c r="AA175" s="70"/>
      <c r="AB175" s="71"/>
      <c r="AC175" s="71"/>
      <c r="AD175" s="71"/>
      <c r="AE175" s="71"/>
      <c r="AF175" s="71"/>
      <c r="AG175" s="71"/>
      <c r="AH175" s="71"/>
      <c r="AI175" s="71"/>
      <c r="AJ175" s="72"/>
      <c r="AK175" s="72"/>
      <c r="AL175" s="72"/>
      <c r="AM175" s="72"/>
      <c r="AN175" s="137" t="s">
        <v>119</v>
      </c>
      <c r="AO175" s="137"/>
      <c r="AP175" s="137"/>
      <c r="AQ175" s="137"/>
      <c r="AR175" s="72"/>
      <c r="AS175" s="72" t="s">
        <v>109</v>
      </c>
      <c r="AT175" s="72"/>
      <c r="AU175" s="71"/>
      <c r="AV175" s="71"/>
      <c r="AW175" s="71"/>
      <c r="AX175" s="71"/>
      <c r="AY175" s="71"/>
      <c r="AZ175" s="71"/>
      <c r="BA175" s="71"/>
      <c r="BB175" s="71"/>
      <c r="BC175" s="75">
        <f>BC174/BC7</f>
        <v>0.57880805654330691</v>
      </c>
      <c r="BD175" s="75">
        <f t="shared" ref="BD175:BI175" si="93">BD174/BD7</f>
        <v>0.57683569723392913</v>
      </c>
      <c r="BE175" s="75">
        <f t="shared" si="93"/>
        <v>0.5748140867346605</v>
      </c>
      <c r="BF175" s="75">
        <f t="shared" si="93"/>
        <v>0.57311297647529369</v>
      </c>
      <c r="BG175" s="75">
        <f t="shared" si="93"/>
        <v>0.57166946488007686</v>
      </c>
      <c r="BH175" s="75">
        <f t="shared" si="93"/>
        <v>0.57010664871927996</v>
      </c>
      <c r="BI175" s="75">
        <f t="shared" si="93"/>
        <v>0.56828607525734298</v>
      </c>
      <c r="BJ175" s="71"/>
      <c r="BK175" s="71"/>
      <c r="BL175" s="71"/>
      <c r="BM175" s="71"/>
      <c r="BN175" s="71"/>
      <c r="BO175" s="71"/>
      <c r="BP175" s="71"/>
      <c r="BQ175" s="71"/>
      <c r="BR175" s="71"/>
      <c r="BS175" s="71"/>
      <c r="BT175" s="71"/>
      <c r="BU175" s="71"/>
      <c r="BV175" s="72" t="s">
        <v>119</v>
      </c>
      <c r="BW175" s="72"/>
      <c r="BX175" s="72"/>
      <c r="BY175" s="72"/>
      <c r="BZ175" s="72"/>
      <c r="CA175" s="72"/>
      <c r="CB175" s="72"/>
      <c r="CC175" s="72"/>
      <c r="CD175" s="71"/>
      <c r="CE175" s="71"/>
      <c r="CF175" s="71"/>
      <c r="CG175" s="71"/>
      <c r="CH175" s="71"/>
      <c r="CI175" s="71"/>
      <c r="CJ175" s="71"/>
      <c r="CK175" s="71"/>
      <c r="CL175" s="71"/>
      <c r="CM175" s="71"/>
      <c r="CN175" s="71"/>
      <c r="CO175" s="71"/>
      <c r="CP175" s="71"/>
      <c r="CQ175" s="71"/>
      <c r="CR175" s="71"/>
      <c r="CS175" s="71"/>
      <c r="CT175" s="71"/>
      <c r="CU175" s="71"/>
      <c r="CV175" s="71"/>
      <c r="CW175" s="71"/>
      <c r="CX175" s="71"/>
      <c r="CY175" s="71"/>
      <c r="CZ175" s="71"/>
      <c r="DA175" s="71"/>
      <c r="DB175" s="71"/>
      <c r="DC175" s="71"/>
      <c r="DD175" s="72" t="s">
        <v>119</v>
      </c>
      <c r="DE175" s="72"/>
      <c r="DF175" s="72"/>
      <c r="DG175" s="72"/>
      <c r="DH175" s="72"/>
      <c r="DI175" s="72"/>
      <c r="DJ175" s="72"/>
      <c r="DK175" s="72"/>
      <c r="DL175" s="71"/>
      <c r="DM175" s="71"/>
      <c r="DN175" s="71"/>
      <c r="DO175" s="71"/>
      <c r="DP175" s="71"/>
      <c r="DQ175" s="71"/>
      <c r="DR175" s="71"/>
      <c r="DS175" s="71"/>
      <c r="DT175" s="71"/>
      <c r="DU175" s="71"/>
      <c r="DV175" s="71"/>
      <c r="DW175" s="71"/>
      <c r="DX175" s="71"/>
      <c r="DY175" s="71"/>
      <c r="DZ175" s="71"/>
      <c r="EA175" s="71"/>
      <c r="EB175" s="71"/>
      <c r="EC175" s="71"/>
      <c r="ED175" s="71"/>
      <c r="EE175" s="51"/>
    </row>
    <row r="176" spans="1:135" x14ac:dyDescent="0.25">
      <c r="A176" s="4"/>
      <c r="B176" s="4" t="s">
        <v>63</v>
      </c>
      <c r="C176" s="186">
        <f>Q176/$Q$181</f>
        <v>0.46709876206362039</v>
      </c>
      <c r="D176" s="186">
        <f>R176/$R$181</f>
        <v>0.46711697907377164</v>
      </c>
      <c r="E176" s="186">
        <f>S176/$S$181</f>
        <v>0.4671285457579018</v>
      </c>
      <c r="F176" s="186">
        <f>T176/$T$181</f>
        <v>0.46711873295739259</v>
      </c>
      <c r="G176" s="4">
        <v>1</v>
      </c>
      <c r="H176" s="36">
        <v>4609.5384699999995</v>
      </c>
      <c r="I176" s="36">
        <v>4525.9282800000001</v>
      </c>
      <c r="J176" s="36">
        <v>4499.21306</v>
      </c>
      <c r="K176" s="36">
        <v>4646.8667100000002</v>
      </c>
      <c r="L176" s="36">
        <v>4625.6568900000002</v>
      </c>
      <c r="M176" s="36">
        <v>4599.5008818416391</v>
      </c>
      <c r="N176" s="36">
        <v>4529.4404296204357</v>
      </c>
      <c r="O176" s="36">
        <v>4611.3687694437576</v>
      </c>
      <c r="P176" s="36">
        <v>4128.7572447466418</v>
      </c>
      <c r="Q176" s="36">
        <v>4138.0306160059172</v>
      </c>
      <c r="R176" s="89">
        <v>4114.2531072500205</v>
      </c>
      <c r="S176" s="89">
        <v>4076.4331177778454</v>
      </c>
      <c r="T176" s="89">
        <v>4041.3247673054898</v>
      </c>
      <c r="U176" s="89">
        <v>3997.3441887885738</v>
      </c>
      <c r="V176" s="89">
        <v>3957.5233066721594</v>
      </c>
      <c r="W176" s="36">
        <v>3930.250652126314</v>
      </c>
      <c r="X176" s="36">
        <v>3913.2309477975878</v>
      </c>
      <c r="Y176" s="36">
        <v>3898.4871817685294</v>
      </c>
      <c r="Z176" s="36">
        <v>3885.2292988569825</v>
      </c>
      <c r="AA176" s="37"/>
      <c r="AB176" s="16"/>
      <c r="AC176" s="16"/>
      <c r="AD176" s="16"/>
      <c r="AE176" s="16"/>
      <c r="AF176" s="16"/>
      <c r="AG176" s="16"/>
      <c r="AH176" s="16"/>
      <c r="AI176" s="16"/>
      <c r="AJ176" s="38"/>
      <c r="AK176" s="38"/>
      <c r="AL176" s="38"/>
      <c r="AM176" s="38"/>
      <c r="AN176" s="189">
        <f>BE176/$BE$181</f>
        <v>0.46695860310732817</v>
      </c>
      <c r="AO176" s="189">
        <f>BF176/$BG$181</f>
        <v>0.47120086580528292</v>
      </c>
      <c r="AP176" s="189">
        <f>BG176/$BG$181</f>
        <v>0.46695860310732817</v>
      </c>
      <c r="AQ176" s="189">
        <f>BH176/$BH$181</f>
        <v>0.46695860310732817</v>
      </c>
      <c r="AR176" s="189">
        <f>BI176/$BI$181</f>
        <v>0.46695860310732817</v>
      </c>
      <c r="AS176" s="38" t="s">
        <v>63</v>
      </c>
      <c r="AT176" s="38">
        <v>1</v>
      </c>
      <c r="AU176" s="39">
        <v>4590.1647599999997</v>
      </c>
      <c r="AV176" s="39">
        <v>4504.9524199999996</v>
      </c>
      <c r="AW176" s="39">
        <v>4472.6530000000002</v>
      </c>
      <c r="AX176" s="39">
        <v>4613.4381700000004</v>
      </c>
      <c r="AY176" s="39">
        <v>4588.7679800000005</v>
      </c>
      <c r="AZ176" s="39">
        <v>4562.0989216117614</v>
      </c>
      <c r="BA176" s="39">
        <v>4492.8964427648471</v>
      </c>
      <c r="BB176" s="39">
        <v>4565.3487393236464</v>
      </c>
      <c r="BC176" s="39">
        <v>4084.0949339950735</v>
      </c>
      <c r="BD176" s="39">
        <v>4091.2828414294991</v>
      </c>
      <c r="BE176" s="39">
        <v>4065.8947162788836</v>
      </c>
      <c r="BF176" s="39">
        <v>4026.6580076998257</v>
      </c>
      <c r="BG176" s="39">
        <v>3990.4056526998147</v>
      </c>
      <c r="BH176" s="39">
        <v>3945.1304075759954</v>
      </c>
      <c r="BI176" s="39">
        <v>3904.1184465698384</v>
      </c>
      <c r="BJ176" s="39">
        <v>3875.4897841427055</v>
      </c>
      <c r="BK176" s="39">
        <v>3856.964679260318</v>
      </c>
      <c r="BL176" s="39">
        <v>3840.5818760553752</v>
      </c>
      <c r="BM176" s="39">
        <v>3825.6452058458271</v>
      </c>
      <c r="BN176" s="16"/>
      <c r="BO176" s="16"/>
      <c r="BP176" s="16"/>
      <c r="BQ176" s="16"/>
      <c r="BR176" s="16"/>
      <c r="BS176" s="16"/>
      <c r="BT176" s="16"/>
      <c r="BU176" s="16"/>
      <c r="BV176" s="107">
        <v>3858937.0768406698</v>
      </c>
      <c r="BW176" s="107">
        <f>CO176/$CO$181</f>
        <v>0.45349506816763319</v>
      </c>
      <c r="BX176" s="107">
        <f>CP176/$CP$181</f>
        <v>0.45349506816763319</v>
      </c>
      <c r="BY176" s="107">
        <f>CQ176/$CQ$181</f>
        <v>0.45349506816763313</v>
      </c>
      <c r="BZ176" s="107">
        <f>CQ176/$CQ$181</f>
        <v>0.45349506816763313</v>
      </c>
      <c r="CA176" s="38"/>
      <c r="CB176" s="38" t="s">
        <v>63</v>
      </c>
      <c r="CC176" s="38">
        <v>1</v>
      </c>
      <c r="CD176" s="39">
        <v>19.373709999999999</v>
      </c>
      <c r="CE176" s="39">
        <v>19.75348</v>
      </c>
      <c r="CF176" s="39">
        <v>21.277930000000001</v>
      </c>
      <c r="CG176" s="39">
        <v>24.042059999999999</v>
      </c>
      <c r="CH176" s="39">
        <v>25.021510000000003</v>
      </c>
      <c r="CI176" s="39">
        <v>25.193835135909389</v>
      </c>
      <c r="CJ176" s="39">
        <v>23.56479186271055</v>
      </c>
      <c r="CK176" s="39">
        <v>27.785017325810266</v>
      </c>
      <c r="CL176" s="39">
        <v>29.377169427073163</v>
      </c>
      <c r="CM176" s="39">
        <v>30.496183338015829</v>
      </c>
      <c r="CN176" s="39">
        <v>31.211415497970062</v>
      </c>
      <c r="CO176" s="39">
        <v>31.823602893404402</v>
      </c>
      <c r="CP176" s="39">
        <v>32.396523652332604</v>
      </c>
      <c r="CQ176" s="39">
        <v>32.815646899815164</v>
      </c>
      <c r="CR176" s="39">
        <v>33.191128396137003</v>
      </c>
      <c r="CS176" s="39">
        <v>33.74516270913827</v>
      </c>
      <c r="CT176" s="39">
        <v>34.429757583252595</v>
      </c>
      <c r="CU176" s="39">
        <v>35.180708891425645</v>
      </c>
      <c r="CV176" s="39">
        <v>35.930676369987374</v>
      </c>
      <c r="CW176" s="39"/>
      <c r="CX176" s="16"/>
      <c r="CY176" s="16"/>
      <c r="CZ176" s="16"/>
      <c r="DA176" s="16"/>
      <c r="DB176" s="16"/>
      <c r="DC176" s="16"/>
      <c r="DD176" s="107">
        <f>DV176/$DV$181</f>
        <v>0.54008093372747368</v>
      </c>
      <c r="DE176" s="107">
        <f>DW176/$DW$181</f>
        <v>0.53998799458086333</v>
      </c>
      <c r="DF176" s="107">
        <f>DX176/$DX$181</f>
        <v>0.53471798469312382</v>
      </c>
      <c r="DG176" s="107">
        <f>DY176/$DY$181</f>
        <v>0.53794070116935533</v>
      </c>
      <c r="DH176" s="107">
        <f>DZ176/$DZ$181</f>
        <v>0.53815371709811066</v>
      </c>
      <c r="DI176" s="38"/>
      <c r="DJ176" s="38" t="s">
        <v>63</v>
      </c>
      <c r="DK176" s="38">
        <v>1</v>
      </c>
      <c r="DL176" s="39">
        <v>0</v>
      </c>
      <c r="DM176" s="39">
        <v>1.22238</v>
      </c>
      <c r="DN176" s="39">
        <v>5.2821299999999995</v>
      </c>
      <c r="DO176" s="39">
        <v>9.3864799999999988</v>
      </c>
      <c r="DP176" s="39">
        <v>11.8674</v>
      </c>
      <c r="DQ176" s="39">
        <v>12.208125093967741</v>
      </c>
      <c r="DR176" s="39">
        <v>12.97919499287767</v>
      </c>
      <c r="DS176" s="39">
        <v>18.235012794301262</v>
      </c>
      <c r="DT176" s="39">
        <v>15.285141324495264</v>
      </c>
      <c r="DU176" s="46">
        <v>16.251591238402266</v>
      </c>
      <c r="DV176" s="39">
        <v>17.146975473166918</v>
      </c>
      <c r="DW176" s="39">
        <v>17.951507184615473</v>
      </c>
      <c r="DX176" s="39">
        <v>18.522590953342213</v>
      </c>
      <c r="DY176" s="39">
        <v>19.398134312763396</v>
      </c>
      <c r="DZ176" s="39">
        <v>20.213731706183857</v>
      </c>
      <c r="EA176" s="39">
        <v>21.015705274470445</v>
      </c>
      <c r="EB176" s="39">
        <v>21.836510954017225</v>
      </c>
      <c r="EC176" s="39">
        <v>22.724596821728412</v>
      </c>
      <c r="ED176" s="39">
        <v>23.65341664116805</v>
      </c>
      <c r="EE176" s="21"/>
    </row>
    <row r="177" spans="1:135" x14ac:dyDescent="0.25">
      <c r="A177" s="4"/>
      <c r="B177" s="4"/>
      <c r="C177" s="186">
        <f t="shared" ref="C177:C180" si="94">Q177/$Q$181</f>
        <v>0.21807626720776671</v>
      </c>
      <c r="D177" s="186">
        <f t="shared" ref="D177:D180" si="95">R177/$R$181</f>
        <v>0.21805276268239668</v>
      </c>
      <c r="E177" s="186">
        <f t="shared" ref="E177:E180" si="96">S177/$S$181</f>
        <v>0.21802869968085087</v>
      </c>
      <c r="F177" s="186">
        <f t="shared" ref="F177:F180" si="97">T177/$T$181</f>
        <v>0.2180140623306133</v>
      </c>
      <c r="G177" s="4">
        <v>2</v>
      </c>
      <c r="H177" s="36">
        <v>2374.5097999999994</v>
      </c>
      <c r="I177" s="36">
        <v>2144.9697799999999</v>
      </c>
      <c r="J177" s="36">
        <v>2017.4072999999999</v>
      </c>
      <c r="K177" s="36">
        <v>2293.7821100000001</v>
      </c>
      <c r="L177" s="36">
        <v>2173.2729700000004</v>
      </c>
      <c r="M177" s="36">
        <v>2179.761870732254</v>
      </c>
      <c r="N177" s="36">
        <v>1934.5097991446873</v>
      </c>
      <c r="O177" s="36">
        <v>2046.0379376456854</v>
      </c>
      <c r="P177" s="36">
        <v>1927.8481056359331</v>
      </c>
      <c r="Q177" s="36">
        <v>1931.9389037625306</v>
      </c>
      <c r="R177" s="89">
        <v>1920.5558705859403</v>
      </c>
      <c r="S177" s="89">
        <v>1902.6441866511132</v>
      </c>
      <c r="T177" s="89">
        <v>1886.1706190617604</v>
      </c>
      <c r="U177" s="89">
        <v>1865.4731473852155</v>
      </c>
      <c r="V177" s="89">
        <v>1846.669990072435</v>
      </c>
      <c r="W177" s="36">
        <v>1833.7396051838193</v>
      </c>
      <c r="X177" s="36">
        <v>1825.6152357678473</v>
      </c>
      <c r="Y177" s="36">
        <v>1818.5578047537067</v>
      </c>
      <c r="Z177" s="36">
        <v>1812.1757477865049</v>
      </c>
      <c r="AA177" s="37"/>
      <c r="AB177" s="16"/>
      <c r="AC177" s="16"/>
      <c r="AD177" s="16"/>
      <c r="AE177" s="16"/>
      <c r="AF177" s="16"/>
      <c r="AG177" s="16"/>
      <c r="AH177" s="16"/>
      <c r="AI177" s="16"/>
      <c r="AJ177" s="38"/>
      <c r="AK177" s="38"/>
      <c r="AL177" s="38"/>
      <c r="AM177" s="38"/>
      <c r="AN177" s="189">
        <f t="shared" ref="AN177:AN180" si="98">BE177/$BE$181</f>
        <v>0.21842325426680009</v>
      </c>
      <c r="AO177" s="189">
        <f t="shared" ref="AO177:AO180" si="99">BF177/$BF$181</f>
        <v>0.21842325426680009</v>
      </c>
      <c r="AP177" s="189">
        <f t="shared" ref="AP177:AP180" si="100">BG177/$BG$181</f>
        <v>0.21842325426680009</v>
      </c>
      <c r="AQ177" s="189">
        <f t="shared" ref="AQ177:AQ180" si="101">BH177/$BH$181</f>
        <v>0.21842325426680009</v>
      </c>
      <c r="AR177" s="189">
        <f t="shared" ref="AR177:AR180" si="102">BI177/$BI$181</f>
        <v>0.21842325426680009</v>
      </c>
      <c r="AS177" s="38"/>
      <c r="AT177" s="38">
        <v>2</v>
      </c>
      <c r="AU177" s="39">
        <v>2365.3554699999995</v>
      </c>
      <c r="AV177" s="39">
        <v>2135.9646299999999</v>
      </c>
      <c r="AW177" s="39">
        <v>2007.3206699999998</v>
      </c>
      <c r="AX177" s="39">
        <v>2279.95192</v>
      </c>
      <c r="AY177" s="39">
        <v>2158.2981100000002</v>
      </c>
      <c r="AZ177" s="39">
        <v>2164.556152761726</v>
      </c>
      <c r="BA177" s="39">
        <v>1920.8884431118229</v>
      </c>
      <c r="BB177" s="39">
        <v>2029.0159656397157</v>
      </c>
      <c r="BC177" s="39">
        <v>1910.3648595006612</v>
      </c>
      <c r="BD177" s="39">
        <v>1913.7270550416545</v>
      </c>
      <c r="BE177" s="39">
        <v>1901.8515764055842</v>
      </c>
      <c r="BF177" s="39">
        <v>1883.4983229961249</v>
      </c>
      <c r="BG177" s="39">
        <v>1866.5410224961538</v>
      </c>
      <c r="BH177" s="39">
        <v>1845.3632000685013</v>
      </c>
      <c r="BI177" s="39">
        <v>1826.179559533306</v>
      </c>
      <c r="BJ177" s="39">
        <v>1812.7882962156821</v>
      </c>
      <c r="BK177" s="39">
        <v>1804.1230448055592</v>
      </c>
      <c r="BL177" s="39">
        <v>1796.4598704551472</v>
      </c>
      <c r="BM177" s="39">
        <v>1789.4731352427123</v>
      </c>
      <c r="BN177" s="16"/>
      <c r="BO177" s="16"/>
      <c r="BP177" s="16"/>
      <c r="BQ177" s="16"/>
      <c r="BR177" s="16"/>
      <c r="BS177" s="16"/>
      <c r="BT177" s="16"/>
      <c r="BU177" s="16"/>
      <c r="BV177" s="107">
        <v>1806310.9721381862</v>
      </c>
      <c r="BW177" s="107">
        <f t="shared" ref="BW177:BW180" si="103">CO177/$CO$181</f>
        <v>0.19818110677957276</v>
      </c>
      <c r="BX177" s="107">
        <f t="shared" ref="BX177:BX180" si="104">CP177/$CP$181</f>
        <v>0.19818110677957276</v>
      </c>
      <c r="BY177" s="107">
        <f t="shared" ref="BY177:BY180" si="105">CQ177/$CQ$181</f>
        <v>0.19818110677957276</v>
      </c>
      <c r="BZ177" s="107">
        <f t="shared" ref="BZ177:BZ180" si="106">CQ177/$CQ$181</f>
        <v>0.19818110677957276</v>
      </c>
      <c r="CA177" s="38"/>
      <c r="CB177" s="38"/>
      <c r="CC177" s="38">
        <v>2</v>
      </c>
      <c r="CD177" s="39">
        <v>9.1543299999999999</v>
      </c>
      <c r="CE177" s="39">
        <v>8.6501699999999992</v>
      </c>
      <c r="CF177" s="39">
        <v>8.4358199999999997</v>
      </c>
      <c r="CG177" s="39">
        <v>10.819270000000001</v>
      </c>
      <c r="CH177" s="39">
        <v>11.091869999999998</v>
      </c>
      <c r="CI177" s="39">
        <v>11.383829482531354</v>
      </c>
      <c r="CJ177" s="39">
        <v>10.054374346989924</v>
      </c>
      <c r="CK177" s="39">
        <v>11.822746169487457</v>
      </c>
      <c r="CL177" s="39">
        <v>12.838066739363747</v>
      </c>
      <c r="CM177" s="39">
        <v>13.327085101279826</v>
      </c>
      <c r="CN177" s="39">
        <v>13.639647488422872</v>
      </c>
      <c r="CO177" s="39">
        <v>13.907178458657887</v>
      </c>
      <c r="CP177" s="39">
        <v>14.157549583001433</v>
      </c>
      <c r="CQ177" s="39">
        <v>14.340709919008527</v>
      </c>
      <c r="CR177" s="39">
        <v>14.504798447726122</v>
      </c>
      <c r="CS177" s="39">
        <v>14.746916038526171</v>
      </c>
      <c r="CT177" s="39">
        <v>15.046089677604085</v>
      </c>
      <c r="CU177" s="39">
        <v>15.374261628828684</v>
      </c>
      <c r="CV177" s="39">
        <v>15.702003638351725</v>
      </c>
      <c r="CW177" s="39"/>
      <c r="CX177" s="16"/>
      <c r="CY177" s="16"/>
      <c r="CZ177" s="16"/>
      <c r="DA177" s="16"/>
      <c r="DB177" s="16"/>
      <c r="DC177" s="16"/>
      <c r="DD177" s="107">
        <f t="shared" ref="DD177:DD180" si="107">DV177/$DV$181</f>
        <v>0.15952195876523323</v>
      </c>
      <c r="DE177" s="107">
        <f t="shared" ref="DE177:DE180" si="108">DW177/$DW$181</f>
        <v>0.15758159380796533</v>
      </c>
      <c r="DF177" s="107">
        <f t="shared" ref="DF177:DF180" si="109">DX177/$DX$181</f>
        <v>0.15796936519600849</v>
      </c>
      <c r="DG177" s="107">
        <f t="shared" ref="DG177:DG180" si="110">DY177/$DY$181</f>
        <v>0.15999000527036672</v>
      </c>
      <c r="DH177" s="107">
        <f t="shared" ref="DH177:DH180" si="111">DZ177/$DZ$181</f>
        <v>0.15935653079755857</v>
      </c>
      <c r="DI177" s="38"/>
      <c r="DJ177" s="38"/>
      <c r="DK177" s="38">
        <v>2</v>
      </c>
      <c r="DL177" s="39">
        <v>0</v>
      </c>
      <c r="DM177" s="39">
        <v>0.35497999999999996</v>
      </c>
      <c r="DN177" s="39">
        <v>1.6508099999999999</v>
      </c>
      <c r="DO177" s="39">
        <v>3.01092</v>
      </c>
      <c r="DP177" s="39">
        <v>3.8829900000000004</v>
      </c>
      <c r="DQ177" s="39">
        <v>3.8218884879967181</v>
      </c>
      <c r="DR177" s="39">
        <v>3.5669816858743397</v>
      </c>
      <c r="DS177" s="39">
        <v>5.1992258364823556</v>
      </c>
      <c r="DT177" s="39">
        <v>4.6451793959080696</v>
      </c>
      <c r="DU177" s="46">
        <v>4.884763619596197</v>
      </c>
      <c r="DV177" s="39">
        <v>5.0646466919331168</v>
      </c>
      <c r="DW177" s="39">
        <v>5.2386851963302847</v>
      </c>
      <c r="DX177" s="39">
        <v>5.4720469826053071</v>
      </c>
      <c r="DY177" s="39">
        <v>5.7692373977057487</v>
      </c>
      <c r="DZ177" s="39">
        <v>5.9856320914026497</v>
      </c>
      <c r="EA177" s="39">
        <v>6.204392929610921</v>
      </c>
      <c r="EB177" s="39">
        <v>6.4461012846838601</v>
      </c>
      <c r="EC177" s="39">
        <v>6.7236726697307194</v>
      </c>
      <c r="ED177" s="39">
        <v>7.0006089054408731</v>
      </c>
      <c r="EE177" s="21"/>
    </row>
    <row r="178" spans="1:135" x14ac:dyDescent="0.25">
      <c r="A178" s="4"/>
      <c r="B178" s="4"/>
      <c r="C178" s="186">
        <f t="shared" si="94"/>
        <v>0.10218301105405991</v>
      </c>
      <c r="D178" s="186">
        <f t="shared" si="95"/>
        <v>0.10217135334942508</v>
      </c>
      <c r="E178" s="186">
        <f t="shared" si="96"/>
        <v>0.1021592995623819</v>
      </c>
      <c r="F178" s="186">
        <f t="shared" si="97"/>
        <v>0.10215978685676648</v>
      </c>
      <c r="G178" s="4">
        <v>3</v>
      </c>
      <c r="H178" s="36">
        <v>1160.71181</v>
      </c>
      <c r="I178" s="36">
        <v>1015.5640900000001</v>
      </c>
      <c r="J178" s="36">
        <v>897.90305000000012</v>
      </c>
      <c r="K178" s="36">
        <v>1092.7083</v>
      </c>
      <c r="L178" s="36">
        <v>1024.8217300000001</v>
      </c>
      <c r="M178" s="36">
        <v>1067.9669474517505</v>
      </c>
      <c r="N178" s="36">
        <v>834.9328637554778</v>
      </c>
      <c r="O178" s="36">
        <v>960.15268718491825</v>
      </c>
      <c r="P178" s="36">
        <v>903.30565053158716</v>
      </c>
      <c r="Q178" s="36">
        <v>905.2398818384778</v>
      </c>
      <c r="R178" s="89">
        <v>899.900510624395</v>
      </c>
      <c r="S178" s="89">
        <v>891.50097078612725</v>
      </c>
      <c r="T178" s="89">
        <v>883.84568572752698</v>
      </c>
      <c r="U178" s="89">
        <v>874.14847546693454</v>
      </c>
      <c r="V178" s="89">
        <v>865.34555995415974</v>
      </c>
      <c r="W178" s="36">
        <v>859.29671472121436</v>
      </c>
      <c r="X178" s="36">
        <v>855.5059805883842</v>
      </c>
      <c r="Y178" s="36">
        <v>852.22231040617157</v>
      </c>
      <c r="Z178" s="36">
        <v>849.24444770241769</v>
      </c>
      <c r="AA178" s="37"/>
      <c r="AB178" s="16"/>
      <c r="AC178" s="16"/>
      <c r="AD178" s="16"/>
      <c r="AE178" s="16"/>
      <c r="AF178" s="16"/>
      <c r="AG178" s="16"/>
      <c r="AH178" s="16"/>
      <c r="AI178" s="16"/>
      <c r="AJ178" s="38"/>
      <c r="AK178" s="38"/>
      <c r="AL178" s="38"/>
      <c r="AM178" s="38"/>
      <c r="AN178" s="189">
        <f t="shared" si="98"/>
        <v>0.10226948726811</v>
      </c>
      <c r="AO178" s="189">
        <f t="shared" si="99"/>
        <v>0.10226948726811</v>
      </c>
      <c r="AP178" s="189">
        <f t="shared" si="100"/>
        <v>0.10226948726811</v>
      </c>
      <c r="AQ178" s="189">
        <f t="shared" si="101"/>
        <v>0.10226948726811</v>
      </c>
      <c r="AR178" s="189">
        <f t="shared" si="102"/>
        <v>0.10226948726811</v>
      </c>
      <c r="AS178" s="38"/>
      <c r="AT178" s="38">
        <v>3</v>
      </c>
      <c r="AU178" s="39">
        <v>1155.9020600000001</v>
      </c>
      <c r="AV178" s="39">
        <v>1010.6285300000001</v>
      </c>
      <c r="AW178" s="39">
        <v>893.27799000000005</v>
      </c>
      <c r="AX178" s="39">
        <v>1085.4770100000001</v>
      </c>
      <c r="AY178" s="39">
        <v>1017.0312100000001</v>
      </c>
      <c r="AZ178" s="39">
        <v>1060.4276542346165</v>
      </c>
      <c r="BA178" s="39">
        <v>828.39869906095544</v>
      </c>
      <c r="BB178" s="39">
        <v>951.21367099240024</v>
      </c>
      <c r="BC178" s="39">
        <v>894.46535961552968</v>
      </c>
      <c r="BD178" s="39">
        <v>896.0395968240482</v>
      </c>
      <c r="BE178" s="39">
        <v>890.47929549417779</v>
      </c>
      <c r="BF178" s="39">
        <v>881.88598970268731</v>
      </c>
      <c r="BG178" s="39">
        <v>873.94629283568167</v>
      </c>
      <c r="BH178" s="39">
        <v>864.03047572911305</v>
      </c>
      <c r="BI178" s="39">
        <v>855.04836854434552</v>
      </c>
      <c r="BJ178" s="39">
        <v>848.77835101364417</v>
      </c>
      <c r="BK178" s="39">
        <v>844.72113273925629</v>
      </c>
      <c r="BL178" s="39">
        <v>841.13310400901196</v>
      </c>
      <c r="BM178" s="39">
        <v>837.86179560253152</v>
      </c>
      <c r="BN178" s="16"/>
      <c r="BO178" s="16"/>
      <c r="BP178" s="16"/>
      <c r="BQ178" s="16"/>
      <c r="BR178" s="16"/>
      <c r="BS178" s="16"/>
      <c r="BT178" s="16"/>
      <c r="BU178" s="16"/>
      <c r="BV178" s="107">
        <v>821050.44188099378</v>
      </c>
      <c r="BW178" s="107">
        <f t="shared" si="103"/>
        <v>0.10370447882383557</v>
      </c>
      <c r="BX178" s="107">
        <f t="shared" si="104"/>
        <v>0.10370447882383557</v>
      </c>
      <c r="BY178" s="107">
        <f t="shared" si="105"/>
        <v>0.10370447882383557</v>
      </c>
      <c r="BZ178" s="107">
        <f t="shared" si="106"/>
        <v>0.10370447882383557</v>
      </c>
      <c r="CA178" s="38"/>
      <c r="CB178" s="38"/>
      <c r="CC178" s="38">
        <v>3</v>
      </c>
      <c r="CD178" s="39">
        <v>4.8097500000000002</v>
      </c>
      <c r="CE178" s="39">
        <v>4.7977799999999995</v>
      </c>
      <c r="CF178" s="39">
        <v>3.8446800000000003</v>
      </c>
      <c r="CG178" s="39">
        <v>5.8399099999999997</v>
      </c>
      <c r="CH178" s="39">
        <v>5.9334899999999999</v>
      </c>
      <c r="CI178" s="39">
        <v>5.7319281731240288</v>
      </c>
      <c r="CJ178" s="39">
        <v>5.1054733753632968</v>
      </c>
      <c r="CK178" s="39">
        <v>6.51113032889391</v>
      </c>
      <c r="CL178" s="39">
        <v>6.7179210064264518</v>
      </c>
      <c r="CM178" s="39">
        <v>6.9738151992780368</v>
      </c>
      <c r="CN178" s="39">
        <v>7.137373269900058</v>
      </c>
      <c r="CO178" s="39">
        <v>7.2773672394983597</v>
      </c>
      <c r="CP178" s="39">
        <v>7.4083817816235307</v>
      </c>
      <c r="CQ178" s="39">
        <v>7.5042261711088551</v>
      </c>
      <c r="CR178" s="39">
        <v>7.5900906393629102</v>
      </c>
      <c r="CS178" s="39">
        <v>7.7167862612413822</v>
      </c>
      <c r="CT178" s="39">
        <v>7.8733382495846191</v>
      </c>
      <c r="CU178" s="39">
        <v>8.0450645141079136</v>
      </c>
      <c r="CV178" s="39">
        <v>8.2165657981534554</v>
      </c>
      <c r="CW178" s="39"/>
      <c r="CX178" s="16"/>
      <c r="CY178" s="16"/>
      <c r="CZ178" s="16"/>
      <c r="DA178" s="16"/>
      <c r="DB178" s="16"/>
      <c r="DC178" s="16"/>
      <c r="DD178" s="107">
        <f t="shared" si="107"/>
        <v>7.1934519667109897E-2</v>
      </c>
      <c r="DE178" s="107">
        <f t="shared" si="108"/>
        <v>7.0316291479761178E-2</v>
      </c>
      <c r="DF178" s="107">
        <f t="shared" si="109"/>
        <v>7.191156162014159E-2</v>
      </c>
      <c r="DG178" s="107">
        <f t="shared" si="110"/>
        <v>7.2484042150907979E-2</v>
      </c>
      <c r="DH178" s="107">
        <f t="shared" si="111"/>
        <v>7.2071617618822942E-2</v>
      </c>
      <c r="DI178" s="38"/>
      <c r="DJ178" s="38"/>
      <c r="DK178" s="38">
        <v>3</v>
      </c>
      <c r="DL178" s="39">
        <v>0</v>
      </c>
      <c r="DM178" s="39">
        <v>0.13778000000000001</v>
      </c>
      <c r="DN178" s="39">
        <v>0.78037999999999996</v>
      </c>
      <c r="DO178" s="39">
        <v>1.3913800000000001</v>
      </c>
      <c r="DP178" s="39">
        <v>1.8570300000000002</v>
      </c>
      <c r="DQ178" s="39">
        <v>1.8073650440098401</v>
      </c>
      <c r="DR178" s="39">
        <v>1.4286913191590809</v>
      </c>
      <c r="DS178" s="39">
        <v>2.4278858636240028</v>
      </c>
      <c r="DT178" s="39">
        <v>2.1223699096310238</v>
      </c>
      <c r="DU178" s="46">
        <v>2.2264698151515359</v>
      </c>
      <c r="DV178" s="39">
        <v>2.2838418603171493</v>
      </c>
      <c r="DW178" s="39">
        <v>2.3376138439415275</v>
      </c>
      <c r="DX178" s="39">
        <v>2.4910111102217325</v>
      </c>
      <c r="DY178" s="39">
        <v>2.6137735667126254</v>
      </c>
      <c r="DZ178" s="39">
        <v>2.7071007704513632</v>
      </c>
      <c r="EA178" s="39">
        <v>2.8015774463287486</v>
      </c>
      <c r="EB178" s="39">
        <v>2.9115095995432871</v>
      </c>
      <c r="EC178" s="39">
        <v>3.0441418830516538</v>
      </c>
      <c r="ED178" s="39">
        <v>3.1660863017326828</v>
      </c>
      <c r="EE178" s="21"/>
    </row>
    <row r="179" spans="1:135" x14ac:dyDescent="0.25">
      <c r="A179" s="4"/>
      <c r="B179" s="4"/>
      <c r="C179" s="186">
        <f t="shared" si="94"/>
        <v>9.2446656045597445E-2</v>
      </c>
      <c r="D179" s="186">
        <f t="shared" si="95"/>
        <v>9.2432418062190477E-2</v>
      </c>
      <c r="E179" s="186">
        <f t="shared" si="96"/>
        <v>9.242177801910742E-2</v>
      </c>
      <c r="F179" s="186">
        <f t="shared" si="97"/>
        <v>9.2423991524298976E-2</v>
      </c>
      <c r="G179" s="4">
        <v>4</v>
      </c>
      <c r="H179" s="36">
        <v>1044.80879</v>
      </c>
      <c r="I179" s="36">
        <v>933.64150000000006</v>
      </c>
      <c r="J179" s="36">
        <v>773.30229999999983</v>
      </c>
      <c r="K179" s="36">
        <v>1014.3912300000002</v>
      </c>
      <c r="L179" s="36">
        <v>946.46566000000007</v>
      </c>
      <c r="M179" s="36">
        <v>970.19241378801485</v>
      </c>
      <c r="N179" s="36">
        <v>696.95005676533742</v>
      </c>
      <c r="O179" s="36">
        <v>918.97985476361885</v>
      </c>
      <c r="P179" s="36">
        <v>817.25137562606972</v>
      </c>
      <c r="Q179" s="36">
        <v>818.98545689561593</v>
      </c>
      <c r="R179" s="89">
        <v>814.12232965083672</v>
      </c>
      <c r="S179" s="89">
        <v>806.52574145246183</v>
      </c>
      <c r="T179" s="89">
        <v>799.61547180008233</v>
      </c>
      <c r="U179" s="89">
        <v>790.77993705986523</v>
      </c>
      <c r="V179" s="89">
        <v>782.80021845821159</v>
      </c>
      <c r="W179" s="36">
        <v>777.31086319601729</v>
      </c>
      <c r="X179" s="36">
        <v>773.86739362166986</v>
      </c>
      <c r="Y179" s="36">
        <v>770.87668581792411</v>
      </c>
      <c r="Z179" s="36">
        <v>768.15412021920088</v>
      </c>
      <c r="AA179" s="37"/>
      <c r="AB179" s="16"/>
      <c r="AC179" s="16"/>
      <c r="AD179" s="16"/>
      <c r="AE179" s="16"/>
      <c r="AF179" s="16"/>
      <c r="AG179" s="16"/>
      <c r="AH179" s="16"/>
      <c r="AI179" s="16"/>
      <c r="AJ179" s="38"/>
      <c r="AK179" s="38"/>
      <c r="AL179" s="38"/>
      <c r="AM179" s="38"/>
      <c r="AN179" s="189">
        <f t="shared" si="98"/>
        <v>9.2588484998377504E-2</v>
      </c>
      <c r="AO179" s="189">
        <f t="shared" si="99"/>
        <v>9.2588484998377504E-2</v>
      </c>
      <c r="AP179" s="189">
        <f t="shared" si="100"/>
        <v>9.2588484998377504E-2</v>
      </c>
      <c r="AQ179" s="189">
        <f t="shared" si="101"/>
        <v>9.2588484998377504E-2</v>
      </c>
      <c r="AR179" s="189">
        <f t="shared" si="102"/>
        <v>9.2588484998377504E-2</v>
      </c>
      <c r="AS179" s="38"/>
      <c r="AT179" s="38">
        <v>4</v>
      </c>
      <c r="AU179" s="39">
        <v>1040.7643800000001</v>
      </c>
      <c r="AV179" s="39">
        <v>929.28052000000002</v>
      </c>
      <c r="AW179" s="39">
        <v>769.83337999999992</v>
      </c>
      <c r="AX179" s="39">
        <v>1007.9360000000001</v>
      </c>
      <c r="AY179" s="39">
        <v>939.84159999999997</v>
      </c>
      <c r="AZ179" s="39">
        <v>964.16608822952367</v>
      </c>
      <c r="BA179" s="39">
        <v>691.79240373283233</v>
      </c>
      <c r="BB179" s="39">
        <v>910.56793916621564</v>
      </c>
      <c r="BC179" s="39">
        <v>809.79375904385836</v>
      </c>
      <c r="BD179" s="39">
        <v>811.2189763013057</v>
      </c>
      <c r="BE179" s="39">
        <v>806.18502247969809</v>
      </c>
      <c r="BF179" s="39">
        <v>798.40517351774884</v>
      </c>
      <c r="BG179" s="39">
        <v>791.21706175636666</v>
      </c>
      <c r="BH179" s="39">
        <v>782.23989263248802</v>
      </c>
      <c r="BI179" s="39">
        <v>774.10804687334735</v>
      </c>
      <c r="BJ179" s="39">
        <v>768.43155978430013</v>
      </c>
      <c r="BK179" s="39">
        <v>764.75840463932036</v>
      </c>
      <c r="BL179" s="39">
        <v>761.51002476436258</v>
      </c>
      <c r="BM179" s="39">
        <v>758.54838393277782</v>
      </c>
      <c r="BN179" s="16"/>
      <c r="BO179" s="16"/>
      <c r="BP179" s="16"/>
      <c r="BQ179" s="16"/>
      <c r="BR179" s="16"/>
      <c r="BS179" s="16"/>
      <c r="BT179" s="16"/>
      <c r="BU179" s="16"/>
      <c r="BV179" s="107">
        <v>738945.39769289433</v>
      </c>
      <c r="BW179" s="107">
        <f t="shared" si="103"/>
        <v>8.8550548062135942E-2</v>
      </c>
      <c r="BX179" s="107">
        <f t="shared" si="104"/>
        <v>8.8550548062135942E-2</v>
      </c>
      <c r="BY179" s="107">
        <f t="shared" si="105"/>
        <v>8.8550548062135942E-2</v>
      </c>
      <c r="BZ179" s="107">
        <f t="shared" si="106"/>
        <v>8.8550548062135942E-2</v>
      </c>
      <c r="CA179" s="38"/>
      <c r="CB179" s="38"/>
      <c r="CC179" s="38">
        <v>4</v>
      </c>
      <c r="CD179" s="39">
        <v>4.0444100000000001</v>
      </c>
      <c r="CE179" s="39">
        <v>4.2680899999999999</v>
      </c>
      <c r="CF179" s="39">
        <v>2.8944699999999997</v>
      </c>
      <c r="CG179" s="39">
        <v>5.3440999999999992</v>
      </c>
      <c r="CH179" s="39">
        <v>5.05802</v>
      </c>
      <c r="CI179" s="39">
        <v>4.6369855534213817</v>
      </c>
      <c r="CJ179" s="39">
        <v>4.1275352944612678</v>
      </c>
      <c r="CK179" s="39">
        <v>6.1853946564796098</v>
      </c>
      <c r="CL179" s="39">
        <v>5.7362574278756338</v>
      </c>
      <c r="CM179" s="39">
        <v>5.9547588010074346</v>
      </c>
      <c r="CN179" s="39">
        <v>6.0944167690896833</v>
      </c>
      <c r="CO179" s="39">
        <v>6.2139539662668835</v>
      </c>
      <c r="CP179" s="39">
        <v>6.3258238646634721</v>
      </c>
      <c r="CQ179" s="39">
        <v>6.4076628875664605</v>
      </c>
      <c r="CR179" s="39">
        <v>6.4809803161789343</v>
      </c>
      <c r="CS179" s="39">
        <v>6.5891624012889682</v>
      </c>
      <c r="CT179" s="39">
        <v>6.7228380585531031</v>
      </c>
      <c r="CU179" s="39">
        <v>6.8694706342399492</v>
      </c>
      <c r="CV179" s="39">
        <v>7.0159111049682235</v>
      </c>
      <c r="CW179" s="39"/>
      <c r="CX179" s="16"/>
      <c r="CY179" s="16"/>
      <c r="CZ179" s="16"/>
      <c r="DA179" s="16"/>
      <c r="DB179" s="16"/>
      <c r="DC179" s="16"/>
      <c r="DD179" s="107">
        <f t="shared" si="107"/>
        <v>5.8045803509403894E-2</v>
      </c>
      <c r="DE179" s="107">
        <f t="shared" si="108"/>
        <v>5.7351655360915202E-2</v>
      </c>
      <c r="DF179" s="107">
        <f t="shared" si="109"/>
        <v>5.9832293849024089E-2</v>
      </c>
      <c r="DG179" s="107">
        <f t="shared" si="110"/>
        <v>5.9134285915919516E-2</v>
      </c>
      <c r="DH179" s="107">
        <f t="shared" si="111"/>
        <v>5.8868932157334929E-2</v>
      </c>
      <c r="DI179" s="38"/>
      <c r="DJ179" s="38"/>
      <c r="DK179" s="38">
        <v>4</v>
      </c>
      <c r="DL179" s="39">
        <v>0</v>
      </c>
      <c r="DM179" s="39">
        <v>9.289E-2</v>
      </c>
      <c r="DN179" s="39">
        <v>0.57445000000000002</v>
      </c>
      <c r="DO179" s="39">
        <v>1.1111300000000002</v>
      </c>
      <c r="DP179" s="39">
        <v>1.5660399999999999</v>
      </c>
      <c r="DQ179" s="39">
        <v>1.3893400050698206</v>
      </c>
      <c r="DR179" s="39">
        <v>1.0301177380438751</v>
      </c>
      <c r="DS179" s="39">
        <v>2.2265209409236308</v>
      </c>
      <c r="DT179" s="39">
        <v>1.7213591543356481</v>
      </c>
      <c r="DU179" s="46">
        <v>1.8117217933028555</v>
      </c>
      <c r="DV179" s="39">
        <v>1.842890402048984</v>
      </c>
      <c r="DW179" s="39">
        <v>1.9066139684460792</v>
      </c>
      <c r="DX179" s="39">
        <v>2.0725861790522604</v>
      </c>
      <c r="DY179" s="39">
        <v>2.1323815398107038</v>
      </c>
      <c r="DZ179" s="39">
        <v>2.2111912686853485</v>
      </c>
      <c r="EA179" s="39">
        <v>2.2901410104282118</v>
      </c>
      <c r="EB179" s="39">
        <v>2.386150923796432</v>
      </c>
      <c r="EC179" s="39">
        <v>2.4971904193215035</v>
      </c>
      <c r="ED179" s="39">
        <v>2.5898251814547422</v>
      </c>
      <c r="EE179" s="21"/>
    </row>
    <row r="180" spans="1:135" x14ac:dyDescent="0.25">
      <c r="A180" s="4"/>
      <c r="B180" s="4"/>
      <c r="C180" s="184">
        <f t="shared" si="94"/>
        <v>0.12019530362895563</v>
      </c>
      <c r="D180" s="184">
        <f t="shared" si="95"/>
        <v>0.12022648683221612</v>
      </c>
      <c r="E180" s="184">
        <f t="shared" si="96"/>
        <v>0.12026167697975801</v>
      </c>
      <c r="F180" s="184">
        <f t="shared" si="97"/>
        <v>0.12028342633092853</v>
      </c>
      <c r="G180" s="4">
        <v>5</v>
      </c>
      <c r="H180" s="36">
        <v>1161.1009699999997</v>
      </c>
      <c r="I180" s="36">
        <v>1097.0231100000001</v>
      </c>
      <c r="J180" s="36">
        <v>1000.39442</v>
      </c>
      <c r="K180" s="36">
        <v>1290.1462900000001</v>
      </c>
      <c r="L180" s="36">
        <v>1272.03763</v>
      </c>
      <c r="M180" s="36">
        <v>1221.5905829216365</v>
      </c>
      <c r="N180" s="36">
        <v>1040.5554858167352</v>
      </c>
      <c r="O180" s="36">
        <v>1369.8746962207754</v>
      </c>
      <c r="P180" s="36">
        <v>1062.2482314338745</v>
      </c>
      <c r="Q180" s="36">
        <v>1064.8108852170365</v>
      </c>
      <c r="R180" s="89">
        <v>1058.9257491860089</v>
      </c>
      <c r="S180" s="89">
        <v>1049.4727571066969</v>
      </c>
      <c r="T180" s="89">
        <v>1040.6441780871287</v>
      </c>
      <c r="U180" s="89">
        <v>1029.2415135218841</v>
      </c>
      <c r="V180" s="89">
        <v>1019.149602996482</v>
      </c>
      <c r="W180" s="36">
        <v>1012.2923564097892</v>
      </c>
      <c r="X180" s="36">
        <v>1008.0622972406505</v>
      </c>
      <c r="Y180" s="36">
        <v>1004.3955621486799</v>
      </c>
      <c r="Z180" s="36">
        <v>1001.0878479403925</v>
      </c>
      <c r="AA180" s="37"/>
      <c r="AB180" s="16"/>
      <c r="AC180" s="16"/>
      <c r="AD180" s="16"/>
      <c r="AE180" s="16"/>
      <c r="AF180" s="16"/>
      <c r="AG180" s="16"/>
      <c r="AH180" s="16"/>
      <c r="AI180" s="16"/>
      <c r="AJ180" s="38"/>
      <c r="AK180" s="38"/>
      <c r="AL180" s="38"/>
      <c r="AM180" s="38"/>
      <c r="AN180" s="189">
        <f t="shared" si="98"/>
        <v>0.11976017035938424</v>
      </c>
      <c r="AO180" s="189">
        <f t="shared" si="99"/>
        <v>0.11976017035938423</v>
      </c>
      <c r="AP180" s="189">
        <f t="shared" si="100"/>
        <v>0.11976017035938424</v>
      </c>
      <c r="AQ180" s="189">
        <f t="shared" si="101"/>
        <v>0.11976017035938424</v>
      </c>
      <c r="AR180" s="189">
        <f t="shared" si="102"/>
        <v>0.11976017035938424</v>
      </c>
      <c r="AS180" s="38"/>
      <c r="AT180" s="38">
        <v>5</v>
      </c>
      <c r="AU180" s="39">
        <v>1153.9186599999998</v>
      </c>
      <c r="AV180" s="39">
        <v>1089.8566800000001</v>
      </c>
      <c r="AW180" s="39">
        <v>990.95331999999996</v>
      </c>
      <c r="AX180" s="39">
        <v>1276.4200499999999</v>
      </c>
      <c r="AY180" s="39">
        <v>1260.3073300000001</v>
      </c>
      <c r="AZ180" s="39">
        <v>1211.218525783728</v>
      </c>
      <c r="BA180" s="39">
        <v>1029.5452366235131</v>
      </c>
      <c r="BB180" s="39">
        <v>1349.6811991907989</v>
      </c>
      <c r="BC180" s="39">
        <v>1047.4416828481221</v>
      </c>
      <c r="BD180" s="39">
        <v>1049.2851546530017</v>
      </c>
      <c r="BE180" s="39">
        <v>1042.7739003942504</v>
      </c>
      <c r="BF180" s="39">
        <v>1032.7109207799965</v>
      </c>
      <c r="BG180" s="39">
        <v>1023.4133338379432</v>
      </c>
      <c r="BH180" s="39">
        <v>1011.8016598415543</v>
      </c>
      <c r="BI180" s="39">
        <v>1001.283383908343</v>
      </c>
      <c r="BJ180" s="39">
        <v>993.94103392995157</v>
      </c>
      <c r="BK180" s="39">
        <v>989.18992815338618</v>
      </c>
      <c r="BL180" s="39">
        <v>984.98825526475684</v>
      </c>
      <c r="BM180" s="39">
        <v>981.15746992962454</v>
      </c>
      <c r="BN180" s="16"/>
      <c r="BO180" s="16"/>
      <c r="BP180" s="16"/>
      <c r="BQ180" s="16"/>
      <c r="BR180" s="16"/>
      <c r="BS180" s="16"/>
      <c r="BT180" s="16"/>
      <c r="BU180" s="16"/>
      <c r="BV180" s="107">
        <v>985260.53025719244</v>
      </c>
      <c r="BW180" s="107">
        <f t="shared" si="103"/>
        <v>0.15606879816682256</v>
      </c>
      <c r="BX180" s="107">
        <f t="shared" si="104"/>
        <v>0.15606879816682256</v>
      </c>
      <c r="BY180" s="107">
        <f t="shared" si="105"/>
        <v>0.15606879816682256</v>
      </c>
      <c r="BZ180" s="107">
        <f t="shared" si="106"/>
        <v>0.15606879816682256</v>
      </c>
      <c r="CA180" s="38"/>
      <c r="CB180" s="38"/>
      <c r="CC180" s="38">
        <v>5</v>
      </c>
      <c r="CD180" s="39">
        <v>7.1823099999999993</v>
      </c>
      <c r="CE180" s="39">
        <v>7.0016999999999996</v>
      </c>
      <c r="CF180" s="39">
        <v>7.1559499999999998</v>
      </c>
      <c r="CG180" s="39">
        <v>10.95079</v>
      </c>
      <c r="CH180" s="39">
        <v>8.4208600000000011</v>
      </c>
      <c r="CI180" s="39">
        <v>7.0139569699333872</v>
      </c>
      <c r="CJ180" s="39">
        <v>7.097482661011453</v>
      </c>
      <c r="CK180" s="39">
        <v>13.120441729624389</v>
      </c>
      <c r="CL180" s="39">
        <v>10.110053775340401</v>
      </c>
      <c r="CM180" s="39">
        <v>10.495158638593779</v>
      </c>
      <c r="CN180" s="39">
        <v>10.741303374115038</v>
      </c>
      <c r="CO180" s="39">
        <v>10.951985601475</v>
      </c>
      <c r="CP180" s="39">
        <v>11.149154348319444</v>
      </c>
      <c r="CQ180" s="39">
        <v>11.293394200326391</v>
      </c>
      <c r="CR180" s="39">
        <v>11.422614890865781</v>
      </c>
      <c r="CS180" s="39">
        <v>11.613283931044464</v>
      </c>
      <c r="CT180" s="39">
        <v>11.848884947977011</v>
      </c>
      <c r="CU180" s="39">
        <v>12.107322307884637</v>
      </c>
      <c r="CV180" s="39">
        <v>12.365421086149775</v>
      </c>
      <c r="CW180" s="39"/>
      <c r="CX180" s="16"/>
      <c r="CY180" s="16"/>
      <c r="CZ180" s="16"/>
      <c r="DA180" s="16"/>
      <c r="DB180" s="16"/>
      <c r="DC180" s="16"/>
      <c r="DD180" s="107">
        <f t="shared" si="107"/>
        <v>0.17041678433077928</v>
      </c>
      <c r="DE180" s="107">
        <f t="shared" si="108"/>
        <v>0.17476246477049498</v>
      </c>
      <c r="DF180" s="107">
        <f t="shared" si="109"/>
        <v>0.17556879464170211</v>
      </c>
      <c r="DG180" s="107">
        <f t="shared" si="110"/>
        <v>0.17045096549345046</v>
      </c>
      <c r="DH180" s="107">
        <f t="shared" si="111"/>
        <v>0.17154920232817292</v>
      </c>
      <c r="DI180" s="38"/>
      <c r="DJ180" s="38"/>
      <c r="DK180" s="38">
        <v>5</v>
      </c>
      <c r="DL180" s="39">
        <v>0</v>
      </c>
      <c r="DM180" s="39">
        <v>0.16472999999999996</v>
      </c>
      <c r="DN180" s="39">
        <v>2.2851500000000002</v>
      </c>
      <c r="DO180" s="39">
        <v>2.7754499999999998</v>
      </c>
      <c r="DP180" s="39">
        <v>3.3094399999999999</v>
      </c>
      <c r="DQ180" s="39">
        <v>3.3581001679750808</v>
      </c>
      <c r="DR180" s="39">
        <v>3.9127665322104588</v>
      </c>
      <c r="DS180" s="39">
        <v>7.073055300352074</v>
      </c>
      <c r="DT180" s="39">
        <v>4.6964948104119335</v>
      </c>
      <c r="DU180" s="46">
        <v>5.0305719254410839</v>
      </c>
      <c r="DV180" s="39">
        <v>5.4105454176435792</v>
      </c>
      <c r="DW180" s="39">
        <v>5.8098507252254201</v>
      </c>
      <c r="DX180" s="39">
        <v>6.0816899008659941</v>
      </c>
      <c r="DY180" s="39">
        <v>6.1464594800035695</v>
      </c>
      <c r="DZ180" s="39">
        <v>6.4436041972731593</v>
      </c>
      <c r="EA180" s="39">
        <v>6.7380385487932415</v>
      </c>
      <c r="EB180" s="39">
        <v>7.0234841392872989</v>
      </c>
      <c r="EC180" s="39">
        <v>7.2999845760384705</v>
      </c>
      <c r="ED180" s="39">
        <v>7.5649569246182278</v>
      </c>
      <c r="EE180" s="21"/>
    </row>
    <row r="181" spans="1:135" s="47" customFormat="1" x14ac:dyDescent="0.25">
      <c r="A181" s="68"/>
      <c r="B181" s="68" t="s">
        <v>64</v>
      </c>
      <c r="C181" s="68"/>
      <c r="D181" s="76"/>
      <c r="E181" s="76"/>
      <c r="F181" s="76"/>
      <c r="G181" s="68"/>
      <c r="H181" s="69">
        <v>10350.66984</v>
      </c>
      <c r="I181" s="69">
        <v>9717.1267599999992</v>
      </c>
      <c r="J181" s="69">
        <v>9188.2201299999997</v>
      </c>
      <c r="K181" s="69">
        <v>10337.894639999999</v>
      </c>
      <c r="L181" s="69">
        <v>10042.254880000002</v>
      </c>
      <c r="M181" s="69">
        <v>10039.012696735295</v>
      </c>
      <c r="N181" s="69">
        <v>9036.3886351026722</v>
      </c>
      <c r="O181" s="69">
        <v>9906.4139452587569</v>
      </c>
      <c r="P181" s="69">
        <v>8839.410607974105</v>
      </c>
      <c r="Q181" s="69">
        <v>8859.0057437195774</v>
      </c>
      <c r="R181" s="90">
        <v>8807.7575672972016</v>
      </c>
      <c r="S181" s="90">
        <v>8726.5767737742444</v>
      </c>
      <c r="T181" s="90">
        <v>8651.6007219819894</v>
      </c>
      <c r="U181" s="90">
        <v>8556.9872622224721</v>
      </c>
      <c r="V181" s="90">
        <v>8471.488678153446</v>
      </c>
      <c r="W181" s="69">
        <v>8412.8901916371542</v>
      </c>
      <c r="X181" s="69">
        <v>8376.2818550161392</v>
      </c>
      <c r="Y181" s="69">
        <v>8344.5395448950112</v>
      </c>
      <c r="Z181" s="69">
        <v>8315.8914625054986</v>
      </c>
      <c r="AA181" s="70"/>
      <c r="AB181" s="71"/>
      <c r="AC181" s="71"/>
      <c r="AD181" s="71"/>
      <c r="AE181" s="71"/>
      <c r="AF181" s="71"/>
      <c r="AG181" s="71"/>
      <c r="AH181" s="71"/>
      <c r="AI181" s="71"/>
      <c r="AJ181" s="72"/>
      <c r="AK181" s="72"/>
      <c r="AL181" s="72"/>
      <c r="AM181" s="72"/>
      <c r="AN181" s="137"/>
      <c r="AO181" s="137"/>
      <c r="AP181" s="137"/>
      <c r="AQ181" s="137"/>
      <c r="AR181" s="72"/>
      <c r="AS181" s="72" t="s">
        <v>64</v>
      </c>
      <c r="AT181" s="72"/>
      <c r="AU181" s="71">
        <v>10306.10533</v>
      </c>
      <c r="AV181" s="71">
        <v>9670.6827799999992</v>
      </c>
      <c r="AW181" s="71">
        <v>9134.0383599999986</v>
      </c>
      <c r="AX181" s="71">
        <v>10263.22315</v>
      </c>
      <c r="AY181" s="71">
        <v>9964.2462300000007</v>
      </c>
      <c r="AZ181" s="71">
        <v>9962.4673426213558</v>
      </c>
      <c r="BA181" s="71">
        <v>8963.5212252939691</v>
      </c>
      <c r="BB181" s="71">
        <v>9805.8275143127776</v>
      </c>
      <c r="BC181" s="71">
        <v>8746.1605950032445</v>
      </c>
      <c r="BD181" s="71">
        <v>8761.5536242495091</v>
      </c>
      <c r="BE181" s="71">
        <v>8707.1845110525937</v>
      </c>
      <c r="BF181" s="71">
        <v>8623.1584146963833</v>
      </c>
      <c r="BG181" s="71">
        <v>8545.52336362596</v>
      </c>
      <c r="BH181" s="71">
        <v>8448.5656358476517</v>
      </c>
      <c r="BI181" s="71">
        <v>8360.7378054291803</v>
      </c>
      <c r="BJ181" s="71">
        <v>8299.4290250862832</v>
      </c>
      <c r="BK181" s="71">
        <v>8259.7571895978399</v>
      </c>
      <c r="BL181" s="71">
        <v>8224.6731305486537</v>
      </c>
      <c r="BM181" s="71">
        <v>8192.6859905534729</v>
      </c>
      <c r="BN181" s="71"/>
      <c r="BO181" s="71"/>
      <c r="BP181" s="71"/>
      <c r="BQ181" s="71"/>
      <c r="BR181" s="71"/>
      <c r="BS181" s="71"/>
      <c r="BT181" s="71"/>
      <c r="BU181" s="71"/>
      <c r="BV181" s="72"/>
      <c r="BW181" s="72"/>
      <c r="BX181" s="72"/>
      <c r="BY181" s="72"/>
      <c r="BZ181" s="72"/>
      <c r="CA181" s="72"/>
      <c r="CB181" s="72" t="s">
        <v>64</v>
      </c>
      <c r="CC181" s="72"/>
      <c r="CD181" s="71">
        <v>44.564509999999991</v>
      </c>
      <c r="CE181" s="71">
        <v>44.471220000000002</v>
      </c>
      <c r="CF181" s="71">
        <v>43.608849999999997</v>
      </c>
      <c r="CG181" s="71">
        <v>56.996130000000008</v>
      </c>
      <c r="CH181" s="71">
        <v>55.525750000000002</v>
      </c>
      <c r="CI181" s="71">
        <v>53.960535314919539</v>
      </c>
      <c r="CJ181" s="71">
        <v>49.949657540536492</v>
      </c>
      <c r="CK181" s="71">
        <v>65.424730210295635</v>
      </c>
      <c r="CL181" s="71">
        <v>64.779468376079393</v>
      </c>
      <c r="CM181" s="71">
        <v>67.247001078174904</v>
      </c>
      <c r="CN181" s="71">
        <v>68.82415639949771</v>
      </c>
      <c r="CO181" s="71">
        <v>70.174088159302528</v>
      </c>
      <c r="CP181" s="71">
        <v>71.437433229940481</v>
      </c>
      <c r="CQ181" s="71">
        <v>72.361640077825399</v>
      </c>
      <c r="CR181" s="71">
        <v>73.189612690270749</v>
      </c>
      <c r="CS181" s="71">
        <v>74.411311341239255</v>
      </c>
      <c r="CT181" s="71">
        <v>75.920908516971409</v>
      </c>
      <c r="CU181" s="71">
        <v>77.576827976486825</v>
      </c>
      <c r="CV181" s="71">
        <v>79.230577997610553</v>
      </c>
      <c r="CW181" s="71"/>
      <c r="CX181" s="71"/>
      <c r="CY181" s="71"/>
      <c r="CZ181" s="71"/>
      <c r="DA181" s="71"/>
      <c r="DB181" s="71"/>
      <c r="DC181" s="71"/>
      <c r="DD181" s="72"/>
      <c r="DE181" s="72"/>
      <c r="DF181" s="72"/>
      <c r="DG181" s="72"/>
      <c r="DH181" s="72"/>
      <c r="DI181" s="72"/>
      <c r="DJ181" s="72" t="s">
        <v>64</v>
      </c>
      <c r="DK181" s="72"/>
      <c r="DL181" s="71">
        <v>0</v>
      </c>
      <c r="DM181" s="71">
        <v>1.9727600000000003</v>
      </c>
      <c r="DN181" s="71">
        <v>10.572919999999998</v>
      </c>
      <c r="DO181" s="71">
        <v>17.675360000000001</v>
      </c>
      <c r="DP181" s="71">
        <v>22.482899999999997</v>
      </c>
      <c r="DQ181" s="71">
        <v>22.584818799019203</v>
      </c>
      <c r="DR181" s="71">
        <v>22.917752268165422</v>
      </c>
      <c r="DS181" s="71">
        <v>35.161700735683326</v>
      </c>
      <c r="DT181" s="71">
        <v>28.470544594781938</v>
      </c>
      <c r="DU181" s="71">
        <v>30.20511839189394</v>
      </c>
      <c r="DV181" s="71">
        <v>31.748899845109747</v>
      </c>
      <c r="DW181" s="71">
        <v>33.244270918558783</v>
      </c>
      <c r="DX181" s="71">
        <v>34.639925126087505</v>
      </c>
      <c r="DY181" s="71">
        <v>36.059986296996044</v>
      </c>
      <c r="DZ181" s="71">
        <v>37.561260033996376</v>
      </c>
      <c r="EA181" s="71">
        <v>39.049855209631566</v>
      </c>
      <c r="EB181" s="71">
        <v>40.603756901328104</v>
      </c>
      <c r="EC181" s="71">
        <v>42.289586369870761</v>
      </c>
      <c r="ED181" s="71">
        <v>43.974893954414576</v>
      </c>
      <c r="EE181" s="51"/>
    </row>
    <row r="182" spans="1:135" s="47" customFormat="1" x14ac:dyDescent="0.25">
      <c r="A182" s="68"/>
      <c r="B182" s="68"/>
      <c r="C182" s="68"/>
      <c r="D182" s="76"/>
      <c r="E182" s="76"/>
      <c r="F182" s="76"/>
      <c r="G182" s="68"/>
      <c r="H182" s="69"/>
      <c r="I182" s="69"/>
      <c r="J182" s="69"/>
      <c r="K182" s="69"/>
      <c r="L182" s="69"/>
      <c r="M182" s="69"/>
      <c r="N182" s="69"/>
      <c r="O182" s="69"/>
      <c r="P182" s="73">
        <f>P181/P7</f>
        <v>0.231295431170398</v>
      </c>
      <c r="Q182" s="73">
        <f t="shared" ref="Q182:V182" si="112">Q181/Q7</f>
        <v>0.2316021381637425</v>
      </c>
      <c r="R182" s="91">
        <f t="shared" si="112"/>
        <v>0.23191811818870534</v>
      </c>
      <c r="S182" s="92">
        <f t="shared" si="112"/>
        <v>0.23238939870094677</v>
      </c>
      <c r="T182" s="92">
        <f t="shared" si="112"/>
        <v>0.23296529638880151</v>
      </c>
      <c r="U182" s="92">
        <f t="shared" si="112"/>
        <v>0.23350494448379036</v>
      </c>
      <c r="V182" s="92">
        <f t="shared" si="112"/>
        <v>0.23393276805417554</v>
      </c>
      <c r="W182" s="69"/>
      <c r="X182" s="69"/>
      <c r="Y182" s="69"/>
      <c r="Z182" s="69"/>
      <c r="AA182" s="70"/>
      <c r="AB182" s="71"/>
      <c r="AC182" s="71"/>
      <c r="AD182" s="71"/>
      <c r="AE182" s="71"/>
      <c r="AF182" s="71"/>
      <c r="AG182" s="71"/>
      <c r="AH182" s="71"/>
      <c r="AI182" s="71"/>
      <c r="AJ182" s="72"/>
      <c r="AK182" s="72"/>
      <c r="AL182" s="72"/>
      <c r="AM182" s="72"/>
      <c r="AN182" s="137" t="s">
        <v>65</v>
      </c>
      <c r="AO182" s="137"/>
      <c r="AP182" s="137"/>
      <c r="AQ182" s="137"/>
      <c r="AR182" s="72"/>
      <c r="AS182" s="72"/>
      <c r="AT182" s="72"/>
      <c r="AU182" s="71"/>
      <c r="AV182" s="71"/>
      <c r="AW182" s="71"/>
      <c r="AX182" s="71"/>
      <c r="AY182" s="71"/>
      <c r="AZ182" s="71"/>
      <c r="BA182" s="71"/>
      <c r="BB182" s="71"/>
      <c r="BC182" s="75">
        <f>BC181/BC7</f>
        <v>0.23142555628834924</v>
      </c>
      <c r="BD182" s="75">
        <f t="shared" ref="BD182:BI182" si="113">BD181/BD7</f>
        <v>0.23176402350834371</v>
      </c>
      <c r="BE182" s="75">
        <f t="shared" si="113"/>
        <v>0.23211370655340718</v>
      </c>
      <c r="BF182" s="75">
        <f t="shared" si="113"/>
        <v>0.23260717854698043</v>
      </c>
      <c r="BG182" s="75">
        <f t="shared" si="113"/>
        <v>0.23320351627999009</v>
      </c>
      <c r="BH182" s="75">
        <f t="shared" si="113"/>
        <v>0.23376181254764247</v>
      </c>
      <c r="BI182" s="75">
        <f t="shared" si="113"/>
        <v>0.23420847211813992</v>
      </c>
      <c r="BJ182" s="71"/>
      <c r="BK182" s="71"/>
      <c r="BL182" s="71"/>
      <c r="BM182" s="71"/>
      <c r="BN182" s="71"/>
      <c r="BO182" s="71"/>
      <c r="BP182" s="71"/>
      <c r="BQ182" s="71"/>
      <c r="BR182" s="71"/>
      <c r="BS182" s="71"/>
      <c r="BT182" s="71"/>
      <c r="BU182" s="71"/>
      <c r="BV182" s="72" t="s">
        <v>65</v>
      </c>
      <c r="BW182" s="72"/>
      <c r="BX182" s="72"/>
      <c r="BY182" s="72"/>
      <c r="BZ182" s="72"/>
      <c r="CA182" s="72"/>
      <c r="CB182" s="72"/>
      <c r="CC182" s="72"/>
      <c r="CD182" s="71"/>
      <c r="CE182" s="71"/>
      <c r="CF182" s="71"/>
      <c r="CG182" s="71"/>
      <c r="CH182" s="71"/>
      <c r="CI182" s="71"/>
      <c r="CJ182" s="71"/>
      <c r="CK182" s="71"/>
      <c r="CL182" s="71"/>
      <c r="CM182" s="71"/>
      <c r="CN182" s="71"/>
      <c r="CO182" s="71"/>
      <c r="CP182" s="71"/>
      <c r="CQ182" s="71"/>
      <c r="CR182" s="71"/>
      <c r="CS182" s="71"/>
      <c r="CT182" s="71"/>
      <c r="CU182" s="71"/>
      <c r="CV182" s="71"/>
      <c r="CW182" s="71"/>
      <c r="CX182" s="71"/>
      <c r="CY182" s="71"/>
      <c r="CZ182" s="71"/>
      <c r="DA182" s="71"/>
      <c r="DB182" s="71"/>
      <c r="DC182" s="71"/>
      <c r="DD182" s="72" t="s">
        <v>65</v>
      </c>
      <c r="DE182" s="72"/>
      <c r="DF182" s="72"/>
      <c r="DG182" s="72"/>
      <c r="DH182" s="72"/>
      <c r="DI182" s="72"/>
      <c r="DJ182" s="72"/>
      <c r="DK182" s="72"/>
      <c r="DL182" s="71"/>
      <c r="DM182" s="71"/>
      <c r="DN182" s="71"/>
      <c r="DO182" s="71"/>
      <c r="DP182" s="71"/>
      <c r="DQ182" s="71"/>
      <c r="DR182" s="71"/>
      <c r="DS182" s="71"/>
      <c r="DT182" s="71"/>
      <c r="DU182" s="71"/>
      <c r="DV182" s="71"/>
      <c r="DW182" s="71"/>
      <c r="DX182" s="71"/>
      <c r="DY182" s="71"/>
      <c r="DZ182" s="71"/>
      <c r="EA182" s="71"/>
      <c r="EB182" s="71"/>
      <c r="EC182" s="71"/>
      <c r="ED182" s="71"/>
      <c r="EE182" s="51"/>
    </row>
    <row r="183" spans="1:135" x14ac:dyDescent="0.25">
      <c r="A183" s="4"/>
      <c r="B183" s="4" t="s">
        <v>65</v>
      </c>
      <c r="C183" s="187">
        <f>Q183/$Q$188</f>
        <v>0.24047170121898537</v>
      </c>
      <c r="D183" s="188">
        <f>R183/$R$188</f>
        <v>0.24052067990297579</v>
      </c>
      <c r="E183" s="188">
        <f>S183/$S$188</f>
        <v>0.24055937110909445</v>
      </c>
      <c r="F183" s="188">
        <f>T183/$T$188</f>
        <v>0.24055856610219714</v>
      </c>
      <c r="G183" s="4">
        <v>1</v>
      </c>
      <c r="H183" s="36">
        <v>1757.1366900000003</v>
      </c>
      <c r="I183" s="36">
        <v>1774.2749899999999</v>
      </c>
      <c r="J183" s="36">
        <v>1782.6899599999999</v>
      </c>
      <c r="K183" s="36">
        <v>1786.4623800000004</v>
      </c>
      <c r="L183" s="36">
        <v>1799.85428</v>
      </c>
      <c r="M183" s="36">
        <v>1803.6021316208646</v>
      </c>
      <c r="N183" s="36">
        <v>1789.0145588599482</v>
      </c>
      <c r="O183" s="36">
        <v>1798.5873559799215</v>
      </c>
      <c r="P183" s="36">
        <v>1722.1662197294149</v>
      </c>
      <c r="Q183" s="36">
        <v>1719.8059492328277</v>
      </c>
      <c r="R183" s="89">
        <v>1703.651120930803</v>
      </c>
      <c r="S183" s="89">
        <v>1681.6665446257336</v>
      </c>
      <c r="T183" s="89">
        <v>1660.742841942938</v>
      </c>
      <c r="U183" s="89">
        <v>1636.6083657568956</v>
      </c>
      <c r="V183" s="89">
        <v>1614.214383360707</v>
      </c>
      <c r="W183" s="36">
        <v>1597.1246608850238</v>
      </c>
      <c r="X183" s="36">
        <v>1584.3308701439662</v>
      </c>
      <c r="Y183" s="36">
        <v>1572.5547312685878</v>
      </c>
      <c r="Z183" s="36">
        <v>1561.4902942636547</v>
      </c>
      <c r="AA183" s="37"/>
      <c r="AB183" s="16"/>
      <c r="AC183" s="16"/>
      <c r="AD183" s="16"/>
      <c r="AE183" s="16"/>
      <c r="AF183" s="16"/>
      <c r="AG183" s="16"/>
      <c r="AH183" s="16"/>
      <c r="AI183" s="16"/>
      <c r="AJ183" s="38"/>
      <c r="AK183" s="38"/>
      <c r="AL183" s="38"/>
      <c r="AM183" s="38"/>
      <c r="AN183" s="189">
        <f>BE183/$BE$188</f>
        <v>0.23980180502925894</v>
      </c>
      <c r="AO183" s="189">
        <f>BF183/$BF$188</f>
        <v>0.23980180502925896</v>
      </c>
      <c r="AP183" s="189">
        <f>BG183/$BG$188</f>
        <v>0.23980180502925894</v>
      </c>
      <c r="AQ183" s="189">
        <f>BH183/$BH$188</f>
        <v>0.23980180502925894</v>
      </c>
      <c r="AR183" s="189">
        <f>BI183/$BI$188</f>
        <v>0.23980180502925894</v>
      </c>
      <c r="AS183" s="38" t="s">
        <v>65</v>
      </c>
      <c r="AT183" s="38">
        <v>1</v>
      </c>
      <c r="AU183" s="39">
        <v>1748.1291400000002</v>
      </c>
      <c r="AV183" s="39">
        <v>1763.6199199999999</v>
      </c>
      <c r="AW183" s="39">
        <v>1768.89996</v>
      </c>
      <c r="AX183" s="39">
        <v>1770.3694900000003</v>
      </c>
      <c r="AY183" s="39">
        <v>1781.85403</v>
      </c>
      <c r="AZ183" s="39">
        <v>1785.759482035294</v>
      </c>
      <c r="BA183" s="39">
        <v>1771.835078852137</v>
      </c>
      <c r="BB183" s="39">
        <v>1777.0604109246974</v>
      </c>
      <c r="BC183" s="39">
        <v>1698.2357978625193</v>
      </c>
      <c r="BD183" s="39">
        <v>1694.940027960103</v>
      </c>
      <c r="BE183" s="39">
        <v>1678.028091392034</v>
      </c>
      <c r="BF183" s="39">
        <v>1655.4455899993286</v>
      </c>
      <c r="BG183" s="39">
        <v>1634.2409376463499</v>
      </c>
      <c r="BH183" s="39">
        <v>1609.4414858438522</v>
      </c>
      <c r="BI183" s="39">
        <v>1586.5668728337891</v>
      </c>
      <c r="BJ183" s="39">
        <v>1568.92004761712</v>
      </c>
      <c r="BK183" s="39">
        <v>1555.5143045580526</v>
      </c>
      <c r="BL183" s="39">
        <v>1543.062697383325</v>
      </c>
      <c r="BM183" s="39">
        <v>1531.2682117735019</v>
      </c>
      <c r="BN183" s="16"/>
      <c r="BO183" s="16"/>
      <c r="BP183" s="16"/>
      <c r="BQ183" s="16"/>
      <c r="BR183" s="16"/>
      <c r="BS183" s="16"/>
      <c r="BT183" s="16"/>
      <c r="BU183" s="16"/>
      <c r="BV183" s="107">
        <f>CN183/$CN$188</f>
        <v>0.25115903863929578</v>
      </c>
      <c r="BW183" s="107">
        <f>CO183/$CO$188</f>
        <v>0.25115903863929578</v>
      </c>
      <c r="BX183" s="107">
        <f>CP183/$CP$188</f>
        <v>0.25115903863929578</v>
      </c>
      <c r="BY183" s="107">
        <f>CP183/$CP$188</f>
        <v>0.25115903863929578</v>
      </c>
      <c r="BZ183" s="107">
        <f>CQ183/$CQ$188</f>
        <v>0.25115903863929578</v>
      </c>
      <c r="CA183" s="38"/>
      <c r="CB183" s="38" t="s">
        <v>65</v>
      </c>
      <c r="CC183" s="38">
        <v>1</v>
      </c>
      <c r="CD183" s="39">
        <v>9.0075499999999984</v>
      </c>
      <c r="CE183" s="39">
        <v>9.9387599999999985</v>
      </c>
      <c r="CF183" s="39">
        <v>10.431179999999999</v>
      </c>
      <c r="CG183" s="39">
        <v>11.150270000000001</v>
      </c>
      <c r="CH183" s="39">
        <v>11.729990000000001</v>
      </c>
      <c r="CI183" s="39">
        <v>11.39787620935898</v>
      </c>
      <c r="CJ183" s="39">
        <v>10.8212242117371</v>
      </c>
      <c r="CK183" s="39">
        <v>12.88287374171561</v>
      </c>
      <c r="CL183" s="39">
        <v>14.538135525747995</v>
      </c>
      <c r="CM183" s="39">
        <v>14.909282099137997</v>
      </c>
      <c r="CN183" s="39">
        <v>15.074301059222503</v>
      </c>
      <c r="CO183" s="39">
        <v>15.183977204945593</v>
      </c>
      <c r="CP183" s="39">
        <v>15.270282934998821</v>
      </c>
      <c r="CQ183" s="39">
        <v>15.280660290103878</v>
      </c>
      <c r="CR183" s="39">
        <v>15.268474404085673</v>
      </c>
      <c r="CS183" s="39">
        <v>15.335489102708054</v>
      </c>
      <c r="CT183" s="39">
        <v>15.457261251860567</v>
      </c>
      <c r="CU183" s="39">
        <v>15.603270795359915</v>
      </c>
      <c r="CV183" s="39">
        <v>15.743051974490802</v>
      </c>
      <c r="CW183" s="39"/>
      <c r="CX183" s="16"/>
      <c r="CY183" s="16"/>
      <c r="CZ183" s="16"/>
      <c r="DA183" s="16"/>
      <c r="DB183" s="16"/>
      <c r="DC183" s="16"/>
      <c r="DD183" s="107">
        <f>DV183/$DV$188</f>
        <v>0.4120911360104963</v>
      </c>
      <c r="DE183" s="107">
        <f>DW183/$DW$188</f>
        <v>0.4117623011051178</v>
      </c>
      <c r="DF183" s="107">
        <f>DX183/$DX$188</f>
        <v>0.4021334053903497</v>
      </c>
      <c r="DG183" s="107">
        <f>DY183/$DY$188</f>
        <v>0.40880315254905375</v>
      </c>
      <c r="DH183" s="107">
        <f>DZ183/$DZ$188</f>
        <v>0.40872774731492834</v>
      </c>
      <c r="DI183" s="38"/>
      <c r="DJ183" s="38" t="s">
        <v>65</v>
      </c>
      <c r="DK183" s="38">
        <v>1</v>
      </c>
      <c r="DL183" s="39">
        <v>0</v>
      </c>
      <c r="DM183" s="39">
        <v>0.71630999999999989</v>
      </c>
      <c r="DN183" s="39">
        <v>3.3588200000000001</v>
      </c>
      <c r="DO183" s="39">
        <v>4.9426199999999998</v>
      </c>
      <c r="DP183" s="39">
        <v>6.2702600000000004</v>
      </c>
      <c r="DQ183" s="39">
        <v>6.4447733762115806</v>
      </c>
      <c r="DR183" s="39">
        <v>6.3582557960742294</v>
      </c>
      <c r="DS183" s="39">
        <v>8.6440713135083787</v>
      </c>
      <c r="DT183" s="39">
        <v>9.3922863411475888</v>
      </c>
      <c r="DU183" s="46">
        <v>9.9566391735868756</v>
      </c>
      <c r="DV183" s="39">
        <v>10.548728479546581</v>
      </c>
      <c r="DW183" s="39">
        <v>11.036977421459305</v>
      </c>
      <c r="DX183" s="39">
        <v>11.231621361589122</v>
      </c>
      <c r="DY183" s="39">
        <v>11.886219622939516</v>
      </c>
      <c r="DZ183" s="39">
        <v>12.379036122832161</v>
      </c>
      <c r="EA183" s="39">
        <v>12.869124165195647</v>
      </c>
      <c r="EB183" s="39">
        <v>13.35930433405311</v>
      </c>
      <c r="EC183" s="39">
        <v>13.888763089902781</v>
      </c>
      <c r="ED183" s="39">
        <v>14.47903051566202</v>
      </c>
      <c r="EE183" s="21"/>
    </row>
    <row r="184" spans="1:135" x14ac:dyDescent="0.25">
      <c r="A184" s="4"/>
      <c r="B184" s="4"/>
      <c r="C184" s="187">
        <f t="shared" ref="C184:C187" si="114">Q184/$Q$188</f>
        <v>0.1884686318879191</v>
      </c>
      <c r="D184" s="188">
        <f t="shared" ref="D184:D187" si="115">R184/$R$188</f>
        <v>0.18847292866329646</v>
      </c>
      <c r="E184" s="188">
        <f t="shared" ref="E184:E187" si="116">S184/$S$188</f>
        <v>0.188469567078034</v>
      </c>
      <c r="F184" s="188">
        <f t="shared" ref="F184:F187" si="117">T184/$S$188</f>
        <v>0.18612648802363224</v>
      </c>
      <c r="G184" s="4">
        <v>2</v>
      </c>
      <c r="H184" s="36">
        <v>1411.5920200000003</v>
      </c>
      <c r="I184" s="36">
        <v>1436.4938400000001</v>
      </c>
      <c r="J184" s="36">
        <v>1431.9136300000002</v>
      </c>
      <c r="K184" s="36">
        <v>1413.0265200000001</v>
      </c>
      <c r="L184" s="36">
        <v>1438.7339200000001</v>
      </c>
      <c r="M184" s="36">
        <v>1427.7057437453036</v>
      </c>
      <c r="N184" s="36">
        <v>1326.6670028347341</v>
      </c>
      <c r="O184" s="36">
        <v>1344.9207905932678</v>
      </c>
      <c r="P184" s="36">
        <v>1349.8785289356174</v>
      </c>
      <c r="Q184" s="36">
        <v>1347.8903036056074</v>
      </c>
      <c r="R184" s="89">
        <v>1334.9875624493595</v>
      </c>
      <c r="S184" s="89">
        <v>1317.5249177530095</v>
      </c>
      <c r="T184" s="89">
        <v>1301.1452704375292</v>
      </c>
      <c r="U184" s="89">
        <v>1282.0331678615735</v>
      </c>
      <c r="V184" s="89">
        <v>1264.3191076546957</v>
      </c>
      <c r="W184" s="36">
        <v>1250.763802520177</v>
      </c>
      <c r="X184" s="36">
        <v>1240.5948298329081</v>
      </c>
      <c r="Y184" s="36">
        <v>1231.2345049911837</v>
      </c>
      <c r="Z184" s="36">
        <v>1222.3975589821694</v>
      </c>
      <c r="AA184" s="37"/>
      <c r="AB184" s="16"/>
      <c r="AC184" s="16"/>
      <c r="AD184" s="16"/>
      <c r="AE184" s="16"/>
      <c r="AF184" s="16"/>
      <c r="AG184" s="16"/>
      <c r="AH184" s="16"/>
      <c r="AI184" s="16"/>
      <c r="AJ184" s="38"/>
      <c r="AK184" s="38"/>
      <c r="AL184" s="38"/>
      <c r="AM184" s="38"/>
      <c r="AN184" s="189">
        <f t="shared" ref="AN184:AN187" si="118">BE184/$BE$188</f>
        <v>0.18832625169836709</v>
      </c>
      <c r="AO184" s="189">
        <f t="shared" ref="AO184:AO187" si="119">BF184/$BF$188</f>
        <v>0.18832625169836709</v>
      </c>
      <c r="AP184" s="189">
        <f t="shared" ref="AP184:AP187" si="120">BG184/$BG$188</f>
        <v>0.18832625169836709</v>
      </c>
      <c r="AQ184" s="189">
        <f t="shared" ref="AQ184:AQ187" si="121">BH184/$BH$188</f>
        <v>0.18832625169836709</v>
      </c>
      <c r="AR184" s="189">
        <f t="shared" ref="AR184:AR187" si="122">BI184/$BI$188</f>
        <v>0.18832625169836709</v>
      </c>
      <c r="AS184" s="38"/>
      <c r="AT184" s="38">
        <v>2</v>
      </c>
      <c r="AU184" s="39">
        <v>1404.8643900000002</v>
      </c>
      <c r="AV184" s="39">
        <v>1428.3617400000001</v>
      </c>
      <c r="AW184" s="39">
        <v>1422.0244100000002</v>
      </c>
      <c r="AX184" s="39">
        <v>1401.68623</v>
      </c>
      <c r="AY184" s="39">
        <v>1425.8083900000001</v>
      </c>
      <c r="AZ184" s="39">
        <v>1415.1001993687419</v>
      </c>
      <c r="BA184" s="39">
        <v>1315.5162551174908</v>
      </c>
      <c r="BB184" s="39">
        <v>1330.7818480395417</v>
      </c>
      <c r="BC184" s="39">
        <v>1333.6946411742463</v>
      </c>
      <c r="BD184" s="39">
        <v>1331.1063370865993</v>
      </c>
      <c r="BE184" s="39">
        <v>1317.8246955141499</v>
      </c>
      <c r="BF184" s="39">
        <v>1300.0897254177303</v>
      </c>
      <c r="BG184" s="39">
        <v>1283.4368370221814</v>
      </c>
      <c r="BH184" s="39">
        <v>1263.9608042977036</v>
      </c>
      <c r="BI184" s="39">
        <v>1245.9964268956642</v>
      </c>
      <c r="BJ184" s="39">
        <v>1232.1376469460051</v>
      </c>
      <c r="BK184" s="39">
        <v>1221.6095638015204</v>
      </c>
      <c r="BL184" s="39">
        <v>1211.8308029346001</v>
      </c>
      <c r="BM184" s="39">
        <v>1202.5681067453982</v>
      </c>
      <c r="BN184" s="16"/>
      <c r="BO184" s="16"/>
      <c r="BP184" s="16"/>
      <c r="BQ184" s="16"/>
      <c r="BR184" s="16"/>
      <c r="BS184" s="16"/>
      <c r="BT184" s="16"/>
      <c r="BU184" s="16"/>
      <c r="BV184" s="107">
        <f t="shared" ref="BV184:BV187" si="123">CN184/$CN$188</f>
        <v>0.18951429931908798</v>
      </c>
      <c r="BW184" s="107">
        <f t="shared" ref="BW184:BW187" si="124">CO184/$CO$188</f>
        <v>0.18951429931908798</v>
      </c>
      <c r="BX184" s="107">
        <f t="shared" ref="BX184:BX187" si="125">CP184/$CP$188</f>
        <v>0.18951429931908798</v>
      </c>
      <c r="BY184" s="107">
        <f t="shared" ref="BY184:BY187" si="126">CP184/$CP$188</f>
        <v>0.18951429931908798</v>
      </c>
      <c r="BZ184" s="107">
        <f t="shared" ref="BZ184:BZ187" si="127">CQ184/$CQ$188</f>
        <v>0.18951429931908798</v>
      </c>
      <c r="CA184" s="38"/>
      <c r="CB184" s="38"/>
      <c r="CC184" s="38">
        <v>2</v>
      </c>
      <c r="CD184" s="39">
        <v>6.7276300000000004</v>
      </c>
      <c r="CE184" s="39">
        <v>7.8179300000000005</v>
      </c>
      <c r="CF184" s="39">
        <v>8.053370000000001</v>
      </c>
      <c r="CG184" s="39">
        <v>8.6130899999999997</v>
      </c>
      <c r="CH184" s="39">
        <v>9.2073999999999998</v>
      </c>
      <c r="CI184" s="39">
        <v>8.8414353270487496</v>
      </c>
      <c r="CJ184" s="39">
        <v>7.9610685320385501</v>
      </c>
      <c r="CK184" s="39">
        <v>9.3601129963887715</v>
      </c>
      <c r="CL184" s="39">
        <v>10.969880210144273</v>
      </c>
      <c r="CM184" s="39">
        <v>11.249932177143966</v>
      </c>
      <c r="CN184" s="39">
        <v>11.37444870963354</v>
      </c>
      <c r="CO184" s="39">
        <v>11.457205826484033</v>
      </c>
      <c r="CP184" s="39">
        <v>11.52232858713351</v>
      </c>
      <c r="CQ184" s="39">
        <v>11.530158913257448</v>
      </c>
      <c r="CR184" s="39">
        <v>11.520963943954992</v>
      </c>
      <c r="CS184" s="39">
        <v>11.57153048427266</v>
      </c>
      <c r="CT184" s="39">
        <v>11.663414748714208</v>
      </c>
      <c r="CU184" s="39">
        <v>11.773587555872936</v>
      </c>
      <c r="CV184" s="39">
        <v>11.879060694982337</v>
      </c>
      <c r="CW184" s="39"/>
      <c r="CX184" s="16"/>
      <c r="CY184" s="16"/>
      <c r="CZ184" s="16"/>
      <c r="DA184" s="16"/>
      <c r="DB184" s="16"/>
      <c r="DC184" s="16"/>
      <c r="DD184" s="107">
        <f t="shared" ref="DD184:DD187" si="128">DV184/$DV$188</f>
        <v>0.22612733344180741</v>
      </c>
      <c r="DE184" s="107">
        <f t="shared" ref="DE184:DE187" si="129">DW184/$DW$188</f>
        <v>0.22302387572623941</v>
      </c>
      <c r="DF184" s="107">
        <f t="shared" ref="DF184:DF187" si="130">DX184/$DX$188</f>
        <v>0.22148533329114564</v>
      </c>
      <c r="DG184" s="107">
        <f t="shared" ref="DG184:DG187" si="131">DY184/$DY$188</f>
        <v>0.22500626529143702</v>
      </c>
      <c r="DH184" s="107">
        <f t="shared" ref="DH184:DH187" si="132">DZ184/$DZ$188</f>
        <v>0.22457729051882769</v>
      </c>
      <c r="DI184" s="38"/>
      <c r="DJ184" s="38"/>
      <c r="DK184" s="38">
        <v>2</v>
      </c>
      <c r="DL184" s="39">
        <v>0</v>
      </c>
      <c r="DM184" s="39">
        <v>0.31416999999999995</v>
      </c>
      <c r="DN184" s="39">
        <v>1.83585</v>
      </c>
      <c r="DO184" s="39">
        <v>2.7271999999999998</v>
      </c>
      <c r="DP184" s="39">
        <v>3.7181299999999999</v>
      </c>
      <c r="DQ184" s="39">
        <v>3.7641090495131904</v>
      </c>
      <c r="DR184" s="39">
        <v>3.1896791852047199</v>
      </c>
      <c r="DS184" s="39">
        <v>4.7788295573372199</v>
      </c>
      <c r="DT184" s="39">
        <v>5.2140075512268629</v>
      </c>
      <c r="DU184" s="46">
        <v>5.5340343418641638</v>
      </c>
      <c r="DV184" s="39">
        <v>5.788418225576109</v>
      </c>
      <c r="DW184" s="39">
        <v>5.9779865087951736</v>
      </c>
      <c r="DX184" s="39">
        <v>6.1861048282143427</v>
      </c>
      <c r="DY184" s="39">
        <v>6.5422046506123595</v>
      </c>
      <c r="DZ184" s="39">
        <v>6.8017168150766318</v>
      </c>
      <c r="EA184" s="39">
        <v>7.0546250898992611</v>
      </c>
      <c r="EB184" s="39">
        <v>7.3218512826736779</v>
      </c>
      <c r="EC184" s="39">
        <v>7.6301145007107669</v>
      </c>
      <c r="ED184" s="39">
        <v>7.950391541788763</v>
      </c>
      <c r="EE184" s="21"/>
    </row>
    <row r="185" spans="1:135" x14ac:dyDescent="0.25">
      <c r="A185" s="4"/>
      <c r="B185" s="4"/>
      <c r="C185" s="187">
        <f t="shared" si="114"/>
        <v>0.1428989942886936</v>
      </c>
      <c r="D185" s="188">
        <f t="shared" si="115"/>
        <v>0.14288946847190659</v>
      </c>
      <c r="E185" s="188">
        <f t="shared" si="116"/>
        <v>0.14287935337813099</v>
      </c>
      <c r="F185" s="188">
        <f t="shared" si="117"/>
        <v>0.1411067844446941</v>
      </c>
      <c r="G185" s="4">
        <v>3</v>
      </c>
      <c r="H185" s="36">
        <v>1079.66967</v>
      </c>
      <c r="I185" s="36">
        <v>1122.6706600000002</v>
      </c>
      <c r="J185" s="36">
        <v>1105.4235400000002</v>
      </c>
      <c r="K185" s="36">
        <v>1078.6094600000001</v>
      </c>
      <c r="L185" s="36">
        <v>1115.49945</v>
      </c>
      <c r="M185" s="36">
        <v>1094.173742803976</v>
      </c>
      <c r="N185" s="36">
        <v>938.50834305451679</v>
      </c>
      <c r="O185" s="36">
        <v>1001.7958827666696</v>
      </c>
      <c r="P185" s="36">
        <v>1023.5742360625095</v>
      </c>
      <c r="Q185" s="36">
        <v>1021.9852867148111</v>
      </c>
      <c r="R185" s="89">
        <v>1012.1117370430253</v>
      </c>
      <c r="S185" s="89">
        <v>998.81965681060501</v>
      </c>
      <c r="T185" s="89">
        <v>986.42824649197769</v>
      </c>
      <c r="U185" s="89">
        <v>971.79745130515357</v>
      </c>
      <c r="V185" s="89">
        <v>958.29868448216212</v>
      </c>
      <c r="W185" s="36">
        <v>947.95980494088906</v>
      </c>
      <c r="X185" s="36">
        <v>940.19526677374301</v>
      </c>
      <c r="Y185" s="36">
        <v>933.03777068747934</v>
      </c>
      <c r="Z185" s="36">
        <v>926.25629299118793</v>
      </c>
      <c r="AA185" s="37"/>
      <c r="AB185" s="16"/>
      <c r="AC185" s="16"/>
      <c r="AD185" s="16"/>
      <c r="AE185" s="16"/>
      <c r="AF185" s="16"/>
      <c r="AG185" s="16"/>
      <c r="AH185" s="16"/>
      <c r="AI185" s="16"/>
      <c r="AJ185" s="38"/>
      <c r="AK185" s="38"/>
      <c r="AL185" s="38"/>
      <c r="AM185" s="38"/>
      <c r="AN185" s="189">
        <f t="shared" si="118"/>
        <v>0.14297242491577639</v>
      </c>
      <c r="AO185" s="189">
        <f t="shared" si="119"/>
        <v>0.14297242491577639</v>
      </c>
      <c r="AP185" s="189">
        <f t="shared" si="120"/>
        <v>0.14297242491577639</v>
      </c>
      <c r="AQ185" s="189">
        <f t="shared" si="121"/>
        <v>0.14297242491577639</v>
      </c>
      <c r="AR185" s="189">
        <f t="shared" si="122"/>
        <v>0.14297242491577639</v>
      </c>
      <c r="AS185" s="38"/>
      <c r="AT185" s="38">
        <v>3</v>
      </c>
      <c r="AU185" s="39">
        <v>1074.80358</v>
      </c>
      <c r="AV185" s="39">
        <v>1116.5648600000002</v>
      </c>
      <c r="AW185" s="39">
        <v>1098.2793700000002</v>
      </c>
      <c r="AX185" s="39">
        <v>1070.51865</v>
      </c>
      <c r="AY185" s="39">
        <v>1106.24981</v>
      </c>
      <c r="AZ185" s="39">
        <v>1085.307482233165</v>
      </c>
      <c r="BA185" s="39">
        <v>931.25292890863602</v>
      </c>
      <c r="BB185" s="39">
        <v>992.150628265416</v>
      </c>
      <c r="BC185" s="39">
        <v>1012.5065158269255</v>
      </c>
      <c r="BD185" s="39">
        <v>1010.5415422319376</v>
      </c>
      <c r="BE185" s="39">
        <v>1000.4584630788695</v>
      </c>
      <c r="BF185" s="39">
        <v>986.99453196131583</v>
      </c>
      <c r="BG185" s="39">
        <v>974.35208931568411</v>
      </c>
      <c r="BH185" s="39">
        <v>959.56638843093708</v>
      </c>
      <c r="BI185" s="39">
        <v>945.92829721365194</v>
      </c>
      <c r="BJ185" s="39">
        <v>935.40706951486857</v>
      </c>
      <c r="BK185" s="39">
        <v>927.41442078264231</v>
      </c>
      <c r="BL185" s="39">
        <v>919.99063816494152</v>
      </c>
      <c r="BM185" s="39">
        <v>912.95863851812953</v>
      </c>
      <c r="BN185" s="16"/>
      <c r="BO185" s="16"/>
      <c r="BP185" s="16"/>
      <c r="BQ185" s="16"/>
      <c r="BR185" s="16"/>
      <c r="BS185" s="16"/>
      <c r="BT185" s="16"/>
      <c r="BU185" s="16"/>
      <c r="BV185" s="107">
        <f t="shared" si="123"/>
        <v>0.13938000082469718</v>
      </c>
      <c r="BW185" s="107">
        <f t="shared" si="124"/>
        <v>0.13938000082469718</v>
      </c>
      <c r="BX185" s="107">
        <f t="shared" si="125"/>
        <v>0.13938000082469718</v>
      </c>
      <c r="BY185" s="107">
        <f t="shared" si="126"/>
        <v>0.13938000082469718</v>
      </c>
      <c r="BZ185" s="107">
        <f t="shared" si="127"/>
        <v>0.13938000082469718</v>
      </c>
      <c r="CA185" s="38"/>
      <c r="CB185" s="38"/>
      <c r="CC185" s="38">
        <v>3</v>
      </c>
      <c r="CD185" s="39">
        <v>4.8660899999999998</v>
      </c>
      <c r="CE185" s="39">
        <v>5.9699900000000001</v>
      </c>
      <c r="CF185" s="39">
        <v>6.0758799999999997</v>
      </c>
      <c r="CG185" s="39">
        <v>6.4870000000000001</v>
      </c>
      <c r="CH185" s="39">
        <v>7.0333199999999998</v>
      </c>
      <c r="CI185" s="39">
        <v>6.7378606743495091</v>
      </c>
      <c r="CJ185" s="39">
        <v>5.6518042432917204</v>
      </c>
      <c r="CK185" s="39">
        <v>6.6281246964313301</v>
      </c>
      <c r="CL185" s="39">
        <v>8.0678973472200592</v>
      </c>
      <c r="CM185" s="39">
        <v>8.273864092376602</v>
      </c>
      <c r="CN185" s="39">
        <v>8.365440899316452</v>
      </c>
      <c r="CO185" s="39">
        <v>8.426305367360893</v>
      </c>
      <c r="CP185" s="39">
        <v>8.474200489078056</v>
      </c>
      <c r="CQ185" s="39">
        <v>8.4799593730542693</v>
      </c>
      <c r="CR185" s="39">
        <v>8.4731968499435393</v>
      </c>
      <c r="CS185" s="39">
        <v>8.5103864681227552</v>
      </c>
      <c r="CT185" s="39">
        <v>8.5779635791885358</v>
      </c>
      <c r="CU185" s="39">
        <v>8.6589911639555712</v>
      </c>
      <c r="CV185" s="39">
        <v>8.7365623354654325</v>
      </c>
      <c r="CW185" s="39"/>
      <c r="CX185" s="16"/>
      <c r="CY185" s="16"/>
      <c r="CZ185" s="16"/>
      <c r="DA185" s="16"/>
      <c r="DB185" s="16"/>
      <c r="DC185" s="16"/>
      <c r="DD185" s="107">
        <f t="shared" si="128"/>
        <v>0.12844077514456567</v>
      </c>
      <c r="DE185" s="107">
        <f t="shared" si="129"/>
        <v>0.12680153972215513</v>
      </c>
      <c r="DF185" s="107">
        <f t="shared" si="130"/>
        <v>0.12896331367189004</v>
      </c>
      <c r="DG185" s="107">
        <f t="shared" si="131"/>
        <v>0.12901182928283242</v>
      </c>
      <c r="DH185" s="107">
        <f t="shared" si="132"/>
        <v>0.12867640459503243</v>
      </c>
      <c r="DI185" s="38"/>
      <c r="DJ185" s="38"/>
      <c r="DK185" s="38">
        <v>3</v>
      </c>
      <c r="DL185" s="39">
        <v>0</v>
      </c>
      <c r="DM185" s="39">
        <v>0.13581000000000001</v>
      </c>
      <c r="DN185" s="39">
        <v>1.06829</v>
      </c>
      <c r="DO185" s="39">
        <v>1.60381</v>
      </c>
      <c r="DP185" s="39">
        <v>2.2163199999999996</v>
      </c>
      <c r="DQ185" s="39">
        <v>2.128399896461262</v>
      </c>
      <c r="DR185" s="39">
        <v>1.6036099025890289</v>
      </c>
      <c r="DS185" s="39">
        <v>3.017129804822321</v>
      </c>
      <c r="DT185" s="39">
        <v>2.9998228883639459</v>
      </c>
      <c r="DU185" s="46">
        <v>3.1698803904969646</v>
      </c>
      <c r="DV185" s="39">
        <v>3.2878330648393477</v>
      </c>
      <c r="DW185" s="39">
        <v>3.3988194819283004</v>
      </c>
      <c r="DX185" s="39">
        <v>3.6019566872155173</v>
      </c>
      <c r="DY185" s="39">
        <v>3.7511035011622611</v>
      </c>
      <c r="DZ185" s="39">
        <v>3.8971904185666584</v>
      </c>
      <c r="EA185" s="39">
        <v>4.0423489578977119</v>
      </c>
      <c r="EB185" s="39">
        <v>4.2028824119121548</v>
      </c>
      <c r="EC185" s="39">
        <v>4.3881413585822759</v>
      </c>
      <c r="ED185" s="39">
        <v>4.5610921375928877</v>
      </c>
      <c r="EE185" s="21"/>
    </row>
    <row r="186" spans="1:135" x14ac:dyDescent="0.25">
      <c r="A186" s="4"/>
      <c r="B186" s="4"/>
      <c r="C186" s="187">
        <f t="shared" si="114"/>
        <v>0.18587704699615121</v>
      </c>
      <c r="D186" s="188">
        <f t="shared" si="115"/>
        <v>0.18584964593456241</v>
      </c>
      <c r="E186" s="188">
        <f t="shared" si="116"/>
        <v>0.18583010928678917</v>
      </c>
      <c r="F186" s="188">
        <f t="shared" si="117"/>
        <v>0.1835196950381961</v>
      </c>
      <c r="G186" s="4">
        <v>4</v>
      </c>
      <c r="H186" s="36">
        <v>1409.78827</v>
      </c>
      <c r="I186" s="36">
        <v>1506.3264000000001</v>
      </c>
      <c r="J186" s="36">
        <v>1456.6687400000001</v>
      </c>
      <c r="K186" s="36">
        <v>1426.75587</v>
      </c>
      <c r="L186" s="36">
        <v>1488.9695500000003</v>
      </c>
      <c r="M186" s="36">
        <v>1405.6770671354113</v>
      </c>
      <c r="N186" s="36">
        <v>1104.6503201166836</v>
      </c>
      <c r="O186" s="36">
        <v>1338.1002895602001</v>
      </c>
      <c r="P186" s="36">
        <v>1331.5251462182082</v>
      </c>
      <c r="Q186" s="36">
        <v>1329.3558020729486</v>
      </c>
      <c r="R186" s="89">
        <v>1316.4063803109711</v>
      </c>
      <c r="S186" s="89">
        <v>1299.0733902027682</v>
      </c>
      <c r="T186" s="89">
        <v>1282.9220911360462</v>
      </c>
      <c r="U186" s="89">
        <v>1263.7154359148149</v>
      </c>
      <c r="V186" s="89">
        <v>1246.0694344502378</v>
      </c>
      <c r="W186" s="36">
        <v>1232.5385940703125</v>
      </c>
      <c r="X186" s="36">
        <v>1222.3600839430073</v>
      </c>
      <c r="Y186" s="36">
        <v>1212.9540163480485</v>
      </c>
      <c r="Z186" s="36">
        <v>1204.0234664697261</v>
      </c>
      <c r="AA186" s="37"/>
      <c r="AB186" s="16"/>
      <c r="AC186" s="16"/>
      <c r="AD186" s="16"/>
      <c r="AE186" s="16"/>
      <c r="AF186" s="16"/>
      <c r="AG186" s="16"/>
      <c r="AH186" s="16"/>
      <c r="AI186" s="16"/>
      <c r="AJ186" s="38"/>
      <c r="AK186" s="38"/>
      <c r="AL186" s="38"/>
      <c r="AM186" s="38"/>
      <c r="AN186" s="189">
        <f t="shared" si="118"/>
        <v>0.18628040627657977</v>
      </c>
      <c r="AO186" s="189">
        <f t="shared" si="119"/>
        <v>0.18628040627657977</v>
      </c>
      <c r="AP186" s="189">
        <f t="shared" si="120"/>
        <v>0.18628040627657977</v>
      </c>
      <c r="AQ186" s="189">
        <f t="shared" si="121"/>
        <v>0.18628040627657977</v>
      </c>
      <c r="AR186" s="189">
        <f t="shared" si="122"/>
        <v>0.18628040627657977</v>
      </c>
      <c r="AS186" s="38"/>
      <c r="AT186" s="38">
        <v>4</v>
      </c>
      <c r="AU186" s="39">
        <v>1404.0770400000001</v>
      </c>
      <c r="AV186" s="39">
        <v>1498.7086200000001</v>
      </c>
      <c r="AW186" s="39">
        <v>1447.9997100000001</v>
      </c>
      <c r="AX186" s="39">
        <v>1417.33978</v>
      </c>
      <c r="AY186" s="39">
        <v>1478.3188300000002</v>
      </c>
      <c r="AZ186" s="39">
        <v>1395.5399790693161</v>
      </c>
      <c r="BA186" s="39">
        <v>1097.1326074629221</v>
      </c>
      <c r="BB186" s="39">
        <v>1326.9794546195862</v>
      </c>
      <c r="BC186" s="39">
        <v>1319.2063101470949</v>
      </c>
      <c r="BD186" s="39">
        <v>1316.6461235949487</v>
      </c>
      <c r="BE186" s="39">
        <v>1303.5087645394601</v>
      </c>
      <c r="BF186" s="39">
        <v>1285.9664548238959</v>
      </c>
      <c r="BG186" s="39">
        <v>1269.4944718261677</v>
      </c>
      <c r="BH186" s="39">
        <v>1250.2300131760667</v>
      </c>
      <c r="BI186" s="39">
        <v>1232.4607882763034</v>
      </c>
      <c r="BJ186" s="39">
        <v>1218.7525604735483</v>
      </c>
      <c r="BK186" s="39">
        <v>1208.3388471023009</v>
      </c>
      <c r="BL186" s="39">
        <v>1198.666315892531</v>
      </c>
      <c r="BM186" s="39">
        <v>1189.504243192732</v>
      </c>
      <c r="BN186" s="16"/>
      <c r="BO186" s="16"/>
      <c r="BP186" s="16"/>
      <c r="BQ186" s="16"/>
      <c r="BR186" s="16"/>
      <c r="BS186" s="16"/>
      <c r="BT186" s="16"/>
      <c r="BU186" s="16"/>
      <c r="BV186" s="107">
        <f t="shared" si="123"/>
        <v>0.1673285494564144</v>
      </c>
      <c r="BW186" s="107">
        <f t="shared" si="124"/>
        <v>0.1673285494564144</v>
      </c>
      <c r="BX186" s="107">
        <f t="shared" si="125"/>
        <v>0.1673285494564144</v>
      </c>
      <c r="BY186" s="107">
        <f t="shared" si="126"/>
        <v>0.1673285494564144</v>
      </c>
      <c r="BZ186" s="107">
        <f t="shared" si="127"/>
        <v>0.1673285494564144</v>
      </c>
      <c r="CA186" s="38"/>
      <c r="CB186" s="38"/>
      <c r="CC186" s="38">
        <v>4</v>
      </c>
      <c r="CD186" s="39">
        <v>5.7112299999999996</v>
      </c>
      <c r="CE186" s="39">
        <v>7.3818899999999994</v>
      </c>
      <c r="CF186" s="39">
        <v>7.7197300000000002</v>
      </c>
      <c r="CG186" s="39">
        <v>7.9942399999999996</v>
      </c>
      <c r="CH186" s="39">
        <v>8.6302800000000008</v>
      </c>
      <c r="CI186" s="39">
        <v>8.404950378974771</v>
      </c>
      <c r="CJ186" s="39">
        <v>6.3154676107035499</v>
      </c>
      <c r="CK186" s="39">
        <v>8.0570226883924896</v>
      </c>
      <c r="CL186" s="39">
        <v>9.6856762253252722</v>
      </c>
      <c r="CM186" s="39">
        <v>9.9329435269423083</v>
      </c>
      <c r="CN186" s="39">
        <v>10.042883361771038</v>
      </c>
      <c r="CO186" s="39">
        <v>10.115952403893671</v>
      </c>
      <c r="CP186" s="39">
        <v>10.17345147976935</v>
      </c>
      <c r="CQ186" s="39">
        <v>10.18036513808852</v>
      </c>
      <c r="CR186" s="39">
        <v>10.17224659040529</v>
      </c>
      <c r="CS186" s="39">
        <v>10.216893489730486</v>
      </c>
      <c r="CT186" s="39">
        <v>10.298021197466074</v>
      </c>
      <c r="CU186" s="39">
        <v>10.39529647472825</v>
      </c>
      <c r="CV186" s="39">
        <v>10.488422256989544</v>
      </c>
      <c r="CW186" s="39"/>
      <c r="CX186" s="16"/>
      <c r="CY186" s="16"/>
      <c r="CZ186" s="16"/>
      <c r="DA186" s="16"/>
      <c r="DB186" s="16"/>
      <c r="DC186" s="16"/>
      <c r="DD186" s="107">
        <f t="shared" si="128"/>
        <v>0.11152149038784291</v>
      </c>
      <c r="DE186" s="107">
        <f t="shared" si="129"/>
        <v>0.11158616941163706</v>
      </c>
      <c r="DF186" s="107">
        <f t="shared" si="130"/>
        <v>0.11651119184883216</v>
      </c>
      <c r="DG186" s="107">
        <f t="shared" si="131"/>
        <v>0.11367095757665087</v>
      </c>
      <c r="DH186" s="107">
        <f t="shared" si="132"/>
        <v>0.11346213442734483</v>
      </c>
      <c r="DI186" s="38"/>
      <c r="DJ186" s="38"/>
      <c r="DK186" s="38">
        <v>4</v>
      </c>
      <c r="DL186" s="39">
        <v>0</v>
      </c>
      <c r="DM186" s="39">
        <v>0.23589000000000002</v>
      </c>
      <c r="DN186" s="39">
        <v>0.94929999999999992</v>
      </c>
      <c r="DO186" s="39">
        <v>1.4218500000000001</v>
      </c>
      <c r="DP186" s="39">
        <v>2.0204400000000002</v>
      </c>
      <c r="DQ186" s="39">
        <v>1.732137687120382</v>
      </c>
      <c r="DR186" s="39">
        <v>1.20224504305802</v>
      </c>
      <c r="DS186" s="39">
        <v>3.0638122522214073</v>
      </c>
      <c r="DT186" s="39">
        <v>2.6331598457880889</v>
      </c>
      <c r="DU186" s="46">
        <v>2.7767349510575152</v>
      </c>
      <c r="DV186" s="39">
        <v>2.8547324097399529</v>
      </c>
      <c r="DW186" s="39">
        <v>2.9909829749784831</v>
      </c>
      <c r="DX186" s="39">
        <v>3.2541678301092354</v>
      </c>
      <c r="DY186" s="39">
        <v>3.3050576006597385</v>
      </c>
      <c r="DZ186" s="39">
        <v>3.4363995835289369</v>
      </c>
      <c r="EA186" s="39">
        <v>3.5691401070336908</v>
      </c>
      <c r="EB186" s="39">
        <v>3.7232156432404335</v>
      </c>
      <c r="EC186" s="39">
        <v>3.8924039807893753</v>
      </c>
      <c r="ED186" s="39">
        <v>4.0308010200046063</v>
      </c>
      <c r="EE186" s="21"/>
    </row>
    <row r="187" spans="1:135" x14ac:dyDescent="0.25">
      <c r="A187" s="4"/>
      <c r="B187" s="4"/>
      <c r="C187" s="187">
        <f t="shared" si="114"/>
        <v>0.24228362560825065</v>
      </c>
      <c r="D187" s="188">
        <f t="shared" si="115"/>
        <v>0.24226727702725867</v>
      </c>
      <c r="E187" s="188">
        <f t="shared" si="116"/>
        <v>0.24226159914795145</v>
      </c>
      <c r="F187" s="188">
        <f t="shared" si="117"/>
        <v>0.23924182180741715</v>
      </c>
      <c r="G187" s="4">
        <v>5</v>
      </c>
      <c r="H187" s="36">
        <v>1765.6379099999999</v>
      </c>
      <c r="I187" s="36">
        <v>1946.91777</v>
      </c>
      <c r="J187" s="36">
        <v>1912.8384199999998</v>
      </c>
      <c r="K187" s="36">
        <v>1946.7098599999999</v>
      </c>
      <c r="L187" s="36">
        <v>2039.69832</v>
      </c>
      <c r="M187" s="36">
        <v>1771.325953483044</v>
      </c>
      <c r="N187" s="36">
        <v>1246.0202372354286</v>
      </c>
      <c r="O187" s="36">
        <v>1923.1919174151744</v>
      </c>
      <c r="P187" s="36">
        <v>1735.524719020297</v>
      </c>
      <c r="Q187" s="36">
        <v>1732.7644733686086</v>
      </c>
      <c r="R187" s="89">
        <v>1716.0225816708914</v>
      </c>
      <c r="S187" s="89">
        <v>1693.5662263179156</v>
      </c>
      <c r="T187" s="89">
        <v>1672.456017630629</v>
      </c>
      <c r="U187" s="89">
        <v>1647.3104804790019</v>
      </c>
      <c r="V187" s="89">
        <v>1624.3362082795277</v>
      </c>
      <c r="W187" s="36">
        <v>1606.7294899625788</v>
      </c>
      <c r="X187" s="36">
        <v>1593.4703438638151</v>
      </c>
      <c r="Y187" s="36">
        <v>1581.1872007993343</v>
      </c>
      <c r="Z187" s="36">
        <v>1569.5325449080374</v>
      </c>
      <c r="AA187" s="37"/>
      <c r="AB187" s="16"/>
      <c r="AC187" s="16"/>
      <c r="AD187" s="16"/>
      <c r="AE187" s="16"/>
      <c r="AF187" s="16"/>
      <c r="AG187" s="16"/>
      <c r="AH187" s="16"/>
      <c r="AI187" s="16"/>
      <c r="AJ187" s="38"/>
      <c r="AK187" s="38"/>
      <c r="AL187" s="38"/>
      <c r="AM187" s="38"/>
      <c r="AN187" s="189">
        <f t="shared" si="118"/>
        <v>0.24261911208001777</v>
      </c>
      <c r="AO187" s="189">
        <f t="shared" si="119"/>
        <v>0.24261911208001777</v>
      </c>
      <c r="AP187" s="189">
        <f t="shared" si="120"/>
        <v>0.24261911208001777</v>
      </c>
      <c r="AQ187" s="189">
        <f t="shared" si="121"/>
        <v>0.24261911208001777</v>
      </c>
      <c r="AR187" s="189">
        <f t="shared" si="122"/>
        <v>0.24261911208001777</v>
      </c>
      <c r="AS187" s="38"/>
      <c r="AT187" s="38">
        <v>5</v>
      </c>
      <c r="AU187" s="39">
        <v>1756.89273</v>
      </c>
      <c r="AV187" s="39">
        <v>1937.41686</v>
      </c>
      <c r="AW187" s="39">
        <v>1899.84737</v>
      </c>
      <c r="AX187" s="39">
        <v>1932.4648199999999</v>
      </c>
      <c r="AY187" s="39">
        <v>2024.8940699999998</v>
      </c>
      <c r="AZ187" s="39">
        <v>1757.5360453799408</v>
      </c>
      <c r="BA187" s="39">
        <v>1237.099107910899</v>
      </c>
      <c r="BB187" s="39">
        <v>1903.8201509772614</v>
      </c>
      <c r="BC187" s="39">
        <v>1718.187489579708</v>
      </c>
      <c r="BD187" s="39">
        <v>1714.8529993858299</v>
      </c>
      <c r="BE187" s="39">
        <v>1697.7423732452223</v>
      </c>
      <c r="BF187" s="39">
        <v>1674.894561754498</v>
      </c>
      <c r="BG187" s="39">
        <v>1653.4407869373426</v>
      </c>
      <c r="BH187" s="39">
        <v>1628.3499792361283</v>
      </c>
      <c r="BI187" s="39">
        <v>1605.2066242601375</v>
      </c>
      <c r="BJ187" s="39">
        <v>1587.3524756452962</v>
      </c>
      <c r="BK187" s="39">
        <v>1573.7892354629844</v>
      </c>
      <c r="BL187" s="39">
        <v>1561.1913408127209</v>
      </c>
      <c r="BM187" s="39">
        <v>1549.2582879078579</v>
      </c>
      <c r="BN187" s="16"/>
      <c r="BO187" s="16"/>
      <c r="BP187" s="16"/>
      <c r="BQ187" s="16"/>
      <c r="BR187" s="16"/>
      <c r="BS187" s="16"/>
      <c r="BT187" s="16"/>
      <c r="BU187" s="16"/>
      <c r="BV187" s="107">
        <f t="shared" si="123"/>
        <v>0.25261811176050464</v>
      </c>
      <c r="BW187" s="107">
        <f t="shared" si="124"/>
        <v>0.25261811176050464</v>
      </c>
      <c r="BX187" s="107">
        <f t="shared" si="125"/>
        <v>0.25261811176050464</v>
      </c>
      <c r="BY187" s="107">
        <f t="shared" si="126"/>
        <v>0.25261811176050464</v>
      </c>
      <c r="BZ187" s="107">
        <f t="shared" si="127"/>
        <v>0.25261811176050464</v>
      </c>
      <c r="CA187" s="38"/>
      <c r="CB187" s="38"/>
      <c r="CC187" s="38">
        <v>5</v>
      </c>
      <c r="CD187" s="39">
        <v>8.7451799999999995</v>
      </c>
      <c r="CE187" s="39">
        <v>9.7832600000000003</v>
      </c>
      <c r="CF187" s="39">
        <v>11.686450000000001</v>
      </c>
      <c r="CG187" s="39">
        <v>12.90992</v>
      </c>
      <c r="CH187" s="39">
        <v>13.059779999999998</v>
      </c>
      <c r="CI187" s="39">
        <v>12.282283533254249</v>
      </c>
      <c r="CJ187" s="39">
        <v>7.4498223470074896</v>
      </c>
      <c r="CK187" s="39">
        <v>15.4362637906231</v>
      </c>
      <c r="CL187" s="39">
        <v>14.622592779976358</v>
      </c>
      <c r="CM187" s="39">
        <v>14.995895477200071</v>
      </c>
      <c r="CN187" s="39">
        <v>15.161873091730994</v>
      </c>
      <c r="CO187" s="39">
        <v>15.272186385601845</v>
      </c>
      <c r="CP187" s="39">
        <v>15.358993496658954</v>
      </c>
      <c r="CQ187" s="39">
        <v>15.369431137549403</v>
      </c>
      <c r="CR187" s="39">
        <v>15.357174459339753</v>
      </c>
      <c r="CS187" s="39">
        <v>15.424578470431298</v>
      </c>
      <c r="CT187" s="39">
        <v>15.547058037762758</v>
      </c>
      <c r="CU187" s="39">
        <v>15.693915803175654</v>
      </c>
      <c r="CV187" s="39">
        <v>15.834509021413021</v>
      </c>
      <c r="CW187" s="39"/>
      <c r="CX187" s="16"/>
      <c r="CY187" s="16"/>
      <c r="CZ187" s="16"/>
      <c r="DA187" s="16"/>
      <c r="DB187" s="16"/>
      <c r="DC187" s="16"/>
      <c r="DD187" s="107">
        <f t="shared" si="128"/>
        <v>0.12181926501528782</v>
      </c>
      <c r="DE187" s="107">
        <f t="shared" si="129"/>
        <v>0.1268261140348507</v>
      </c>
      <c r="DF187" s="107">
        <f t="shared" si="130"/>
        <v>0.13090675579778249</v>
      </c>
      <c r="DG187" s="107">
        <f t="shared" si="131"/>
        <v>0.12350779530002608</v>
      </c>
      <c r="DH187" s="107">
        <f t="shared" si="132"/>
        <v>0.12455642314386683</v>
      </c>
      <c r="DI187" s="38"/>
      <c r="DJ187" s="38"/>
      <c r="DK187" s="38">
        <v>5</v>
      </c>
      <c r="DL187" s="39">
        <v>0</v>
      </c>
      <c r="DM187" s="39">
        <v>-0.28235000000000005</v>
      </c>
      <c r="DN187" s="39">
        <v>1.3046</v>
      </c>
      <c r="DO187" s="39">
        <v>1.3351199999999999</v>
      </c>
      <c r="DP187" s="39">
        <v>1.74447</v>
      </c>
      <c r="DQ187" s="39">
        <v>1.5076245698489228</v>
      </c>
      <c r="DR187" s="39">
        <v>1.4713069775220391</v>
      </c>
      <c r="DS187" s="39">
        <v>3.93550264728988</v>
      </c>
      <c r="DT187" s="39">
        <v>2.7146366606125105</v>
      </c>
      <c r="DU187" s="46">
        <v>2.9155785055786803</v>
      </c>
      <c r="DV187" s="39">
        <v>3.1183353339380449</v>
      </c>
      <c r="DW187" s="39">
        <v>3.3994781778158085</v>
      </c>
      <c r="DX187" s="39">
        <v>3.6562371966275555</v>
      </c>
      <c r="DY187" s="39">
        <v>3.5910701053241301</v>
      </c>
      <c r="DZ187" s="39">
        <v>3.7724095600503893</v>
      </c>
      <c r="EA187" s="39">
        <v>3.9524358468513183</v>
      </c>
      <c r="EB187" s="39">
        <v>4.1340503630678409</v>
      </c>
      <c r="EC187" s="39">
        <v>4.3019441834377217</v>
      </c>
      <c r="ED187" s="39">
        <v>4.4397479787665146</v>
      </c>
      <c r="EE187" s="21"/>
    </row>
    <row r="188" spans="1:135" s="47" customFormat="1" x14ac:dyDescent="0.25">
      <c r="A188" s="68"/>
      <c r="B188" s="68" t="s">
        <v>66</v>
      </c>
      <c r="C188" s="68"/>
      <c r="D188" s="68"/>
      <c r="E188" s="68"/>
      <c r="F188" s="68"/>
      <c r="G188" s="68"/>
      <c r="H188" s="69">
        <v>7423.8245600000009</v>
      </c>
      <c r="I188" s="69">
        <v>7786.6836599999997</v>
      </c>
      <c r="J188" s="69">
        <v>7689.5342900000005</v>
      </c>
      <c r="K188" s="69">
        <v>7651.5640900000008</v>
      </c>
      <c r="L188" s="69">
        <v>7882.7555200000015</v>
      </c>
      <c r="M188" s="69">
        <v>7502.4846387885991</v>
      </c>
      <c r="N188" s="69">
        <v>6404.8604621013119</v>
      </c>
      <c r="O188" s="69">
        <v>7406.596236315233</v>
      </c>
      <c r="P188" s="69">
        <v>7162.6688499660468</v>
      </c>
      <c r="Q188" s="69">
        <v>7151.8018149948039</v>
      </c>
      <c r="R188" s="90">
        <v>7083.179382405051</v>
      </c>
      <c r="S188" s="90">
        <v>6990.6507357100318</v>
      </c>
      <c r="T188" s="90">
        <v>6903.6944676391204</v>
      </c>
      <c r="U188" s="90">
        <v>6801.4649013174394</v>
      </c>
      <c r="V188" s="90">
        <v>6707.2378182273305</v>
      </c>
      <c r="W188" s="69">
        <v>6635.1163523789819</v>
      </c>
      <c r="X188" s="69">
        <v>6580.9513945574399</v>
      </c>
      <c r="Y188" s="69">
        <v>6530.9682240946349</v>
      </c>
      <c r="Z188" s="69">
        <v>6483.7001576147759</v>
      </c>
      <c r="AA188" s="70"/>
      <c r="AB188" s="71"/>
      <c r="AC188" s="71"/>
      <c r="AD188" s="71"/>
      <c r="AE188" s="71"/>
      <c r="AF188" s="71"/>
      <c r="AG188" s="71"/>
      <c r="AH188" s="71"/>
      <c r="AI188" s="71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 t="s">
        <v>66</v>
      </c>
      <c r="AT188" s="72"/>
      <c r="AU188" s="71">
        <v>7388.766880000001</v>
      </c>
      <c r="AV188" s="71">
        <v>7744.6720000000005</v>
      </c>
      <c r="AW188" s="71">
        <v>7637.0508200000004</v>
      </c>
      <c r="AX188" s="71">
        <v>7592.3789700000007</v>
      </c>
      <c r="AY188" s="71">
        <v>7817.1251300000013</v>
      </c>
      <c r="AZ188" s="71">
        <v>7439.2431880864578</v>
      </c>
      <c r="BA188" s="71">
        <v>6352.8359782520847</v>
      </c>
      <c r="BB188" s="71">
        <v>7330.7924928265029</v>
      </c>
      <c r="BC188" s="71">
        <v>7081.8307545904945</v>
      </c>
      <c r="BD188" s="71">
        <v>7068.0870302594185</v>
      </c>
      <c r="BE188" s="71">
        <v>6997.5623877697362</v>
      </c>
      <c r="BF188" s="71">
        <v>6903.390863956769</v>
      </c>
      <c r="BG188" s="71">
        <v>6814.9651227477261</v>
      </c>
      <c r="BH188" s="71">
        <v>6711.5486709846882</v>
      </c>
      <c r="BI188" s="71">
        <v>6616.1590094795465</v>
      </c>
      <c r="BJ188" s="71">
        <v>6542.5698001968385</v>
      </c>
      <c r="BK188" s="71">
        <v>6486.6663717075007</v>
      </c>
      <c r="BL188" s="71">
        <v>6434.7417951881189</v>
      </c>
      <c r="BM188" s="71">
        <v>6385.5574881376197</v>
      </c>
      <c r="BN188" s="71"/>
      <c r="BO188" s="71"/>
      <c r="BP188" s="71"/>
      <c r="BQ188" s="71"/>
      <c r="BR188" s="71"/>
      <c r="BS188" s="71"/>
      <c r="BT188" s="71"/>
      <c r="BU188" s="71"/>
      <c r="BV188" s="72"/>
      <c r="BW188" s="72"/>
      <c r="BX188" s="72"/>
      <c r="BY188" s="72"/>
      <c r="BZ188" s="72"/>
      <c r="CA188" s="72"/>
      <c r="CB188" s="72" t="s">
        <v>66</v>
      </c>
      <c r="CC188" s="72"/>
      <c r="CD188" s="71">
        <v>35.057679999999998</v>
      </c>
      <c r="CE188" s="71">
        <v>40.891829999999999</v>
      </c>
      <c r="CF188" s="71">
        <v>43.966610000000003</v>
      </c>
      <c r="CG188" s="71">
        <v>47.154519999999998</v>
      </c>
      <c r="CH188" s="71">
        <v>49.660769999999999</v>
      </c>
      <c r="CI188" s="71">
        <v>47.664406122986257</v>
      </c>
      <c r="CJ188" s="71">
        <v>38.199386944778411</v>
      </c>
      <c r="CK188" s="71">
        <v>52.364397913551308</v>
      </c>
      <c r="CL188" s="71">
        <v>57.884182088413958</v>
      </c>
      <c r="CM188" s="71">
        <v>59.361917372800946</v>
      </c>
      <c r="CN188" s="71">
        <v>60.018947121674529</v>
      </c>
      <c r="CO188" s="71">
        <v>60.455627188286037</v>
      </c>
      <c r="CP188" s="71">
        <v>60.799256987638692</v>
      </c>
      <c r="CQ188" s="71">
        <v>60.840574852053521</v>
      </c>
      <c r="CR188" s="71">
        <v>60.792056247729249</v>
      </c>
      <c r="CS188" s="71">
        <v>61.058878015265257</v>
      </c>
      <c r="CT188" s="71">
        <v>61.543718814992147</v>
      </c>
      <c r="CU188" s="71">
        <v>62.125061793092328</v>
      </c>
      <c r="CV188" s="71">
        <v>62.681606283341139</v>
      </c>
      <c r="CW188" s="71"/>
      <c r="CX188" s="71"/>
      <c r="CY188" s="71"/>
      <c r="CZ188" s="71"/>
      <c r="DA188" s="71"/>
      <c r="DB188" s="71"/>
      <c r="DC188" s="71"/>
      <c r="DD188" s="72"/>
      <c r="DE188" s="72"/>
      <c r="DF188" s="72"/>
      <c r="DG188" s="72"/>
      <c r="DH188" s="72"/>
      <c r="DI188" s="72"/>
      <c r="DJ188" s="72" t="s">
        <v>66</v>
      </c>
      <c r="DK188" s="72"/>
      <c r="DL188" s="71">
        <v>0</v>
      </c>
      <c r="DM188" s="71">
        <v>1.1198299999999999</v>
      </c>
      <c r="DN188" s="71">
        <v>8.5168600000000012</v>
      </c>
      <c r="DO188" s="71">
        <v>12.030599999999998</v>
      </c>
      <c r="DP188" s="71">
        <v>15.969619999999999</v>
      </c>
      <c r="DQ188" s="71">
        <v>15.577044579155336</v>
      </c>
      <c r="DR188" s="71">
        <v>13.825096904448037</v>
      </c>
      <c r="DS188" s="71">
        <v>23.439345575179207</v>
      </c>
      <c r="DT188" s="71">
        <v>22.953913287138995</v>
      </c>
      <c r="DU188" s="71">
        <v>24.352867362584195</v>
      </c>
      <c r="DV188" s="71">
        <v>25.598047513640033</v>
      </c>
      <c r="DW188" s="71">
        <v>26.804244564977068</v>
      </c>
      <c r="DX188" s="71">
        <v>27.930087903755773</v>
      </c>
      <c r="DY188" s="71">
        <v>29.075655480698</v>
      </c>
      <c r="DZ188" s="71">
        <v>30.286752500054774</v>
      </c>
      <c r="EA188" s="71">
        <v>31.487674166877625</v>
      </c>
      <c r="EB188" s="71">
        <v>32.741304034947213</v>
      </c>
      <c r="EC188" s="71">
        <v>34.101367113422917</v>
      </c>
      <c r="ED188" s="71">
        <v>35.461063193814788</v>
      </c>
      <c r="EE188" s="51"/>
    </row>
    <row r="189" spans="1:135" s="47" customFormat="1" x14ac:dyDescent="0.25">
      <c r="A189" s="68"/>
      <c r="B189" s="68"/>
      <c r="C189" s="68"/>
      <c r="D189" s="68"/>
      <c r="E189" s="68"/>
      <c r="F189" s="68"/>
      <c r="G189" s="68"/>
      <c r="H189" s="69"/>
      <c r="I189" s="69"/>
      <c r="J189" s="69"/>
      <c r="K189" s="69"/>
      <c r="L189" s="69"/>
      <c r="M189" s="69"/>
      <c r="N189" s="69"/>
      <c r="O189" s="69"/>
      <c r="P189" s="73">
        <f>P188/P7</f>
        <v>0.18742115888237612</v>
      </c>
      <c r="Q189" s="73">
        <f t="shared" ref="Q189:V189" si="133">Q188/Q7</f>
        <v>0.18697048404674357</v>
      </c>
      <c r="R189" s="91">
        <f t="shared" si="133"/>
        <v>0.18650804368863994</v>
      </c>
      <c r="S189" s="92">
        <f t="shared" si="133"/>
        <v>0.18616155717350852</v>
      </c>
      <c r="T189" s="92">
        <f t="shared" si="133"/>
        <v>0.18589868852186553</v>
      </c>
      <c r="U189" s="92">
        <f t="shared" si="133"/>
        <v>0.1855998654108183</v>
      </c>
      <c r="V189" s="92">
        <f t="shared" si="133"/>
        <v>0.18521451995348437</v>
      </c>
      <c r="W189" s="69"/>
      <c r="X189" s="69"/>
      <c r="Y189" s="69"/>
      <c r="Z189" s="69"/>
      <c r="AA189" s="70"/>
      <c r="AB189" s="71"/>
      <c r="AC189" s="71"/>
      <c r="AD189" s="71"/>
      <c r="AE189" s="71"/>
      <c r="AF189" s="71"/>
      <c r="AG189" s="71"/>
      <c r="AH189" s="71"/>
      <c r="AI189" s="71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  <c r="AU189" s="71"/>
      <c r="AV189" s="71"/>
      <c r="AW189" s="71"/>
      <c r="AX189" s="71"/>
      <c r="AY189" s="71"/>
      <c r="AZ189" s="71"/>
      <c r="BA189" s="71"/>
      <c r="BB189" s="71"/>
      <c r="BC189" s="75">
        <f>BC188/BD7</f>
        <v>0.18733134097887957</v>
      </c>
      <c r="BD189" s="75">
        <f t="shared" ref="BD189:BI189" si="134">BD188/BE7</f>
        <v>0.18841910111736557</v>
      </c>
      <c r="BE189" s="75">
        <f t="shared" si="134"/>
        <v>0.18875720072027688</v>
      </c>
      <c r="BF189" s="75">
        <f t="shared" si="134"/>
        <v>0.18839045371783769</v>
      </c>
      <c r="BG189" s="75">
        <f t="shared" si="134"/>
        <v>0.18856201966200861</v>
      </c>
      <c r="BH189" s="75">
        <f t="shared" si="134"/>
        <v>0.18800990969446699</v>
      </c>
      <c r="BI189" s="75">
        <f t="shared" si="134"/>
        <v>0.2008329545219526</v>
      </c>
      <c r="BJ189" s="71"/>
      <c r="BK189" s="71"/>
      <c r="BL189" s="71"/>
      <c r="BM189" s="71"/>
      <c r="BN189" s="71"/>
      <c r="BO189" s="71"/>
      <c r="BP189" s="71"/>
      <c r="BQ189" s="71"/>
      <c r="BR189" s="71"/>
      <c r="BS189" s="71"/>
      <c r="BT189" s="71"/>
      <c r="BU189" s="71"/>
      <c r="BV189" s="72"/>
      <c r="BW189" s="72"/>
      <c r="BX189" s="72"/>
      <c r="BY189" s="72"/>
      <c r="BZ189" s="72"/>
      <c r="CA189" s="72"/>
      <c r="CB189" s="72"/>
      <c r="CC189" s="72"/>
      <c r="CD189" s="71"/>
      <c r="CE189" s="71"/>
      <c r="CF189" s="71"/>
      <c r="CG189" s="71"/>
      <c r="CH189" s="71"/>
      <c r="CI189" s="71"/>
      <c r="CJ189" s="71"/>
      <c r="CK189" s="71"/>
      <c r="CL189" s="71"/>
      <c r="CM189" s="71"/>
      <c r="CN189" s="71"/>
      <c r="CO189" s="71"/>
      <c r="CP189" s="71"/>
      <c r="CQ189" s="71"/>
      <c r="CR189" s="71"/>
      <c r="CS189" s="71"/>
      <c r="CT189" s="71"/>
      <c r="CU189" s="71"/>
      <c r="CV189" s="71"/>
      <c r="CW189" s="71"/>
      <c r="CX189" s="71"/>
      <c r="CY189" s="71"/>
      <c r="CZ189" s="71"/>
      <c r="DA189" s="71"/>
      <c r="DB189" s="71"/>
      <c r="DC189" s="71"/>
      <c r="DD189" s="72"/>
      <c r="DE189" s="72"/>
      <c r="DF189" s="72"/>
      <c r="DG189" s="72"/>
      <c r="DH189" s="72"/>
      <c r="DI189" s="72"/>
      <c r="DJ189" s="72"/>
      <c r="DK189" s="72"/>
      <c r="DL189" s="71"/>
      <c r="DM189" s="71"/>
      <c r="DN189" s="71"/>
      <c r="DO189" s="71"/>
      <c r="DP189" s="71"/>
      <c r="DQ189" s="71"/>
      <c r="DR189" s="71"/>
      <c r="DS189" s="71"/>
      <c r="DT189" s="71"/>
      <c r="DU189" s="71"/>
      <c r="DV189" s="71"/>
      <c r="DW189" s="71"/>
      <c r="DX189" s="71"/>
      <c r="DY189" s="71"/>
      <c r="DZ189" s="71"/>
      <c r="EA189" s="71"/>
      <c r="EB189" s="71"/>
      <c r="EC189" s="71"/>
      <c r="ED189" s="71"/>
      <c r="EE189" s="51"/>
    </row>
    <row r="190" spans="1:135" x14ac:dyDescent="0.25">
      <c r="A190" s="4" t="s">
        <v>67</v>
      </c>
      <c r="B190" s="4"/>
      <c r="C190" s="4"/>
      <c r="D190" s="4"/>
      <c r="E190" s="4"/>
      <c r="F190" s="4"/>
      <c r="G190" s="4"/>
      <c r="H190" s="36">
        <v>40564.346070000007</v>
      </c>
      <c r="I190" s="36">
        <v>39233.695760000002</v>
      </c>
      <c r="J190" s="36">
        <v>41014.765669999993</v>
      </c>
      <c r="K190" s="36">
        <v>39436.848980000002</v>
      </c>
      <c r="L190" s="36">
        <v>41009.932439999997</v>
      </c>
      <c r="M190" s="36">
        <v>38579.027732829833</v>
      </c>
      <c r="N190" s="36">
        <v>36377.777794939851</v>
      </c>
      <c r="O190" s="36">
        <v>40677.120938380613</v>
      </c>
      <c r="P190" s="36">
        <v>38121.276559415142</v>
      </c>
      <c r="Q190" s="36">
        <v>38071.717680568756</v>
      </c>
      <c r="R190" s="89">
        <v>37715.021666373003</v>
      </c>
      <c r="S190" s="89">
        <v>37231.098069443709</v>
      </c>
      <c r="T190" s="89">
        <v>36776.830320848523</v>
      </c>
      <c r="U190" s="89">
        <v>36241.296428634298</v>
      </c>
      <c r="V190" s="89">
        <v>35748.43620311642</v>
      </c>
      <c r="W190" s="36">
        <v>35373.250800163187</v>
      </c>
      <c r="X190" s="36">
        <v>35093.782001655025</v>
      </c>
      <c r="Y190" s="36">
        <v>34836.712887426947</v>
      </c>
      <c r="Z190" s="36">
        <v>34594.194503623432</v>
      </c>
      <c r="AA190" s="37"/>
      <c r="AB190" s="16"/>
      <c r="AC190" s="16"/>
      <c r="AD190" s="16"/>
      <c r="AE190" s="16"/>
      <c r="AF190" s="16"/>
      <c r="AG190" s="16"/>
      <c r="AH190" s="16"/>
      <c r="AI190" s="16"/>
      <c r="AJ190" s="38" t="s">
        <v>67</v>
      </c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9">
        <v>40377.865210000004</v>
      </c>
      <c r="AV190" s="39">
        <v>39034.010050000004</v>
      </c>
      <c r="AW190" s="39">
        <v>40739.950469999996</v>
      </c>
      <c r="AX190" s="39">
        <v>39130.97178</v>
      </c>
      <c r="AY190" s="39">
        <v>40666.662969999998</v>
      </c>
      <c r="AZ190" s="39">
        <v>38260.971998107241</v>
      </c>
      <c r="BA190" s="39">
        <v>36080.575799708451</v>
      </c>
      <c r="BB190" s="39">
        <v>40250.938750478446</v>
      </c>
      <c r="BC190" s="39">
        <v>37702.620484769926</v>
      </c>
      <c r="BD190" s="39">
        <v>37636.204146078948</v>
      </c>
      <c r="BE190" s="39">
        <v>37267.507612392132</v>
      </c>
      <c r="BF190" s="39">
        <v>36772.85825559841</v>
      </c>
      <c r="BG190" s="39">
        <v>36308.777973308068</v>
      </c>
      <c r="BH190" s="39">
        <v>35764.777611949045</v>
      </c>
      <c r="BI190" s="39">
        <v>35263.485215119901</v>
      </c>
      <c r="BJ190" s="39">
        <v>34878.347822475436</v>
      </c>
      <c r="BK190" s="39">
        <v>34587.492125882214</v>
      </c>
      <c r="BL190" s="39">
        <v>34317.871493250699</v>
      </c>
      <c r="BM190" s="39">
        <v>34062.88934501278</v>
      </c>
      <c r="BN190" s="16"/>
      <c r="BO190" s="16"/>
      <c r="BP190" s="16"/>
      <c r="BQ190" s="16"/>
      <c r="BR190" s="16"/>
      <c r="BS190" s="16"/>
      <c r="BT190" s="16"/>
      <c r="BU190" s="16"/>
      <c r="BV190" s="38"/>
      <c r="BW190" s="38"/>
      <c r="BX190" s="38"/>
      <c r="BY190" s="38"/>
      <c r="BZ190" s="38"/>
      <c r="CA190" s="38" t="s">
        <v>67</v>
      </c>
      <c r="CB190" s="38"/>
      <c r="CC190" s="38"/>
      <c r="CD190" s="39">
        <v>186.48085999999998</v>
      </c>
      <c r="CE190" s="39">
        <v>196.58317000000002</v>
      </c>
      <c r="CF190" s="39">
        <v>223.22553999999997</v>
      </c>
      <c r="CG190" s="39">
        <v>234.97905</v>
      </c>
      <c r="CH190" s="39">
        <v>250.19762</v>
      </c>
      <c r="CI190" s="39">
        <v>228.84538010634179</v>
      </c>
      <c r="CJ190" s="39">
        <v>206.48652370102047</v>
      </c>
      <c r="CK190" s="39">
        <v>285.45437111624273</v>
      </c>
      <c r="CL190" s="39">
        <v>279.65942957217646</v>
      </c>
      <c r="CM190" s="39">
        <v>288.03881013555127</v>
      </c>
      <c r="CN190" s="39">
        <v>292.49173120492424</v>
      </c>
      <c r="CO190" s="39">
        <v>295.90529392937754</v>
      </c>
      <c r="CP190" s="39">
        <v>298.89162843706873</v>
      </c>
      <c r="CQ190" s="39">
        <v>300.41180562577904</v>
      </c>
      <c r="CR190" s="39">
        <v>301.50012752397436</v>
      </c>
      <c r="CS190" s="39">
        <v>304.16923062971017</v>
      </c>
      <c r="CT190" s="39">
        <v>307.95328442333914</v>
      </c>
      <c r="CU190" s="39">
        <v>312.25649257005392</v>
      </c>
      <c r="CV190" s="39">
        <v>316.47341362141799</v>
      </c>
      <c r="CW190" s="39"/>
      <c r="CX190" s="16"/>
      <c r="CY190" s="16"/>
      <c r="CZ190" s="16"/>
      <c r="DA190" s="16"/>
      <c r="DB190" s="16"/>
      <c r="DC190" s="16"/>
      <c r="DD190" s="38"/>
      <c r="DE190" s="38"/>
      <c r="DF190" s="38"/>
      <c r="DG190" s="38"/>
      <c r="DH190" s="38"/>
      <c r="DI190" s="38" t="s">
        <v>67</v>
      </c>
      <c r="DJ190" s="38"/>
      <c r="DK190" s="38"/>
      <c r="DL190" s="39">
        <v>0</v>
      </c>
      <c r="DM190" s="39">
        <v>3.1025400000000003</v>
      </c>
      <c r="DN190" s="39">
        <v>51.589660000000002</v>
      </c>
      <c r="DO190" s="39">
        <v>70.898150000000001</v>
      </c>
      <c r="DP190" s="39">
        <v>93.071850000000012</v>
      </c>
      <c r="DQ190" s="39">
        <v>89.210354616245382</v>
      </c>
      <c r="DR190" s="39">
        <v>90.715471530379006</v>
      </c>
      <c r="DS190" s="39">
        <v>140.72781678592492</v>
      </c>
      <c r="DT190" s="39">
        <v>138.99664507304112</v>
      </c>
      <c r="DU190" s="39">
        <v>147.47472435425573</v>
      </c>
      <c r="DV190" s="39">
        <v>155.0223227759486</v>
      </c>
      <c r="DW190" s="39">
        <v>162.33451991592472</v>
      </c>
      <c r="DX190" s="39">
        <v>169.16071910338653</v>
      </c>
      <c r="DY190" s="39">
        <v>176.10701105947402</v>
      </c>
      <c r="DZ190" s="39">
        <v>183.45086047253835</v>
      </c>
      <c r="EA190" s="39">
        <v>190.73374705803968</v>
      </c>
      <c r="EB190" s="39">
        <v>198.33659134946862</v>
      </c>
      <c r="EC190" s="39">
        <v>206.5849016061932</v>
      </c>
      <c r="ED190" s="39">
        <v>214.83174498923771</v>
      </c>
      <c r="EE190" s="21"/>
    </row>
    <row r="191" spans="1:135" x14ac:dyDescent="0.25">
      <c r="A191" s="4" t="s">
        <v>68</v>
      </c>
      <c r="B191" s="4" t="s">
        <v>61</v>
      </c>
      <c r="C191" s="4"/>
      <c r="D191" s="4"/>
      <c r="E191" s="4"/>
      <c r="F191" s="4"/>
      <c r="G191" s="4">
        <v>1</v>
      </c>
      <c r="H191" s="36">
        <v>321.56405000000001</v>
      </c>
      <c r="I191" s="36">
        <v>314.03778999999997</v>
      </c>
      <c r="J191" s="36">
        <v>316.14922999999993</v>
      </c>
      <c r="K191" s="36">
        <v>306.18698000000006</v>
      </c>
      <c r="L191" s="36">
        <v>306.78226999999998</v>
      </c>
      <c r="M191" s="36">
        <v>299.92278020212467</v>
      </c>
      <c r="N191" s="36">
        <v>297.38986063974852</v>
      </c>
      <c r="O191" s="36">
        <v>304.18963960264705</v>
      </c>
      <c r="P191" s="36">
        <v>275.67077597724244</v>
      </c>
      <c r="Q191" s="36">
        <v>274.72940171762093</v>
      </c>
      <c r="R191" s="89">
        <v>269.47197355704435</v>
      </c>
      <c r="S191" s="89">
        <v>261.87260389742647</v>
      </c>
      <c r="T191" s="89">
        <v>254.24604454999488</v>
      </c>
      <c r="U191" s="89">
        <v>245.67351715520041</v>
      </c>
      <c r="V191" s="89">
        <v>238.63276983496243</v>
      </c>
      <c r="W191" s="36">
        <v>233.07578227444262</v>
      </c>
      <c r="X191" s="36">
        <v>228.98370008719058</v>
      </c>
      <c r="Y191" s="36">
        <v>225.62036746798861</v>
      </c>
      <c r="Z191" s="36">
        <v>222.38846836994676</v>
      </c>
      <c r="AA191" s="37"/>
      <c r="AB191" s="16"/>
      <c r="AC191" s="16"/>
      <c r="AD191" s="16"/>
      <c r="AE191" s="16"/>
      <c r="AF191" s="16"/>
      <c r="AG191" s="16"/>
      <c r="AH191" s="16"/>
      <c r="AI191" s="16"/>
      <c r="AJ191" s="38" t="s">
        <v>68</v>
      </c>
      <c r="AK191" s="38"/>
      <c r="AL191" s="38"/>
      <c r="AM191" s="38"/>
      <c r="AN191" s="38"/>
      <c r="AO191" s="38"/>
      <c r="AP191" s="38"/>
      <c r="AQ191" s="38"/>
      <c r="AR191" s="38"/>
      <c r="AS191" s="38" t="s">
        <v>61</v>
      </c>
      <c r="AT191" s="38">
        <v>1</v>
      </c>
      <c r="AU191" s="39">
        <v>320.94355999999999</v>
      </c>
      <c r="AV191" s="39">
        <v>313.31450999999998</v>
      </c>
      <c r="AW191" s="39">
        <v>314.34047999999996</v>
      </c>
      <c r="AX191" s="39">
        <v>303.55429000000004</v>
      </c>
      <c r="AY191" s="39">
        <v>303.90469999999999</v>
      </c>
      <c r="AZ191" s="39">
        <v>297.03083574433879</v>
      </c>
      <c r="BA191" s="39">
        <v>294.47157060079985</v>
      </c>
      <c r="BB191" s="39">
        <v>300.72192861067919</v>
      </c>
      <c r="BC191" s="39">
        <v>272.07435634693161</v>
      </c>
      <c r="BD191" s="39">
        <v>270.87454259194914</v>
      </c>
      <c r="BE191" s="39">
        <v>265.49349656264206</v>
      </c>
      <c r="BF191" s="39">
        <v>257.80930834898464</v>
      </c>
      <c r="BG191" s="39">
        <v>250.06949782158554</v>
      </c>
      <c r="BH191" s="39">
        <v>241.45173248135814</v>
      </c>
      <c r="BI191" s="39">
        <v>234.38139500914957</v>
      </c>
      <c r="BJ191" s="39">
        <v>228.79647066170944</v>
      </c>
      <c r="BK191" s="39">
        <v>224.65684551610337</v>
      </c>
      <c r="BL191" s="39">
        <v>221.22787999733811</v>
      </c>
      <c r="BM191" s="39">
        <v>217.92986811615631</v>
      </c>
      <c r="BN191" s="16"/>
      <c r="BO191" s="16"/>
      <c r="BP191" s="16"/>
      <c r="BQ191" s="16"/>
      <c r="BR191" s="16"/>
      <c r="BS191" s="16"/>
      <c r="BT191" s="16"/>
      <c r="BU191" s="16"/>
      <c r="BV191" s="38"/>
      <c r="BW191" s="38"/>
      <c r="BX191" s="38"/>
      <c r="BY191" s="38"/>
      <c r="BZ191" s="38"/>
      <c r="CA191" s="38" t="s">
        <v>68</v>
      </c>
      <c r="CB191" s="38" t="s">
        <v>61</v>
      </c>
      <c r="CC191" s="38">
        <v>1</v>
      </c>
      <c r="CD191" s="39">
        <v>0.62048999999999999</v>
      </c>
      <c r="CE191" s="39">
        <v>0.71977999999999998</v>
      </c>
      <c r="CF191" s="39">
        <v>0.77122999999999997</v>
      </c>
      <c r="CG191" s="39">
        <v>0.82211000000000001</v>
      </c>
      <c r="CH191" s="39">
        <v>0.86258000000000001</v>
      </c>
      <c r="CI191" s="39">
        <v>0.87298957845426417</v>
      </c>
      <c r="CJ191" s="39">
        <v>0.90790298164414596</v>
      </c>
      <c r="CK191" s="39">
        <v>1.1600565665204829</v>
      </c>
      <c r="CL191" s="39">
        <v>0.90305225446393611</v>
      </c>
      <c r="CM191" s="39">
        <v>0.94543218415420505</v>
      </c>
      <c r="CN191" s="39">
        <v>0.96580636189004687</v>
      </c>
      <c r="CO191" s="39">
        <v>0.98017985571549648</v>
      </c>
      <c r="CP191" s="39">
        <v>0.99797639121282722</v>
      </c>
      <c r="CQ191" s="39">
        <v>1.0023908049824057</v>
      </c>
      <c r="CR191" s="39">
        <v>1.0178999658748826</v>
      </c>
      <c r="CS191" s="39">
        <v>1.0382336177737985</v>
      </c>
      <c r="CT191" s="39">
        <v>1.0695604916776325</v>
      </c>
      <c r="CU191" s="39">
        <v>1.1055669331736031</v>
      </c>
      <c r="CV191" s="39">
        <v>1.1434041720468049</v>
      </c>
      <c r="CW191" s="39"/>
      <c r="CX191" s="16"/>
      <c r="CY191" s="16"/>
      <c r="CZ191" s="16"/>
      <c r="DA191" s="16"/>
      <c r="DB191" s="16"/>
      <c r="DC191" s="16"/>
      <c r="DD191" s="38"/>
      <c r="DE191" s="38"/>
      <c r="DF191" s="38"/>
      <c r="DG191" s="38"/>
      <c r="DH191" s="38"/>
      <c r="DI191" s="38" t="s">
        <v>68</v>
      </c>
      <c r="DJ191" s="38" t="s">
        <v>61</v>
      </c>
      <c r="DK191" s="38">
        <v>1</v>
      </c>
      <c r="DL191" s="39">
        <v>0</v>
      </c>
      <c r="DM191" s="39">
        <v>3.5000000000000001E-3</v>
      </c>
      <c r="DN191" s="39">
        <v>1.03752</v>
      </c>
      <c r="DO191" s="39">
        <v>1.8105799999999999</v>
      </c>
      <c r="DP191" s="39">
        <v>2.0149899999999996</v>
      </c>
      <c r="DQ191" s="39">
        <v>2.0189548793315839</v>
      </c>
      <c r="DR191" s="39">
        <v>2.010387057304508</v>
      </c>
      <c r="DS191" s="39">
        <v>2.3076544254473936</v>
      </c>
      <c r="DT191" s="39">
        <v>2.6933673758468815</v>
      </c>
      <c r="DU191" s="39">
        <v>2.9094269415176028</v>
      </c>
      <c r="DV191" s="39">
        <v>3.012670632512279</v>
      </c>
      <c r="DW191" s="39">
        <v>3.0831156927263463</v>
      </c>
      <c r="DX191" s="39">
        <v>3.1785703371964993</v>
      </c>
      <c r="DY191" s="39">
        <v>3.2193938688598807</v>
      </c>
      <c r="DZ191" s="39">
        <v>3.2334748599379837</v>
      </c>
      <c r="EA191" s="39">
        <v>3.2410779949593587</v>
      </c>
      <c r="EB191" s="39">
        <v>3.2572940794095659</v>
      </c>
      <c r="EC191" s="39">
        <v>3.2869205374769153</v>
      </c>
      <c r="ED191" s="39">
        <v>3.3151960817436255</v>
      </c>
      <c r="EE191" s="21"/>
    </row>
    <row r="192" spans="1:135" x14ac:dyDescent="0.25">
      <c r="A192" s="4"/>
      <c r="B192" s="4"/>
      <c r="C192" s="4"/>
      <c r="D192" s="4"/>
      <c r="E192" s="4"/>
      <c r="F192" s="4"/>
      <c r="G192" s="4">
        <v>2</v>
      </c>
      <c r="H192" s="36">
        <v>512.58836999999994</v>
      </c>
      <c r="I192" s="36">
        <v>490.57148999999998</v>
      </c>
      <c r="J192" s="36">
        <v>509.75225000000006</v>
      </c>
      <c r="K192" s="36">
        <v>483.75733000000002</v>
      </c>
      <c r="L192" s="36">
        <v>487.99251000000004</v>
      </c>
      <c r="M192" s="36">
        <v>468.4606505852035</v>
      </c>
      <c r="N192" s="36">
        <v>463.03528730591881</v>
      </c>
      <c r="O192" s="36">
        <v>484.52906443239124</v>
      </c>
      <c r="P192" s="36">
        <v>436.29197601650458</v>
      </c>
      <c r="Q192" s="36">
        <v>434.85466648652135</v>
      </c>
      <c r="R192" s="89">
        <v>426.61052789632612</v>
      </c>
      <c r="S192" s="89">
        <v>414.68446641931411</v>
      </c>
      <c r="T192" s="89">
        <v>402.65614794893401</v>
      </c>
      <c r="U192" s="89">
        <v>389.12192804725873</v>
      </c>
      <c r="V192" s="89">
        <v>378.01222175313495</v>
      </c>
      <c r="W192" s="36">
        <v>369.25043933059538</v>
      </c>
      <c r="X192" s="36">
        <v>362.80299714449365</v>
      </c>
      <c r="Y192" s="36">
        <v>357.50226118461472</v>
      </c>
      <c r="Z192" s="36">
        <v>352.41234736634635</v>
      </c>
      <c r="AA192" s="37"/>
      <c r="AB192" s="16"/>
      <c r="AC192" s="16"/>
      <c r="AD192" s="16"/>
      <c r="AE192" s="16"/>
      <c r="AF192" s="16"/>
      <c r="AG192" s="16"/>
      <c r="AH192" s="16"/>
      <c r="AI192" s="16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>
        <v>2</v>
      </c>
      <c r="AU192" s="39">
        <v>511.56675999999993</v>
      </c>
      <c r="AV192" s="39">
        <v>489.41313000000002</v>
      </c>
      <c r="AW192" s="39">
        <v>506.20435000000003</v>
      </c>
      <c r="AX192" s="39">
        <v>478.78190999999998</v>
      </c>
      <c r="AY192" s="39">
        <v>482.69616000000002</v>
      </c>
      <c r="AZ192" s="39">
        <v>463.16910449618899</v>
      </c>
      <c r="BA192" s="39">
        <v>457.59050487087598</v>
      </c>
      <c r="BB192" s="39">
        <v>478.13164331484597</v>
      </c>
      <c r="BC192" s="39">
        <v>429.58313238652858</v>
      </c>
      <c r="BD192" s="39">
        <v>427.68872470303273</v>
      </c>
      <c r="BE192" s="39">
        <v>419.1924935998037</v>
      </c>
      <c r="BF192" s="39">
        <v>407.05978955892243</v>
      </c>
      <c r="BG192" s="39">
        <v>394.83926243876027</v>
      </c>
      <c r="BH192" s="39">
        <v>381.23251655232934</v>
      </c>
      <c r="BI192" s="39">
        <v>370.06903257272108</v>
      </c>
      <c r="BJ192" s="39">
        <v>361.25089429784509</v>
      </c>
      <c r="BK192" s="39">
        <v>354.71476512774461</v>
      </c>
      <c r="BL192" s="39">
        <v>349.30070932265329</v>
      </c>
      <c r="BM192" s="39">
        <v>344.09341858938228</v>
      </c>
      <c r="BN192" s="16"/>
      <c r="BO192" s="16"/>
      <c r="BP192" s="16"/>
      <c r="BQ192" s="16"/>
      <c r="BR192" s="16"/>
      <c r="BS192" s="16"/>
      <c r="BT192" s="16"/>
      <c r="BU192" s="16"/>
      <c r="BV192" s="38"/>
      <c r="BW192" s="38"/>
      <c r="BX192" s="38"/>
      <c r="BY192" s="38"/>
      <c r="BZ192" s="38"/>
      <c r="CA192" s="38"/>
      <c r="CB192" s="38"/>
      <c r="CC192" s="38">
        <v>2</v>
      </c>
      <c r="CD192" s="39">
        <v>1.0216099999999999</v>
      </c>
      <c r="CE192" s="39">
        <v>1.1478599999999999</v>
      </c>
      <c r="CF192" s="39">
        <v>1.28674</v>
      </c>
      <c r="CG192" s="39">
        <v>1.4005000000000001</v>
      </c>
      <c r="CH192" s="39">
        <v>1.5140899999999999</v>
      </c>
      <c r="CI192" s="39">
        <v>1.5665912964852517</v>
      </c>
      <c r="CJ192" s="39">
        <v>1.4863423620985692</v>
      </c>
      <c r="CK192" s="39">
        <v>1.90838317665353</v>
      </c>
      <c r="CL192" s="39">
        <v>1.5388261133200354</v>
      </c>
      <c r="CM192" s="39">
        <v>1.6110426901190886</v>
      </c>
      <c r="CN192" s="39">
        <v>1.6457608546354356</v>
      </c>
      <c r="CO192" s="39">
        <v>1.670253687169668</v>
      </c>
      <c r="CP192" s="39">
        <v>1.7005794777477292</v>
      </c>
      <c r="CQ192" s="39">
        <v>1.7081017613697989</v>
      </c>
      <c r="CR192" s="39">
        <v>1.7345298021161144</v>
      </c>
      <c r="CS192" s="39">
        <v>1.7691789094812089</v>
      </c>
      <c r="CT192" s="39">
        <v>1.8225607723508384</v>
      </c>
      <c r="CU192" s="39">
        <v>1.8839167483177224</v>
      </c>
      <c r="CV192" s="39">
        <v>1.9483924538443909</v>
      </c>
      <c r="CW192" s="39"/>
      <c r="CX192" s="16"/>
      <c r="CY192" s="16"/>
      <c r="CZ192" s="16"/>
      <c r="DA192" s="16"/>
      <c r="DB192" s="16"/>
      <c r="DC192" s="16"/>
      <c r="DD192" s="38"/>
      <c r="DE192" s="38"/>
      <c r="DF192" s="38"/>
      <c r="DG192" s="38"/>
      <c r="DH192" s="38"/>
      <c r="DI192" s="38"/>
      <c r="DJ192" s="38"/>
      <c r="DK192" s="38">
        <v>2</v>
      </c>
      <c r="DL192" s="39">
        <v>0</v>
      </c>
      <c r="DM192" s="39">
        <v>1.0500000000000001E-2</v>
      </c>
      <c r="DN192" s="39">
        <v>2.2611599999999998</v>
      </c>
      <c r="DO192" s="39">
        <v>3.5749200000000001</v>
      </c>
      <c r="DP192" s="39">
        <v>3.78226</v>
      </c>
      <c r="DQ192" s="39">
        <v>3.7249547925292883</v>
      </c>
      <c r="DR192" s="39">
        <v>3.9584400729442399</v>
      </c>
      <c r="DS192" s="39">
        <v>4.48903794089171</v>
      </c>
      <c r="DT192" s="39">
        <v>5.1700175166559239</v>
      </c>
      <c r="DU192" s="39">
        <v>5.5548990933695803</v>
      </c>
      <c r="DV192" s="39">
        <v>5.7722734418869663</v>
      </c>
      <c r="DW192" s="39">
        <v>5.954423173221989</v>
      </c>
      <c r="DX192" s="39">
        <v>6.1163060324259755</v>
      </c>
      <c r="DY192" s="39">
        <v>6.1813097335595888</v>
      </c>
      <c r="DZ192" s="39">
        <v>6.2086593782977388</v>
      </c>
      <c r="EA192" s="39">
        <v>6.2303661232690928</v>
      </c>
      <c r="EB192" s="39">
        <v>6.2656712443982316</v>
      </c>
      <c r="EC192" s="39">
        <v>6.3176351136436644</v>
      </c>
      <c r="ED192" s="39">
        <v>6.370536323119663</v>
      </c>
      <c r="EE192" s="21"/>
    </row>
    <row r="193" spans="1:135" x14ac:dyDescent="0.25">
      <c r="A193" s="4"/>
      <c r="B193" s="4"/>
      <c r="C193" s="4"/>
      <c r="D193" s="4"/>
      <c r="E193" s="4"/>
      <c r="F193" s="4"/>
      <c r="G193" s="4">
        <v>3</v>
      </c>
      <c r="H193" s="36">
        <v>199.91971000000001</v>
      </c>
      <c r="I193" s="36">
        <v>191.31142000000003</v>
      </c>
      <c r="J193" s="36">
        <v>201.27756000000002</v>
      </c>
      <c r="K193" s="36">
        <v>188.74613000000002</v>
      </c>
      <c r="L193" s="36">
        <v>190.42626999999999</v>
      </c>
      <c r="M193" s="36">
        <v>182.14309687686691</v>
      </c>
      <c r="N193" s="36">
        <v>179.22336946624759</v>
      </c>
      <c r="O193" s="36">
        <v>187.53164224924487</v>
      </c>
      <c r="P193" s="36">
        <v>170.18483038890494</v>
      </c>
      <c r="Q193" s="36">
        <v>169.65495210167239</v>
      </c>
      <c r="R193" s="89">
        <v>166.48473144749434</v>
      </c>
      <c r="S193" s="89">
        <v>161.84606475274705</v>
      </c>
      <c r="T193" s="89">
        <v>157.15478713016637</v>
      </c>
      <c r="U193" s="89">
        <v>151.8904902521754</v>
      </c>
      <c r="V193" s="89">
        <v>147.56861587637641</v>
      </c>
      <c r="W193" s="36">
        <v>144.15944064850692</v>
      </c>
      <c r="X193" s="36">
        <v>141.64640073456948</v>
      </c>
      <c r="Y193" s="36">
        <v>139.58140044722609</v>
      </c>
      <c r="Z193" s="36">
        <v>137.60148066854839</v>
      </c>
      <c r="AA193" s="37"/>
      <c r="AB193" s="16"/>
      <c r="AC193" s="16"/>
      <c r="AD193" s="16"/>
      <c r="AE193" s="16"/>
      <c r="AF193" s="16"/>
      <c r="AG193" s="16"/>
      <c r="AH193" s="16"/>
      <c r="AI193" s="16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>
        <v>3</v>
      </c>
      <c r="AU193" s="39">
        <v>199.55507</v>
      </c>
      <c r="AV193" s="39">
        <v>190.91602000000003</v>
      </c>
      <c r="AW193" s="39">
        <v>199.71884</v>
      </c>
      <c r="AX193" s="39">
        <v>186.66301000000001</v>
      </c>
      <c r="AY193" s="39">
        <v>188.26226</v>
      </c>
      <c r="AZ193" s="39">
        <v>179.80050889129572</v>
      </c>
      <c r="BA193" s="39">
        <v>176.81825928159961</v>
      </c>
      <c r="BB193" s="39">
        <v>184.91717846290459</v>
      </c>
      <c r="BC193" s="39">
        <v>167.30576519603417</v>
      </c>
      <c r="BD193" s="39">
        <v>166.56796777526546</v>
      </c>
      <c r="BE193" s="39">
        <v>163.25901931141127</v>
      </c>
      <c r="BF193" s="39">
        <v>158.53380740148407</v>
      </c>
      <c r="BG193" s="39">
        <v>153.77439184999548</v>
      </c>
      <c r="BH193" s="39">
        <v>148.47509851016997</v>
      </c>
      <c r="BI193" s="39">
        <v>144.12735976380435</v>
      </c>
      <c r="BJ193" s="39">
        <v>140.69304109424564</v>
      </c>
      <c r="BK193" s="39">
        <v>138.14747538232228</v>
      </c>
      <c r="BL193" s="39">
        <v>136.03891319494613</v>
      </c>
      <c r="BM193" s="39">
        <v>134.01087788571937</v>
      </c>
      <c r="BN193" s="16"/>
      <c r="BO193" s="16"/>
      <c r="BP193" s="16"/>
      <c r="BQ193" s="16"/>
      <c r="BR193" s="16"/>
      <c r="BS193" s="16"/>
      <c r="BT193" s="16"/>
      <c r="BU193" s="16"/>
      <c r="BV193" s="38"/>
      <c r="BW193" s="38"/>
      <c r="BX193" s="38"/>
      <c r="BY193" s="38"/>
      <c r="BZ193" s="38"/>
      <c r="CA193" s="38"/>
      <c r="CB193" s="38"/>
      <c r="CC193" s="38">
        <v>3</v>
      </c>
      <c r="CD193" s="39">
        <v>0.36464000000000002</v>
      </c>
      <c r="CE193" s="39">
        <v>0.38839999999999997</v>
      </c>
      <c r="CF193" s="39">
        <v>0.45615</v>
      </c>
      <c r="CG193" s="39">
        <v>0.50035999999999992</v>
      </c>
      <c r="CH193" s="39">
        <v>0.54278000000000004</v>
      </c>
      <c r="CI193" s="39">
        <v>0.62277974323726704</v>
      </c>
      <c r="CJ193" s="39">
        <v>0.54301757824858699</v>
      </c>
      <c r="CK193" s="39">
        <v>0.58830593720477897</v>
      </c>
      <c r="CL193" s="39">
        <v>0.54830398760825827</v>
      </c>
      <c r="CM193" s="39">
        <v>0.57403570393903247</v>
      </c>
      <c r="CN193" s="39">
        <v>0.58640624267760499</v>
      </c>
      <c r="CO193" s="39">
        <v>0.59513336111554638</v>
      </c>
      <c r="CP193" s="39">
        <v>0.60593883923772962</v>
      </c>
      <c r="CQ193" s="39">
        <v>0.60861912784876859</v>
      </c>
      <c r="CR193" s="39">
        <v>0.61803578643055901</v>
      </c>
      <c r="CS193" s="39">
        <v>0.63038171919768571</v>
      </c>
      <c r="CT193" s="39">
        <v>0.64940237918260479</v>
      </c>
      <c r="CU193" s="39">
        <v>0.67126432056443941</v>
      </c>
      <c r="CV193" s="39">
        <v>0.69423786262882192</v>
      </c>
      <c r="CW193" s="39"/>
      <c r="CX193" s="16"/>
      <c r="CY193" s="16"/>
      <c r="CZ193" s="16"/>
      <c r="DA193" s="16"/>
      <c r="DB193" s="16"/>
      <c r="DC193" s="16"/>
      <c r="DD193" s="38"/>
      <c r="DE193" s="38"/>
      <c r="DF193" s="38"/>
      <c r="DG193" s="38"/>
      <c r="DH193" s="38"/>
      <c r="DI193" s="38"/>
      <c r="DJ193" s="38"/>
      <c r="DK193" s="38">
        <v>3</v>
      </c>
      <c r="DL193" s="39">
        <v>0</v>
      </c>
      <c r="DM193" s="39">
        <v>7.0000000000000001E-3</v>
      </c>
      <c r="DN193" s="39">
        <v>1.1025700000000003</v>
      </c>
      <c r="DO193" s="39">
        <v>1.5827599999999999</v>
      </c>
      <c r="DP193" s="39">
        <v>1.6212299999999999</v>
      </c>
      <c r="DQ193" s="39">
        <v>1.7198082423339169</v>
      </c>
      <c r="DR193" s="39">
        <v>1.8620926063993979</v>
      </c>
      <c r="DS193" s="39">
        <v>2.0261578491355112</v>
      </c>
      <c r="DT193" s="39">
        <v>2.3307612052625117</v>
      </c>
      <c r="DU193" s="39">
        <v>2.5129486224678947</v>
      </c>
      <c r="DV193" s="39">
        <v>2.6393058934054605</v>
      </c>
      <c r="DW193" s="39">
        <v>2.7171239901474213</v>
      </c>
      <c r="DX193" s="39">
        <v>2.7744564409331645</v>
      </c>
      <c r="DY193" s="39">
        <v>2.8067726141566771</v>
      </c>
      <c r="DZ193" s="39">
        <v>2.823220326141505</v>
      </c>
      <c r="EA193" s="39">
        <v>2.8360178350635752</v>
      </c>
      <c r="EB193" s="39">
        <v>2.8495229730645728</v>
      </c>
      <c r="EC193" s="39">
        <v>2.8712229317155202</v>
      </c>
      <c r="ED193" s="39">
        <v>2.8963649202002002</v>
      </c>
      <c r="EE193" s="21"/>
    </row>
    <row r="194" spans="1:135" x14ac:dyDescent="0.25">
      <c r="A194" s="4"/>
      <c r="B194" s="4"/>
      <c r="C194" s="4"/>
      <c r="D194" s="4"/>
      <c r="E194" s="4"/>
      <c r="F194" s="4"/>
      <c r="G194" s="4">
        <v>4</v>
      </c>
      <c r="H194" s="36">
        <v>689.26812999999993</v>
      </c>
      <c r="I194" s="36">
        <v>643.72107000000005</v>
      </c>
      <c r="J194" s="36">
        <v>692.09935999999993</v>
      </c>
      <c r="K194" s="36">
        <v>648.14885000000004</v>
      </c>
      <c r="L194" s="36">
        <v>652.70357999999999</v>
      </c>
      <c r="M194" s="36">
        <v>622.52067493926563</v>
      </c>
      <c r="N194" s="36">
        <v>610.73064672868395</v>
      </c>
      <c r="O194" s="36">
        <v>629.8533683460405</v>
      </c>
      <c r="P194" s="36">
        <v>581.00830067314178</v>
      </c>
      <c r="Q194" s="36">
        <v>579.30680542870152</v>
      </c>
      <c r="R194" s="89">
        <v>568.47086227903981</v>
      </c>
      <c r="S194" s="89">
        <v>552.71298078662551</v>
      </c>
      <c r="T194" s="89">
        <v>536.66985159839271</v>
      </c>
      <c r="U194" s="89">
        <v>518.79948667722078</v>
      </c>
      <c r="V194" s="89">
        <v>504.06123670853299</v>
      </c>
      <c r="W194" s="36">
        <v>492.42248543701186</v>
      </c>
      <c r="X194" s="36">
        <v>483.84994911402043</v>
      </c>
      <c r="Y194" s="36">
        <v>476.80151032702673</v>
      </c>
      <c r="Z194" s="36">
        <v>470.05741478861103</v>
      </c>
      <c r="AA194" s="37"/>
      <c r="AB194" s="16"/>
      <c r="AC194" s="16"/>
      <c r="AD194" s="16"/>
      <c r="AE194" s="16"/>
      <c r="AF194" s="16"/>
      <c r="AG194" s="16"/>
      <c r="AH194" s="16"/>
      <c r="AI194" s="16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>
        <v>4</v>
      </c>
      <c r="AU194" s="39">
        <v>688.40280999999993</v>
      </c>
      <c r="AV194" s="39">
        <v>642.62130000000002</v>
      </c>
      <c r="AW194" s="39">
        <v>685.23189999999988</v>
      </c>
      <c r="AX194" s="39">
        <v>640.52926000000002</v>
      </c>
      <c r="AY194" s="39">
        <v>644.33080999999993</v>
      </c>
      <c r="AZ194" s="39">
        <v>614.38527401981605</v>
      </c>
      <c r="BA194" s="39">
        <v>601.750172139916</v>
      </c>
      <c r="BB194" s="39">
        <v>620.77030322721009</v>
      </c>
      <c r="BC194" s="39">
        <v>570.42424532733435</v>
      </c>
      <c r="BD194" s="39">
        <v>567.90874601711437</v>
      </c>
      <c r="BE194" s="39">
        <v>556.62698039409804</v>
      </c>
      <c r="BF194" s="39">
        <v>540.51650485505274</v>
      </c>
      <c r="BG194" s="39">
        <v>524.28941297345511</v>
      </c>
      <c r="BH194" s="39">
        <v>506.22162313611011</v>
      </c>
      <c r="BI194" s="39">
        <v>491.39813160627477</v>
      </c>
      <c r="BJ194" s="39">
        <v>479.68891983463504</v>
      </c>
      <c r="BK194" s="39">
        <v>471.00988598034058</v>
      </c>
      <c r="BL194" s="39">
        <v>463.82080320694968</v>
      </c>
      <c r="BM194" s="39">
        <v>456.90627453301312</v>
      </c>
      <c r="BN194" s="16"/>
      <c r="BO194" s="16"/>
      <c r="BP194" s="16"/>
      <c r="BQ194" s="16"/>
      <c r="BR194" s="16"/>
      <c r="BS194" s="16"/>
      <c r="BT194" s="16"/>
      <c r="BU194" s="16"/>
      <c r="BV194" s="38"/>
      <c r="BW194" s="38"/>
      <c r="BX194" s="38"/>
      <c r="BY194" s="38"/>
      <c r="BZ194" s="38"/>
      <c r="CA194" s="38"/>
      <c r="CB194" s="38"/>
      <c r="CC194" s="38">
        <v>4</v>
      </c>
      <c r="CD194" s="39">
        <v>0.86532000000000009</v>
      </c>
      <c r="CE194" s="39">
        <v>1.05077</v>
      </c>
      <c r="CF194" s="39">
        <v>1.2115300000000002</v>
      </c>
      <c r="CG194" s="39">
        <v>1.58365</v>
      </c>
      <c r="CH194" s="39">
        <v>1.7898400000000001</v>
      </c>
      <c r="CI194" s="39">
        <v>1.5646103829652551</v>
      </c>
      <c r="CJ194" s="39">
        <v>1.5267557218220942</v>
      </c>
      <c r="CK194" s="39">
        <v>1.5085480649618239</v>
      </c>
      <c r="CL194" s="39">
        <v>1.5269138214408533</v>
      </c>
      <c r="CM194" s="39">
        <v>1.5985713585057226</v>
      </c>
      <c r="CN194" s="39">
        <v>1.633020764319804</v>
      </c>
      <c r="CO194" s="39">
        <v>1.657323994034348</v>
      </c>
      <c r="CP194" s="39">
        <v>1.6874150279588109</v>
      </c>
      <c r="CQ194" s="39">
        <v>1.6948790804153651</v>
      </c>
      <c r="CR194" s="39">
        <v>1.7211025375947395</v>
      </c>
      <c r="CS194" s="39">
        <v>1.7554834208396992</v>
      </c>
      <c r="CT194" s="39">
        <v>1.8084520464201681</v>
      </c>
      <c r="CU194" s="39">
        <v>1.8693330562502526</v>
      </c>
      <c r="CV194" s="39">
        <v>1.9333096453291942</v>
      </c>
      <c r="CW194" s="39"/>
      <c r="CX194" s="16"/>
      <c r="CY194" s="16"/>
      <c r="CZ194" s="16"/>
      <c r="DA194" s="16"/>
      <c r="DB194" s="16"/>
      <c r="DC194" s="16"/>
      <c r="DD194" s="38"/>
      <c r="DE194" s="38"/>
      <c r="DF194" s="38"/>
      <c r="DG194" s="38"/>
      <c r="DH194" s="38"/>
      <c r="DI194" s="38"/>
      <c r="DJ194" s="38"/>
      <c r="DK194" s="38">
        <v>4</v>
      </c>
      <c r="DL194" s="39">
        <v>0</v>
      </c>
      <c r="DM194" s="39">
        <v>4.9000000000000002E-2</v>
      </c>
      <c r="DN194" s="39">
        <v>5.6559300000000006</v>
      </c>
      <c r="DO194" s="39">
        <v>6.0359400000000001</v>
      </c>
      <c r="DP194" s="39">
        <v>6.5829300000000002</v>
      </c>
      <c r="DQ194" s="39">
        <v>6.57079053648427</v>
      </c>
      <c r="DR194" s="39">
        <v>7.4537188669459002</v>
      </c>
      <c r="DS194" s="39">
        <v>7.57451705386854</v>
      </c>
      <c r="DT194" s="39">
        <v>9.0571415243665925</v>
      </c>
      <c r="DU194" s="39">
        <v>9.7994880530813919</v>
      </c>
      <c r="DV194" s="39">
        <v>10.210861120621932</v>
      </c>
      <c r="DW194" s="39">
        <v>10.539151937538458</v>
      </c>
      <c r="DX194" s="39">
        <v>10.693023596978863</v>
      </c>
      <c r="DY194" s="39">
        <v>10.882984460695306</v>
      </c>
      <c r="DZ194" s="39">
        <v>10.942002564663488</v>
      </c>
      <c r="EA194" s="39">
        <v>10.978082181537127</v>
      </c>
      <c r="EB194" s="39">
        <v>11.031611087259684</v>
      </c>
      <c r="EC194" s="39">
        <v>11.111374063826805</v>
      </c>
      <c r="ED194" s="39">
        <v>11.217830610268749</v>
      </c>
      <c r="EE194" s="21"/>
    </row>
    <row r="195" spans="1:135" x14ac:dyDescent="0.25">
      <c r="A195" s="4"/>
      <c r="B195" s="4"/>
      <c r="C195" s="4"/>
      <c r="D195" s="4"/>
      <c r="E195" s="4"/>
      <c r="F195" s="4"/>
      <c r="G195" s="4">
        <v>5</v>
      </c>
      <c r="H195" s="36">
        <v>888.07513999999992</v>
      </c>
      <c r="I195" s="36">
        <v>782.66376000000002</v>
      </c>
      <c r="J195" s="36">
        <v>893.93068000000005</v>
      </c>
      <c r="K195" s="36">
        <v>820.62229000000002</v>
      </c>
      <c r="L195" s="36">
        <v>789.00258999999994</v>
      </c>
      <c r="M195" s="36">
        <v>714.57502861882108</v>
      </c>
      <c r="N195" s="36">
        <v>708.78345446541107</v>
      </c>
      <c r="O195" s="36">
        <v>775.8533804895925</v>
      </c>
      <c r="P195" s="36">
        <v>714.01649391349201</v>
      </c>
      <c r="Q195" s="36">
        <v>711.81332870528047</v>
      </c>
      <c r="R195" s="89">
        <v>698.75587009568562</v>
      </c>
      <c r="S195" s="89">
        <v>679.80702105821831</v>
      </c>
      <c r="T195" s="89">
        <v>660.31307391164137</v>
      </c>
      <c r="U195" s="89">
        <v>638.40588925056625</v>
      </c>
      <c r="V195" s="89">
        <v>620.34176803719322</v>
      </c>
      <c r="W195" s="36">
        <v>606.1388119648675</v>
      </c>
      <c r="X195" s="36">
        <v>595.68180328790891</v>
      </c>
      <c r="Y195" s="36">
        <v>587.05968398130892</v>
      </c>
      <c r="Z195" s="36">
        <v>578.80184007439618</v>
      </c>
      <c r="AA195" s="37"/>
      <c r="AB195" s="16"/>
      <c r="AC195" s="16"/>
      <c r="AD195" s="16"/>
      <c r="AE195" s="16"/>
      <c r="AF195" s="16"/>
      <c r="AG195" s="16"/>
      <c r="AH195" s="16"/>
      <c r="AI195" s="16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>
        <v>5</v>
      </c>
      <c r="AU195" s="39">
        <v>888.00454999999988</v>
      </c>
      <c r="AV195" s="39">
        <v>782.60464000000002</v>
      </c>
      <c r="AW195" s="39">
        <v>881.89094</v>
      </c>
      <c r="AX195" s="39">
        <v>808.13909999999998</v>
      </c>
      <c r="AY195" s="39">
        <v>777.30223999999998</v>
      </c>
      <c r="AZ195" s="39">
        <v>703.41989091305311</v>
      </c>
      <c r="BA195" s="39">
        <v>695.57508613626999</v>
      </c>
      <c r="BB195" s="39">
        <v>761.59226268481302</v>
      </c>
      <c r="BC195" s="39">
        <v>697.80475205708399</v>
      </c>
      <c r="BD195" s="39">
        <v>694.72752070367176</v>
      </c>
      <c r="BE195" s="39">
        <v>680.92644242233473</v>
      </c>
      <c r="BF195" s="39">
        <v>661.21836289883197</v>
      </c>
      <c r="BG195" s="39">
        <v>641.36762562775414</v>
      </c>
      <c r="BH195" s="39">
        <v>619.2651471462633</v>
      </c>
      <c r="BI195" s="39">
        <v>601.13144592944138</v>
      </c>
      <c r="BJ195" s="39">
        <v>586.80746919804517</v>
      </c>
      <c r="BK195" s="39">
        <v>576.19033446648132</v>
      </c>
      <c r="BL195" s="39">
        <v>567.39586935862951</v>
      </c>
      <c r="BM195" s="39">
        <v>558.93726857783861</v>
      </c>
      <c r="BN195" s="16"/>
      <c r="BO195" s="16"/>
      <c r="BP195" s="16"/>
      <c r="BQ195" s="16"/>
      <c r="BR195" s="16"/>
      <c r="BS195" s="16"/>
      <c r="BT195" s="16"/>
      <c r="BU195" s="16"/>
      <c r="BV195" s="38"/>
      <c r="BW195" s="38"/>
      <c r="BX195" s="38"/>
      <c r="BY195" s="38"/>
      <c r="BZ195" s="38"/>
      <c r="CA195" s="38"/>
      <c r="CB195" s="38"/>
      <c r="CC195" s="38">
        <v>5</v>
      </c>
      <c r="CD195" s="39">
        <v>7.059E-2</v>
      </c>
      <c r="CE195" s="39">
        <v>3.4639999999999997E-2</v>
      </c>
      <c r="CF195" s="39">
        <v>6.545999999999999E-2</v>
      </c>
      <c r="CG195" s="39">
        <v>1.0543099999999999</v>
      </c>
      <c r="CH195" s="39">
        <v>1.1841900000000001</v>
      </c>
      <c r="CI195" s="39">
        <v>1.092611830508474</v>
      </c>
      <c r="CJ195" s="39">
        <v>1.2070844939185619</v>
      </c>
      <c r="CK195" s="39">
        <v>1.2839214624272879</v>
      </c>
      <c r="CL195" s="39">
        <v>1.1361503129385047</v>
      </c>
      <c r="CM195" s="39">
        <v>1.1894694538208819</v>
      </c>
      <c r="CN195" s="39">
        <v>1.2151026641871883</v>
      </c>
      <c r="CO195" s="39">
        <v>1.2331862794232724</v>
      </c>
      <c r="CP195" s="39">
        <v>1.2555765002267365</v>
      </c>
      <c r="CQ195" s="39">
        <v>1.261130373284419</v>
      </c>
      <c r="CR195" s="39">
        <v>1.280642796750834</v>
      </c>
      <c r="CS195" s="39">
        <v>1.3062250206519856</v>
      </c>
      <c r="CT195" s="39">
        <v>1.3456380639319161</v>
      </c>
      <c r="CU195" s="39">
        <v>1.3909385762458273</v>
      </c>
      <c r="CV195" s="39">
        <v>1.4385424558375304</v>
      </c>
      <c r="CW195" s="39"/>
      <c r="CX195" s="16"/>
      <c r="CY195" s="16"/>
      <c r="CZ195" s="16"/>
      <c r="DA195" s="16"/>
      <c r="DB195" s="16"/>
      <c r="DC195" s="16"/>
      <c r="DD195" s="38"/>
      <c r="DE195" s="38"/>
      <c r="DF195" s="38"/>
      <c r="DG195" s="38"/>
      <c r="DH195" s="38"/>
      <c r="DI195" s="38"/>
      <c r="DJ195" s="38"/>
      <c r="DK195" s="38">
        <v>5</v>
      </c>
      <c r="DL195" s="39">
        <v>0</v>
      </c>
      <c r="DM195" s="39">
        <v>2.4480000000000002E-2</v>
      </c>
      <c r="DN195" s="39">
        <v>11.974279999999998</v>
      </c>
      <c r="DO195" s="39">
        <v>11.428880000000001</v>
      </c>
      <c r="DP195" s="39">
        <v>10.516159999999999</v>
      </c>
      <c r="DQ195" s="39">
        <v>10.062525875259521</v>
      </c>
      <c r="DR195" s="39">
        <v>12.00128383522242</v>
      </c>
      <c r="DS195" s="39">
        <v>12.977196342352171</v>
      </c>
      <c r="DT195" s="39">
        <v>15.075591543469489</v>
      </c>
      <c r="DU195" s="39">
        <v>15.8963385477879</v>
      </c>
      <c r="DV195" s="39">
        <v>16.614325009163679</v>
      </c>
      <c r="DW195" s="39">
        <v>17.355471879963083</v>
      </c>
      <c r="DX195" s="39">
        <v>17.689871783660468</v>
      </c>
      <c r="DY195" s="39">
        <v>17.879611731018478</v>
      </c>
      <c r="DZ195" s="39">
        <v>17.929679311000964</v>
      </c>
      <c r="EA195" s="39">
        <v>18.025117746170423</v>
      </c>
      <c r="EB195" s="39">
        <v>18.145830757495663</v>
      </c>
      <c r="EC195" s="39">
        <v>18.272876046433545</v>
      </c>
      <c r="ED195" s="39">
        <v>18.426029040720085</v>
      </c>
      <c r="EE195" s="21"/>
    </row>
    <row r="196" spans="1:135" x14ac:dyDescent="0.25">
      <c r="A196" s="4"/>
      <c r="B196" s="4" t="s">
        <v>62</v>
      </c>
      <c r="C196" s="4"/>
      <c r="D196" s="4"/>
      <c r="E196" s="4"/>
      <c r="F196" s="4"/>
      <c r="G196" s="4"/>
      <c r="H196" s="36">
        <v>2611.4153999999994</v>
      </c>
      <c r="I196" s="36">
        <v>2422.3055300000001</v>
      </c>
      <c r="J196" s="36">
        <v>2613.2090800000001</v>
      </c>
      <c r="K196" s="36">
        <v>2447.4615799999992</v>
      </c>
      <c r="L196" s="36">
        <v>2426.9072200000001</v>
      </c>
      <c r="M196" s="36">
        <v>2287.6222312222817</v>
      </c>
      <c r="N196" s="36">
        <v>2259.1626186060098</v>
      </c>
      <c r="O196" s="36">
        <v>2381.9570951199162</v>
      </c>
      <c r="P196" s="36">
        <v>2177.1723769692853</v>
      </c>
      <c r="Q196" s="36">
        <v>2170.3591544397968</v>
      </c>
      <c r="R196" s="89">
        <v>2129.7939652755899</v>
      </c>
      <c r="S196" s="89">
        <v>2070.9231369143313</v>
      </c>
      <c r="T196" s="89">
        <v>2011.0399051391291</v>
      </c>
      <c r="U196" s="89">
        <v>1943.8913113824215</v>
      </c>
      <c r="V196" s="89">
        <v>1888.6166122101997</v>
      </c>
      <c r="W196" s="36">
        <v>1845.0469596554242</v>
      </c>
      <c r="X196" s="36">
        <v>1812.9648503681829</v>
      </c>
      <c r="Y196" s="36">
        <v>1786.5652234081649</v>
      </c>
      <c r="Z196" s="36">
        <v>1761.2615512678487</v>
      </c>
      <c r="AA196" s="37"/>
      <c r="AB196" s="16"/>
      <c r="AC196" s="16"/>
      <c r="AD196" s="16"/>
      <c r="AE196" s="16"/>
      <c r="AF196" s="16"/>
      <c r="AG196" s="16"/>
      <c r="AH196" s="16"/>
      <c r="AI196" s="16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 t="s">
        <v>62</v>
      </c>
      <c r="AT196" s="38"/>
      <c r="AU196" s="39">
        <v>2608.4727499999995</v>
      </c>
      <c r="AV196" s="39">
        <v>2418.8696</v>
      </c>
      <c r="AW196" s="39">
        <v>2587.3865099999998</v>
      </c>
      <c r="AX196" s="39">
        <v>2417.6675699999996</v>
      </c>
      <c r="AY196" s="39">
        <v>2396.4961699999999</v>
      </c>
      <c r="AZ196" s="39">
        <v>2257.8056140646927</v>
      </c>
      <c r="BA196" s="39">
        <v>2226.2055930294614</v>
      </c>
      <c r="BB196" s="39">
        <v>2346.1333163004529</v>
      </c>
      <c r="BC196" s="39">
        <v>2137.1922513139125</v>
      </c>
      <c r="BD196" s="39">
        <v>2127.7675017910333</v>
      </c>
      <c r="BE196" s="39">
        <v>2085.4984322902897</v>
      </c>
      <c r="BF196" s="39">
        <v>2025.1377730632757</v>
      </c>
      <c r="BG196" s="39">
        <v>1964.3401907115503</v>
      </c>
      <c r="BH196" s="39">
        <v>1896.6461178262307</v>
      </c>
      <c r="BI196" s="39">
        <v>1841.107364881391</v>
      </c>
      <c r="BJ196" s="39">
        <v>1797.2367950864802</v>
      </c>
      <c r="BK196" s="39">
        <v>1764.719306472992</v>
      </c>
      <c r="BL196" s="39">
        <v>1737.7841750805167</v>
      </c>
      <c r="BM196" s="39">
        <v>1711.8777077021095</v>
      </c>
      <c r="BN196" s="16"/>
      <c r="BO196" s="16"/>
      <c r="BP196" s="16"/>
      <c r="BQ196" s="16"/>
      <c r="BR196" s="16"/>
      <c r="BS196" s="16"/>
      <c r="BT196" s="16"/>
      <c r="BU196" s="16"/>
      <c r="BV196" s="38"/>
      <c r="BW196" s="38"/>
      <c r="BX196" s="38"/>
      <c r="BY196" s="38"/>
      <c r="BZ196" s="38"/>
      <c r="CA196" s="38"/>
      <c r="CB196" s="38" t="s">
        <v>62</v>
      </c>
      <c r="CC196" s="38"/>
      <c r="CD196" s="39">
        <v>2.94265</v>
      </c>
      <c r="CE196" s="39">
        <v>3.34145</v>
      </c>
      <c r="CF196" s="39">
        <v>3.7911100000000006</v>
      </c>
      <c r="CG196" s="39">
        <v>5.3609300000000006</v>
      </c>
      <c r="CH196" s="39">
        <v>5.8934800000000012</v>
      </c>
      <c r="CI196" s="39">
        <v>5.7195828316505111</v>
      </c>
      <c r="CJ196" s="39">
        <v>5.6711031377319578</v>
      </c>
      <c r="CK196" s="39">
        <v>6.4492152077679039</v>
      </c>
      <c r="CL196" s="39">
        <v>5.6532464897715871</v>
      </c>
      <c r="CM196" s="39">
        <v>5.91855139053893</v>
      </c>
      <c r="CN196" s="39">
        <v>6.0460968877100791</v>
      </c>
      <c r="CO196" s="39">
        <v>6.1360771774583309</v>
      </c>
      <c r="CP196" s="39">
        <v>6.2474862363838328</v>
      </c>
      <c r="CQ196" s="39">
        <v>6.2751211479007569</v>
      </c>
      <c r="CR196" s="39">
        <v>6.3722108887671292</v>
      </c>
      <c r="CS196" s="39">
        <v>6.4995026879443776</v>
      </c>
      <c r="CT196" s="39">
        <v>6.6956137535631592</v>
      </c>
      <c r="CU196" s="39">
        <v>6.9210196345518442</v>
      </c>
      <c r="CV196" s="39">
        <v>7.1578865896867416</v>
      </c>
      <c r="CW196" s="39"/>
      <c r="CX196" s="16"/>
      <c r="CY196" s="16"/>
      <c r="CZ196" s="16"/>
      <c r="DA196" s="16"/>
      <c r="DB196" s="16"/>
      <c r="DC196" s="16"/>
      <c r="DD196" s="38"/>
      <c r="DE196" s="38"/>
      <c r="DF196" s="38"/>
      <c r="DG196" s="38"/>
      <c r="DH196" s="38"/>
      <c r="DI196" s="38"/>
      <c r="DJ196" s="38" t="s">
        <v>62</v>
      </c>
      <c r="DK196" s="38"/>
      <c r="DL196" s="39">
        <v>0</v>
      </c>
      <c r="DM196" s="39">
        <v>9.4480000000000008E-2</v>
      </c>
      <c r="DN196" s="39">
        <v>22.031459999999999</v>
      </c>
      <c r="DO196" s="39">
        <v>24.43308</v>
      </c>
      <c r="DP196" s="39">
        <v>24.517569999999999</v>
      </c>
      <c r="DQ196" s="39">
        <v>24.097034325938576</v>
      </c>
      <c r="DR196" s="39">
        <v>27.285922438816467</v>
      </c>
      <c r="DS196" s="39">
        <v>29.374563611695326</v>
      </c>
      <c r="DT196" s="39">
        <v>34.326879165601397</v>
      </c>
      <c r="DU196" s="39">
        <v>36.673101258224371</v>
      </c>
      <c r="DV196" s="39">
        <v>38.249436097590312</v>
      </c>
      <c r="DW196" s="39">
        <v>39.649286673597302</v>
      </c>
      <c r="DX196" s="39">
        <v>40.452228191194969</v>
      </c>
      <c r="DY196" s="39">
        <v>40.97007240828993</v>
      </c>
      <c r="DZ196" s="39">
        <v>41.137036440041676</v>
      </c>
      <c r="EA196" s="39">
        <v>41.310661880999575</v>
      </c>
      <c r="EB196" s="39">
        <v>41.549930141627719</v>
      </c>
      <c r="EC196" s="39">
        <v>41.860028693096446</v>
      </c>
      <c r="ED196" s="39">
        <v>42.225956976052323</v>
      </c>
      <c r="EE196" s="21"/>
    </row>
    <row r="197" spans="1:135" x14ac:dyDescent="0.25">
      <c r="A197" s="4"/>
      <c r="B197" s="4" t="s">
        <v>63</v>
      </c>
      <c r="C197" s="4"/>
      <c r="D197" s="4"/>
      <c r="E197" s="4"/>
      <c r="F197" s="4"/>
      <c r="G197" s="4">
        <v>1</v>
      </c>
      <c r="H197" s="36">
        <v>349.65249999999997</v>
      </c>
      <c r="I197" s="36">
        <v>339.79338000000001</v>
      </c>
      <c r="J197" s="36">
        <v>332.96578999999997</v>
      </c>
      <c r="K197" s="36">
        <v>339.16102999999998</v>
      </c>
      <c r="L197" s="36">
        <v>334.79504000000009</v>
      </c>
      <c r="M197" s="36">
        <v>330.27900787512522</v>
      </c>
      <c r="N197" s="36">
        <v>324.25086489694991</v>
      </c>
      <c r="O197" s="36">
        <v>335.16079166497275</v>
      </c>
      <c r="P197" s="36">
        <v>303.45275050258283</v>
      </c>
      <c r="Q197" s="36">
        <v>303.89838169823054</v>
      </c>
      <c r="R197" s="89">
        <v>299.89640384220706</v>
      </c>
      <c r="S197" s="89">
        <v>293.42022283861604</v>
      </c>
      <c r="T197" s="89">
        <v>286.69566398561147</v>
      </c>
      <c r="U197" s="89">
        <v>278.94829710769153</v>
      </c>
      <c r="V197" s="89">
        <v>272.80837270691546</v>
      </c>
      <c r="W197" s="36">
        <v>268.15618778746705</v>
      </c>
      <c r="X197" s="36">
        <v>265.02163941117095</v>
      </c>
      <c r="Y197" s="36">
        <v>262.6491097064482</v>
      </c>
      <c r="Z197" s="36">
        <v>260.3903115837395</v>
      </c>
      <c r="AA197" s="37"/>
      <c r="AB197" s="16"/>
      <c r="AC197" s="16"/>
      <c r="AD197" s="16"/>
      <c r="AE197" s="16"/>
      <c r="AF197" s="16"/>
      <c r="AG197" s="16"/>
      <c r="AH197" s="16"/>
      <c r="AI197" s="16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 t="s">
        <v>63</v>
      </c>
      <c r="AT197" s="38">
        <v>1</v>
      </c>
      <c r="AU197" s="39">
        <v>348.97808999999995</v>
      </c>
      <c r="AV197" s="39">
        <v>338.81835999999998</v>
      </c>
      <c r="AW197" s="39">
        <v>330.96411999999998</v>
      </c>
      <c r="AX197" s="39">
        <v>336.04831000000001</v>
      </c>
      <c r="AY197" s="39">
        <v>331.37895000000003</v>
      </c>
      <c r="AZ197" s="39">
        <v>326.81808117178127</v>
      </c>
      <c r="BA197" s="39">
        <v>320.71002537976267</v>
      </c>
      <c r="BB197" s="39">
        <v>330.95525186564282</v>
      </c>
      <c r="BC197" s="39">
        <v>299.99859814290136</v>
      </c>
      <c r="BD197" s="39">
        <v>300.16032414799849</v>
      </c>
      <c r="BE197" s="39">
        <v>296.01709233839625</v>
      </c>
      <c r="BF197" s="39">
        <v>289.39622662480059</v>
      </c>
      <c r="BG197" s="39">
        <v>282.59789260894661</v>
      </c>
      <c r="BH197" s="39">
        <v>274.80447231677294</v>
      </c>
      <c r="BI197" s="39">
        <v>268.61227262050613</v>
      </c>
      <c r="BJ197" s="39">
        <v>263.91227177908053</v>
      </c>
      <c r="BK197" s="39">
        <v>260.70988362296811</v>
      </c>
      <c r="BL197" s="39">
        <v>258.26110840475383</v>
      </c>
      <c r="BM197" s="39">
        <v>255.91601835726104</v>
      </c>
      <c r="BN197" s="16"/>
      <c r="BO197" s="16"/>
      <c r="BP197" s="16"/>
      <c r="BQ197" s="16"/>
      <c r="BR197" s="16"/>
      <c r="BS197" s="16"/>
      <c r="BT197" s="16"/>
      <c r="BU197" s="16"/>
      <c r="BV197" s="38"/>
      <c r="BW197" s="38"/>
      <c r="BX197" s="38"/>
      <c r="BY197" s="38"/>
      <c r="BZ197" s="38"/>
      <c r="CA197" s="38"/>
      <c r="CB197" s="38" t="s">
        <v>63</v>
      </c>
      <c r="CC197" s="38">
        <v>1</v>
      </c>
      <c r="CD197" s="39">
        <v>0.67440999999999995</v>
      </c>
      <c r="CE197" s="39">
        <v>0.76132</v>
      </c>
      <c r="CF197" s="39">
        <v>0.81310999999999989</v>
      </c>
      <c r="CG197" s="39">
        <v>0.93688000000000005</v>
      </c>
      <c r="CH197" s="39">
        <v>0.91125999999999996</v>
      </c>
      <c r="CI197" s="39">
        <v>0.97470347740878605</v>
      </c>
      <c r="CJ197" s="39">
        <v>1.0059084916043659</v>
      </c>
      <c r="CK197" s="39">
        <v>1.3466606452675309</v>
      </c>
      <c r="CL197" s="39">
        <v>1.0214697128924262</v>
      </c>
      <c r="CM197" s="39">
        <v>1.0796489288209081</v>
      </c>
      <c r="CN197" s="39">
        <v>1.1134784099571038</v>
      </c>
      <c r="CO197" s="39">
        <v>1.1408724018615068</v>
      </c>
      <c r="CP197" s="39">
        <v>1.1727113597552556</v>
      </c>
      <c r="CQ197" s="39">
        <v>1.1891797405072939</v>
      </c>
      <c r="CR197" s="39">
        <v>1.2191442376082995</v>
      </c>
      <c r="CS197" s="39">
        <v>1.255407273524451</v>
      </c>
      <c r="CT197" s="39">
        <v>1.3056731355744564</v>
      </c>
      <c r="CU197" s="39">
        <v>1.3625539904837078</v>
      </c>
      <c r="CV197" s="39">
        <v>1.4226825828037211</v>
      </c>
      <c r="CW197" s="39"/>
      <c r="CX197" s="16"/>
      <c r="CY197" s="16"/>
      <c r="CZ197" s="16"/>
      <c r="DA197" s="16"/>
      <c r="DB197" s="16"/>
      <c r="DC197" s="16"/>
      <c r="DD197" s="38"/>
      <c r="DE197" s="38"/>
      <c r="DF197" s="38"/>
      <c r="DG197" s="38"/>
      <c r="DH197" s="38"/>
      <c r="DI197" s="38"/>
      <c r="DJ197" s="38" t="s">
        <v>63</v>
      </c>
      <c r="DK197" s="38">
        <v>1</v>
      </c>
      <c r="DL197" s="39">
        <v>0</v>
      </c>
      <c r="DM197" s="39">
        <v>0.2137</v>
      </c>
      <c r="DN197" s="39">
        <v>1.1885599999999998</v>
      </c>
      <c r="DO197" s="39">
        <v>2.17584</v>
      </c>
      <c r="DP197" s="39">
        <v>2.5048300000000001</v>
      </c>
      <c r="DQ197" s="39">
        <v>2.4862232259351482</v>
      </c>
      <c r="DR197" s="39">
        <v>2.5349310255828623</v>
      </c>
      <c r="DS197" s="39">
        <v>2.8588791540623721</v>
      </c>
      <c r="DT197" s="39">
        <v>2.4326826467890332</v>
      </c>
      <c r="DU197" s="39">
        <v>2.6584086214111138</v>
      </c>
      <c r="DV197" s="39">
        <v>2.7658330938536748</v>
      </c>
      <c r="DW197" s="39">
        <v>2.8831238119539551</v>
      </c>
      <c r="DX197" s="39">
        <v>2.9250600169095673</v>
      </c>
      <c r="DY197" s="39">
        <v>2.9546450504112585</v>
      </c>
      <c r="DZ197" s="39">
        <v>2.9769558488010111</v>
      </c>
      <c r="EA197" s="39">
        <v>2.9885087348620898</v>
      </c>
      <c r="EB197" s="39">
        <v>3.0060826526283808</v>
      </c>
      <c r="EC197" s="39">
        <v>3.0254473112106806</v>
      </c>
      <c r="ED197" s="39">
        <v>3.0516106436747408</v>
      </c>
      <c r="EE197" s="21"/>
    </row>
    <row r="198" spans="1:135" x14ac:dyDescent="0.25">
      <c r="A198" s="4"/>
      <c r="B198" s="4"/>
      <c r="C198" s="4"/>
      <c r="D198" s="4"/>
      <c r="E198" s="4"/>
      <c r="F198" s="4"/>
      <c r="G198" s="4">
        <v>2</v>
      </c>
      <c r="H198" s="36">
        <v>497.13648999999998</v>
      </c>
      <c r="I198" s="36">
        <v>480.90167000000002</v>
      </c>
      <c r="J198" s="36">
        <v>477.4899200000001</v>
      </c>
      <c r="K198" s="36">
        <v>488.98444999999992</v>
      </c>
      <c r="L198" s="36">
        <v>477.56212999999997</v>
      </c>
      <c r="M198" s="36">
        <v>467.38920264733935</v>
      </c>
      <c r="N198" s="36">
        <v>462.2170481293241</v>
      </c>
      <c r="O198" s="36">
        <v>481.80179403855203</v>
      </c>
      <c r="P198" s="36">
        <v>433.42590108436895</v>
      </c>
      <c r="Q198" s="36">
        <v>434.09813859935963</v>
      </c>
      <c r="R198" s="89">
        <v>428.41714895539928</v>
      </c>
      <c r="S198" s="89">
        <v>419.24634309603584</v>
      </c>
      <c r="T198" s="89">
        <v>409.70523162343852</v>
      </c>
      <c r="U198" s="89">
        <v>398.69691487248224</v>
      </c>
      <c r="V198" s="89">
        <v>389.94650750462506</v>
      </c>
      <c r="W198" s="36">
        <v>383.32312800823581</v>
      </c>
      <c r="X198" s="36">
        <v>378.87041012777973</v>
      </c>
      <c r="Y198" s="36">
        <v>375.50443227754101</v>
      </c>
      <c r="Z198" s="36">
        <v>372.30052819269093</v>
      </c>
      <c r="AA198" s="37"/>
      <c r="AB198" s="16"/>
      <c r="AC198" s="16"/>
      <c r="AD198" s="16"/>
      <c r="AE198" s="16"/>
      <c r="AF198" s="16"/>
      <c r="AG198" s="16"/>
      <c r="AH198" s="16"/>
      <c r="AI198" s="16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>
        <v>2</v>
      </c>
      <c r="AU198" s="39">
        <v>496.18525</v>
      </c>
      <c r="AV198" s="39">
        <v>479.19522000000001</v>
      </c>
      <c r="AW198" s="39">
        <v>473.64143000000007</v>
      </c>
      <c r="AX198" s="39">
        <v>483.11773999999997</v>
      </c>
      <c r="AY198" s="39">
        <v>471.36746999999997</v>
      </c>
      <c r="AZ198" s="39">
        <v>461.32232656544431</v>
      </c>
      <c r="BA198" s="39">
        <v>456.07657521820732</v>
      </c>
      <c r="BB198" s="39">
        <v>474.65985407403133</v>
      </c>
      <c r="BC198" s="39">
        <v>427.31362300687755</v>
      </c>
      <c r="BD198" s="39">
        <v>427.54398316722592</v>
      </c>
      <c r="BE198" s="39">
        <v>421.64242427169029</v>
      </c>
      <c r="BF198" s="39">
        <v>412.21175981848194</v>
      </c>
      <c r="BG198" s="39">
        <v>402.52831210669734</v>
      </c>
      <c r="BH198" s="39">
        <v>391.4274780318737</v>
      </c>
      <c r="BI198" s="39">
        <v>382.6073991949271</v>
      </c>
      <c r="BJ198" s="39">
        <v>375.91278661967669</v>
      </c>
      <c r="BK198" s="39">
        <v>371.35135168720126</v>
      </c>
      <c r="BL198" s="39">
        <v>367.86335202019558</v>
      </c>
      <c r="BM198" s="39">
        <v>364.52303999649013</v>
      </c>
      <c r="BN198" s="16"/>
      <c r="BO198" s="16"/>
      <c r="BP198" s="16"/>
      <c r="BQ198" s="16"/>
      <c r="BR198" s="16"/>
      <c r="BS198" s="16"/>
      <c r="BT198" s="16"/>
      <c r="BU198" s="16"/>
      <c r="BV198" s="38"/>
      <c r="BW198" s="38"/>
      <c r="BX198" s="38"/>
      <c r="BY198" s="38"/>
      <c r="BZ198" s="38"/>
      <c r="CA198" s="38"/>
      <c r="CB198" s="38"/>
      <c r="CC198" s="38">
        <v>2</v>
      </c>
      <c r="CD198" s="39">
        <v>0.95123999999999997</v>
      </c>
      <c r="CE198" s="39">
        <v>1.11693</v>
      </c>
      <c r="CF198" s="39">
        <v>1.17011</v>
      </c>
      <c r="CG198" s="39">
        <v>1.3853899999999999</v>
      </c>
      <c r="CH198" s="39">
        <v>1.36225</v>
      </c>
      <c r="CI198" s="39">
        <v>1.4365793639232149</v>
      </c>
      <c r="CJ198" s="39">
        <v>1.4870990125202179</v>
      </c>
      <c r="CK198" s="39">
        <v>1.8549297548485211</v>
      </c>
      <c r="CL198" s="39">
        <v>1.4833577544384355</v>
      </c>
      <c r="CM198" s="39">
        <v>1.5678444406371781</v>
      </c>
      <c r="CN198" s="39">
        <v>1.6169709321411794</v>
      </c>
      <c r="CO198" s="39">
        <v>1.6567519357319334</v>
      </c>
      <c r="CP198" s="39">
        <v>1.7029878294533412</v>
      </c>
      <c r="CQ198" s="39">
        <v>1.7269028804658748</v>
      </c>
      <c r="CR198" s="39">
        <v>1.7704167199577616</v>
      </c>
      <c r="CS198" s="39">
        <v>1.8230771707247124</v>
      </c>
      <c r="CT198" s="39">
        <v>1.8960722437203428</v>
      </c>
      <c r="CU198" s="39">
        <v>1.9786734761835234</v>
      </c>
      <c r="CV198" s="39">
        <v>2.0659910075362635</v>
      </c>
      <c r="CW198" s="39"/>
      <c r="CX198" s="16"/>
      <c r="CY198" s="16"/>
      <c r="CZ198" s="16"/>
      <c r="DA198" s="16"/>
      <c r="DB198" s="16"/>
      <c r="DC198" s="16"/>
      <c r="DD198" s="38"/>
      <c r="DE198" s="38"/>
      <c r="DF198" s="38"/>
      <c r="DG198" s="38"/>
      <c r="DH198" s="38"/>
      <c r="DI198" s="38"/>
      <c r="DJ198" s="38"/>
      <c r="DK198" s="38">
        <v>2</v>
      </c>
      <c r="DL198" s="39">
        <v>0</v>
      </c>
      <c r="DM198" s="39">
        <v>0.58951999999999993</v>
      </c>
      <c r="DN198" s="39">
        <v>2.6783800000000002</v>
      </c>
      <c r="DO198" s="39">
        <v>4.4813199999999993</v>
      </c>
      <c r="DP198" s="39">
        <v>4.8324099999999994</v>
      </c>
      <c r="DQ198" s="39">
        <v>4.63029671797179</v>
      </c>
      <c r="DR198" s="39">
        <v>4.6533738985965609</v>
      </c>
      <c r="DS198" s="39">
        <v>5.2870102096721929</v>
      </c>
      <c r="DT198" s="39">
        <v>4.6289203230529488</v>
      </c>
      <c r="DU198" s="39">
        <v>4.9863109914964827</v>
      </c>
      <c r="DV198" s="39">
        <v>5.1577537515678253</v>
      </c>
      <c r="DW198" s="39">
        <v>5.3778313418219188</v>
      </c>
      <c r="DX198" s="39">
        <v>5.4739316872878803</v>
      </c>
      <c r="DY198" s="39">
        <v>5.5425339601426398</v>
      </c>
      <c r="DZ198" s="39">
        <v>5.5686915897401787</v>
      </c>
      <c r="EA198" s="39">
        <v>5.5872642178344023</v>
      </c>
      <c r="EB198" s="39">
        <v>5.6229861968580863</v>
      </c>
      <c r="EC198" s="39">
        <v>5.6624067811619012</v>
      </c>
      <c r="ED198" s="39">
        <v>5.7114971886645813</v>
      </c>
      <c r="EE198" s="21"/>
    </row>
    <row r="199" spans="1:135" x14ac:dyDescent="0.25">
      <c r="A199" s="4"/>
      <c r="B199" s="4"/>
      <c r="C199" s="4"/>
      <c r="D199" s="4"/>
      <c r="E199" s="4"/>
      <c r="F199" s="4"/>
      <c r="G199" s="4">
        <v>3</v>
      </c>
      <c r="H199" s="36">
        <v>190.34896000000003</v>
      </c>
      <c r="I199" s="36">
        <v>181.96702000000002</v>
      </c>
      <c r="J199" s="36">
        <v>179.84431000000001</v>
      </c>
      <c r="K199" s="36">
        <v>184.84816000000004</v>
      </c>
      <c r="L199" s="36">
        <v>181.65372999999997</v>
      </c>
      <c r="M199" s="36">
        <v>177.40509523596552</v>
      </c>
      <c r="N199" s="36">
        <v>173.9335213333818</v>
      </c>
      <c r="O199" s="36">
        <v>177.81303294503439</v>
      </c>
      <c r="P199" s="36">
        <v>163.64739014405433</v>
      </c>
      <c r="Q199" s="36">
        <v>163.90515656383437</v>
      </c>
      <c r="R199" s="89">
        <v>161.76109244482242</v>
      </c>
      <c r="S199" s="89">
        <v>158.29250653357289</v>
      </c>
      <c r="T199" s="89">
        <v>154.68643285432645</v>
      </c>
      <c r="U199" s="89">
        <v>150.53919608780652</v>
      </c>
      <c r="V199" s="89">
        <v>147.23063940318724</v>
      </c>
      <c r="W199" s="36">
        <v>144.7236803288047</v>
      </c>
      <c r="X199" s="36">
        <v>143.03445470477652</v>
      </c>
      <c r="Y199" s="36">
        <v>141.7564831466085</v>
      </c>
      <c r="Z199" s="36">
        <v>140.54016142199924</v>
      </c>
      <c r="AA199" s="37"/>
      <c r="AB199" s="16"/>
      <c r="AC199" s="16"/>
      <c r="AD199" s="16"/>
      <c r="AE199" s="16"/>
      <c r="AF199" s="16"/>
      <c r="AG199" s="16"/>
      <c r="AH199" s="16"/>
      <c r="AI199" s="16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>
        <v>3</v>
      </c>
      <c r="AU199" s="39">
        <v>190.05516000000003</v>
      </c>
      <c r="AV199" s="39">
        <v>181.34303</v>
      </c>
      <c r="AW199" s="39">
        <v>178.30837</v>
      </c>
      <c r="AX199" s="39">
        <v>182.50892000000002</v>
      </c>
      <c r="AY199" s="39">
        <v>179.23676999999998</v>
      </c>
      <c r="AZ199" s="39">
        <v>174.9907613741523</v>
      </c>
      <c r="BA199" s="39">
        <v>171.58578317337512</v>
      </c>
      <c r="BB199" s="39">
        <v>175.29594983627894</v>
      </c>
      <c r="BC199" s="39">
        <v>161.32316357922079</v>
      </c>
      <c r="BD199" s="39">
        <v>161.41013115485882</v>
      </c>
      <c r="BE199" s="39">
        <v>159.18212320047263</v>
      </c>
      <c r="BF199" s="39">
        <v>155.62177655498041</v>
      </c>
      <c r="BG199" s="39">
        <v>151.96599697035921</v>
      </c>
      <c r="BH199" s="39">
        <v>147.77511333150613</v>
      </c>
      <c r="BI199" s="39">
        <v>144.44528028995234</v>
      </c>
      <c r="BJ199" s="39">
        <v>141.91787179785462</v>
      </c>
      <c r="BK199" s="39">
        <v>140.19579912301299</v>
      </c>
      <c r="BL199" s="39">
        <v>138.87897908604552</v>
      </c>
      <c r="BM199" s="39">
        <v>137.6179153754762</v>
      </c>
      <c r="BN199" s="16"/>
      <c r="BO199" s="16"/>
      <c r="BP199" s="16"/>
      <c r="BQ199" s="16"/>
      <c r="BR199" s="16"/>
      <c r="BS199" s="16"/>
      <c r="BT199" s="16"/>
      <c r="BU199" s="16"/>
      <c r="BV199" s="38"/>
      <c r="BW199" s="38"/>
      <c r="BX199" s="38"/>
      <c r="BY199" s="38"/>
      <c r="BZ199" s="38"/>
      <c r="CA199" s="38"/>
      <c r="CB199" s="38"/>
      <c r="CC199" s="38">
        <v>3</v>
      </c>
      <c r="CD199" s="39">
        <v>0.29380000000000001</v>
      </c>
      <c r="CE199" s="39">
        <v>0.29828999999999994</v>
      </c>
      <c r="CF199" s="39">
        <v>0.33715999999999996</v>
      </c>
      <c r="CG199" s="39">
        <v>0.46736</v>
      </c>
      <c r="CH199" s="39">
        <v>0.39995000000000003</v>
      </c>
      <c r="CI199" s="39">
        <v>0.43767645976645209</v>
      </c>
      <c r="CJ199" s="39">
        <v>0.40732032130419121</v>
      </c>
      <c r="CK199" s="39">
        <v>0.36866812998362369</v>
      </c>
      <c r="CL199" s="39">
        <v>0.39397505704332864</v>
      </c>
      <c r="CM199" s="39">
        <v>0.41641444964093743</v>
      </c>
      <c r="CN199" s="39">
        <v>0.42946228805666387</v>
      </c>
      <c r="CO199" s="39">
        <v>0.44002799488767813</v>
      </c>
      <c r="CP199" s="39">
        <v>0.45230809981303172</v>
      </c>
      <c r="CQ199" s="39">
        <v>0.45865986057921593</v>
      </c>
      <c r="CR199" s="39">
        <v>0.47021699664075917</v>
      </c>
      <c r="CS199" s="39">
        <v>0.48420344329043558</v>
      </c>
      <c r="CT199" s="39">
        <v>0.50359070031679098</v>
      </c>
      <c r="CU199" s="39">
        <v>0.52552932245575756</v>
      </c>
      <c r="CV199" s="39">
        <v>0.5487205784374285</v>
      </c>
      <c r="CW199" s="39"/>
      <c r="CX199" s="16"/>
      <c r="CY199" s="16"/>
      <c r="CZ199" s="16"/>
      <c r="DA199" s="16"/>
      <c r="DB199" s="16"/>
      <c r="DC199" s="16"/>
      <c r="DD199" s="38"/>
      <c r="DE199" s="38"/>
      <c r="DF199" s="38"/>
      <c r="DG199" s="38"/>
      <c r="DH199" s="38"/>
      <c r="DI199" s="38"/>
      <c r="DJ199" s="38"/>
      <c r="DK199" s="38">
        <v>3</v>
      </c>
      <c r="DL199" s="39">
        <v>0</v>
      </c>
      <c r="DM199" s="39">
        <v>0.32570000000000005</v>
      </c>
      <c r="DN199" s="39">
        <v>1.19878</v>
      </c>
      <c r="DO199" s="39">
        <v>1.8718800000000002</v>
      </c>
      <c r="DP199" s="39">
        <v>2.01701</v>
      </c>
      <c r="DQ199" s="39">
        <v>1.9766574020467649</v>
      </c>
      <c r="DR199" s="39">
        <v>1.9404178387024957</v>
      </c>
      <c r="DS199" s="39">
        <v>2.1484149787718354</v>
      </c>
      <c r="DT199" s="39">
        <v>1.9302515077902151</v>
      </c>
      <c r="DU199" s="39">
        <v>2.0786109593346014</v>
      </c>
      <c r="DV199" s="39">
        <v>2.1495069562931115</v>
      </c>
      <c r="DW199" s="39">
        <v>2.2307019837047992</v>
      </c>
      <c r="DX199" s="39">
        <v>2.2681277841542258</v>
      </c>
      <c r="DY199" s="39">
        <v>2.305422895721156</v>
      </c>
      <c r="DZ199" s="39">
        <v>2.3151421165941297</v>
      </c>
      <c r="EA199" s="39">
        <v>2.3216050876596594</v>
      </c>
      <c r="EB199" s="39">
        <v>2.3350648814467587</v>
      </c>
      <c r="EC199" s="39">
        <v>2.3519747381072422</v>
      </c>
      <c r="ED199" s="39">
        <v>2.3735254680855893</v>
      </c>
      <c r="EE199" s="21"/>
    </row>
    <row r="200" spans="1:135" x14ac:dyDescent="0.25">
      <c r="A200" s="4"/>
      <c r="B200" s="4"/>
      <c r="C200" s="4"/>
      <c r="D200" s="4"/>
      <c r="E200" s="4"/>
      <c r="F200" s="4"/>
      <c r="G200" s="4">
        <v>4</v>
      </c>
      <c r="H200" s="36">
        <v>585.33320000000003</v>
      </c>
      <c r="I200" s="36">
        <v>550.09613000000002</v>
      </c>
      <c r="J200" s="36">
        <v>545.69667000000004</v>
      </c>
      <c r="K200" s="36">
        <v>577.23951999999997</v>
      </c>
      <c r="L200" s="36">
        <v>559.58721000000003</v>
      </c>
      <c r="M200" s="36">
        <v>551.1464307980209</v>
      </c>
      <c r="N200" s="36">
        <v>528.53090144352359</v>
      </c>
      <c r="O200" s="36">
        <v>531.18277257932516</v>
      </c>
      <c r="P200" s="36">
        <v>500.60552319959123</v>
      </c>
      <c r="Q200" s="36">
        <v>501.30993557085998</v>
      </c>
      <c r="R200" s="89">
        <v>494.78472062901244</v>
      </c>
      <c r="S200" s="89">
        <v>484.23188241746811</v>
      </c>
      <c r="T200" s="89">
        <v>473.24822283120022</v>
      </c>
      <c r="U200" s="89">
        <v>460.5471939482764</v>
      </c>
      <c r="V200" s="89">
        <v>450.41308770108719</v>
      </c>
      <c r="W200" s="36">
        <v>442.74982705515163</v>
      </c>
      <c r="X200" s="36">
        <v>437.58209096246219</v>
      </c>
      <c r="Y200" s="36">
        <v>433.66507690512543</v>
      </c>
      <c r="Z200" s="36">
        <v>429.9296532547051</v>
      </c>
      <c r="AA200" s="37"/>
      <c r="AB200" s="16"/>
      <c r="AC200" s="16"/>
      <c r="AD200" s="16"/>
      <c r="AE200" s="16"/>
      <c r="AF200" s="16"/>
      <c r="AG200" s="16"/>
      <c r="AH200" s="16"/>
      <c r="AI200" s="16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>
        <v>4</v>
      </c>
      <c r="AU200" s="39">
        <v>584.88777000000005</v>
      </c>
      <c r="AV200" s="39">
        <v>548.48510999999996</v>
      </c>
      <c r="AW200" s="39">
        <v>540.25105000000008</v>
      </c>
      <c r="AX200" s="39">
        <v>569.20174999999995</v>
      </c>
      <c r="AY200" s="39">
        <v>551.88607000000002</v>
      </c>
      <c r="AZ200" s="39">
        <v>543.68995854262607</v>
      </c>
      <c r="BA200" s="39">
        <v>521.24113946323689</v>
      </c>
      <c r="BB200" s="39">
        <v>522.93367064055928</v>
      </c>
      <c r="BC200" s="39">
        <v>493.12235285406626</v>
      </c>
      <c r="BD200" s="39">
        <v>493.38818979012154</v>
      </c>
      <c r="BE200" s="39">
        <v>486.57775723804127</v>
      </c>
      <c r="BF200" s="39">
        <v>475.6947167877525</v>
      </c>
      <c r="BG200" s="39">
        <v>464.51996301844036</v>
      </c>
      <c r="BH200" s="39">
        <v>451.70953731962868</v>
      </c>
      <c r="BI200" s="39">
        <v>441.53111614543769</v>
      </c>
      <c r="BJ200" s="39">
        <v>433.80549513358255</v>
      </c>
      <c r="BK200" s="39">
        <v>428.54157326171457</v>
      </c>
      <c r="BL200" s="39">
        <v>424.51640179527539</v>
      </c>
      <c r="BM200" s="39">
        <v>420.66166270971661</v>
      </c>
      <c r="BN200" s="16"/>
      <c r="BO200" s="16"/>
      <c r="BP200" s="16"/>
      <c r="BQ200" s="16"/>
      <c r="BR200" s="16"/>
      <c r="BS200" s="16"/>
      <c r="BT200" s="16"/>
      <c r="BU200" s="16"/>
      <c r="BV200" s="38"/>
      <c r="BW200" s="38"/>
      <c r="BX200" s="38"/>
      <c r="BY200" s="38"/>
      <c r="BZ200" s="38"/>
      <c r="CA200" s="38"/>
      <c r="CB200" s="38"/>
      <c r="CC200" s="38">
        <v>4</v>
      </c>
      <c r="CD200" s="39">
        <v>0.44542999999999999</v>
      </c>
      <c r="CE200" s="39">
        <v>0.48211999999999999</v>
      </c>
      <c r="CF200" s="39">
        <v>0.56213999999999997</v>
      </c>
      <c r="CG200" s="39">
        <v>1.0810800000000003</v>
      </c>
      <c r="CH200" s="39">
        <v>1.00505</v>
      </c>
      <c r="CI200" s="39">
        <v>0.94810757226244691</v>
      </c>
      <c r="CJ200" s="39">
        <v>0.88197461175758995</v>
      </c>
      <c r="CK200" s="39">
        <v>0.79776502221873402</v>
      </c>
      <c r="CL200" s="39">
        <v>0.88936167589543003</v>
      </c>
      <c r="CM200" s="39">
        <v>0.94001649642253271</v>
      </c>
      <c r="CN200" s="39">
        <v>0.96947076575447932</v>
      </c>
      <c r="CO200" s="39">
        <v>0.99332185623916758</v>
      </c>
      <c r="CP200" s="39">
        <v>1.0210430393479324</v>
      </c>
      <c r="CQ200" s="39">
        <v>1.035381542506723</v>
      </c>
      <c r="CR200" s="39">
        <v>1.0614706913309724</v>
      </c>
      <c r="CS200" s="39">
        <v>1.0930437805654267</v>
      </c>
      <c r="CT200" s="39">
        <v>1.1368086917995881</v>
      </c>
      <c r="CU200" s="39">
        <v>1.1863330700654997</v>
      </c>
      <c r="CV200" s="39">
        <v>1.2386851515418416</v>
      </c>
      <c r="CW200" s="39"/>
      <c r="CX200" s="16"/>
      <c r="CY200" s="16"/>
      <c r="CZ200" s="16"/>
      <c r="DA200" s="16"/>
      <c r="DB200" s="16"/>
      <c r="DC200" s="16"/>
      <c r="DD200" s="38"/>
      <c r="DE200" s="38"/>
      <c r="DF200" s="38"/>
      <c r="DG200" s="38"/>
      <c r="DH200" s="38"/>
      <c r="DI200" s="38"/>
      <c r="DJ200" s="38"/>
      <c r="DK200" s="38">
        <v>4</v>
      </c>
      <c r="DL200" s="39">
        <v>0</v>
      </c>
      <c r="DM200" s="39">
        <v>1.1289</v>
      </c>
      <c r="DN200" s="39">
        <v>4.8834800000000005</v>
      </c>
      <c r="DO200" s="39">
        <v>6.9566900000000009</v>
      </c>
      <c r="DP200" s="39">
        <v>6.6960899999999999</v>
      </c>
      <c r="DQ200" s="39">
        <v>6.5083646831324113</v>
      </c>
      <c r="DR200" s="39">
        <v>6.4077873685290143</v>
      </c>
      <c r="DS200" s="39">
        <v>7.4513369165470804</v>
      </c>
      <c r="DT200" s="39">
        <v>6.5938086696295342</v>
      </c>
      <c r="DU200" s="39">
        <v>6.9817292843159375</v>
      </c>
      <c r="DV200" s="39">
        <v>7.2374926252166798</v>
      </c>
      <c r="DW200" s="39">
        <v>7.5438437734764285</v>
      </c>
      <c r="DX200" s="39">
        <v>7.7072167734119095</v>
      </c>
      <c r="DY200" s="39">
        <v>7.8022750861409609</v>
      </c>
      <c r="DZ200" s="39">
        <v>7.8205008643185563</v>
      </c>
      <c r="EA200" s="39">
        <v>7.8512881410036517</v>
      </c>
      <c r="EB200" s="39">
        <v>7.9037090089480015</v>
      </c>
      <c r="EC200" s="39">
        <v>7.9623420397845859</v>
      </c>
      <c r="ED200" s="39">
        <v>8.0293053934466148</v>
      </c>
      <c r="EE200" s="21"/>
    </row>
    <row r="201" spans="1:135" x14ac:dyDescent="0.25">
      <c r="A201" s="4"/>
      <c r="B201" s="4"/>
      <c r="C201" s="4"/>
      <c r="D201" s="4"/>
      <c r="E201" s="4"/>
      <c r="F201" s="4"/>
      <c r="G201" s="4">
        <v>5</v>
      </c>
      <c r="H201" s="36">
        <v>548.65023999999994</v>
      </c>
      <c r="I201" s="36">
        <v>464.62394</v>
      </c>
      <c r="J201" s="36">
        <v>465.92411000000004</v>
      </c>
      <c r="K201" s="36">
        <v>516.41092000000003</v>
      </c>
      <c r="L201" s="36">
        <v>473.22297000000003</v>
      </c>
      <c r="M201" s="36">
        <v>472.42445787539214</v>
      </c>
      <c r="N201" s="36">
        <v>429.73548836097109</v>
      </c>
      <c r="O201" s="36">
        <v>432.82375243023091</v>
      </c>
      <c r="P201" s="36">
        <v>429.54993308406944</v>
      </c>
      <c r="Q201" s="36">
        <v>430.17916215563571</v>
      </c>
      <c r="R201" s="89">
        <v>424.75303415572881</v>
      </c>
      <c r="S201" s="89">
        <v>415.60021165543219</v>
      </c>
      <c r="T201" s="89">
        <v>406.20516211944312</v>
      </c>
      <c r="U201" s="89">
        <v>395.32700308438081</v>
      </c>
      <c r="V201" s="89">
        <v>386.64249237043413</v>
      </c>
      <c r="W201" s="36">
        <v>380.07714949539803</v>
      </c>
      <c r="X201" s="36">
        <v>375.61903539941915</v>
      </c>
      <c r="Y201" s="36">
        <v>372.25604689000136</v>
      </c>
      <c r="Z201" s="36">
        <v>369.04680313320421</v>
      </c>
      <c r="AA201" s="37"/>
      <c r="AB201" s="16"/>
      <c r="AC201" s="16"/>
      <c r="AD201" s="16"/>
      <c r="AE201" s="16"/>
      <c r="AF201" s="16"/>
      <c r="AG201" s="16"/>
      <c r="AH201" s="16"/>
      <c r="AI201" s="16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>
        <v>5</v>
      </c>
      <c r="AU201" s="39">
        <v>548.65003999999999</v>
      </c>
      <c r="AV201" s="39">
        <v>463.96765000000005</v>
      </c>
      <c r="AW201" s="39">
        <v>461.69849000000005</v>
      </c>
      <c r="AX201" s="39">
        <v>509.37596000000002</v>
      </c>
      <c r="AY201" s="39">
        <v>467.09468000000004</v>
      </c>
      <c r="AZ201" s="39">
        <v>464.98499421416409</v>
      </c>
      <c r="BA201" s="39">
        <v>423.08984741024295</v>
      </c>
      <c r="BB201" s="39">
        <v>425.15618260130447</v>
      </c>
      <c r="BC201" s="39">
        <v>422.77041421279017</v>
      </c>
      <c r="BD201" s="39">
        <v>422.99832517833187</v>
      </c>
      <c r="BE201" s="39">
        <v>417.15951179997478</v>
      </c>
      <c r="BF201" s="39">
        <v>407.82911439974833</v>
      </c>
      <c r="BG201" s="39">
        <v>398.248621338676</v>
      </c>
      <c r="BH201" s="39">
        <v>387.26581160072129</v>
      </c>
      <c r="BI201" s="39">
        <v>378.53950805568928</v>
      </c>
      <c r="BJ201" s="39">
        <v>371.91607276355677</v>
      </c>
      <c r="BK201" s="39">
        <v>367.40313511781193</v>
      </c>
      <c r="BL201" s="39">
        <v>363.95221994778393</v>
      </c>
      <c r="BM201" s="39">
        <v>360.64742220245398</v>
      </c>
      <c r="BN201" s="16"/>
      <c r="BO201" s="16"/>
      <c r="BP201" s="16"/>
      <c r="BQ201" s="16"/>
      <c r="BR201" s="16"/>
      <c r="BS201" s="16"/>
      <c r="BT201" s="16"/>
      <c r="BU201" s="16"/>
      <c r="BV201" s="38"/>
      <c r="BW201" s="38"/>
      <c r="BX201" s="38"/>
      <c r="BY201" s="38"/>
      <c r="BZ201" s="38"/>
      <c r="CA201" s="38"/>
      <c r="CB201" s="38"/>
      <c r="CC201" s="38">
        <v>5</v>
      </c>
      <c r="CD201" s="39">
        <v>2.0000000000000001E-4</v>
      </c>
      <c r="CE201" s="39">
        <v>9.9399999999999992E-3</v>
      </c>
      <c r="CF201" s="39">
        <v>0.12532000000000001</v>
      </c>
      <c r="CG201" s="39">
        <v>0.41875999999999997</v>
      </c>
      <c r="CH201" s="39">
        <v>0.42157</v>
      </c>
      <c r="CI201" s="39">
        <v>0.49488277303930472</v>
      </c>
      <c r="CJ201" s="39">
        <v>0.57021379557637242</v>
      </c>
      <c r="CK201" s="39">
        <v>0.54906737394005045</v>
      </c>
      <c r="CL201" s="39">
        <v>0.49321216854591188</v>
      </c>
      <c r="CM201" s="39">
        <v>0.52130374766002452</v>
      </c>
      <c r="CN201" s="39">
        <v>0.53763816417906152</v>
      </c>
      <c r="CO201" s="39">
        <v>0.55086523296217937</v>
      </c>
      <c r="CP201" s="39">
        <v>0.56623853406824121</v>
      </c>
      <c r="CQ201" s="39">
        <v>0.57419021944925264</v>
      </c>
      <c r="CR201" s="39">
        <v>0.5886584453868835</v>
      </c>
      <c r="CS201" s="39">
        <v>0.6061678931527098</v>
      </c>
      <c r="CT201" s="39">
        <v>0.63043854407128841</v>
      </c>
      <c r="CU201" s="39">
        <v>0.65790321526461992</v>
      </c>
      <c r="CV201" s="39">
        <v>0.68693604221530002</v>
      </c>
      <c r="CW201" s="39"/>
      <c r="CX201" s="16"/>
      <c r="CY201" s="16"/>
      <c r="CZ201" s="16"/>
      <c r="DA201" s="16"/>
      <c r="DB201" s="16"/>
      <c r="DC201" s="16"/>
      <c r="DD201" s="38"/>
      <c r="DE201" s="38"/>
      <c r="DF201" s="38"/>
      <c r="DG201" s="38"/>
      <c r="DH201" s="38"/>
      <c r="DI201" s="38"/>
      <c r="DJ201" s="38"/>
      <c r="DK201" s="38">
        <v>5</v>
      </c>
      <c r="DL201" s="39">
        <v>0</v>
      </c>
      <c r="DM201" s="39">
        <v>0.64634999999999987</v>
      </c>
      <c r="DN201" s="39">
        <v>4.1002999999999989</v>
      </c>
      <c r="DO201" s="39">
        <v>6.6162000000000001</v>
      </c>
      <c r="DP201" s="39">
        <v>5.7067199999999989</v>
      </c>
      <c r="DQ201" s="39">
        <v>6.9445808881887405</v>
      </c>
      <c r="DR201" s="39">
        <v>6.0754271551517478</v>
      </c>
      <c r="DS201" s="39">
        <v>7.1185024549864044</v>
      </c>
      <c r="DT201" s="39">
        <v>6.2863067027333539</v>
      </c>
      <c r="DU201" s="39">
        <v>6.6595332296438174</v>
      </c>
      <c r="DV201" s="39">
        <v>7.055884191575009</v>
      </c>
      <c r="DW201" s="39">
        <v>7.2202320227217021</v>
      </c>
      <c r="DX201" s="39">
        <v>7.3903022466988624</v>
      </c>
      <c r="DY201" s="39">
        <v>7.4870012642102779</v>
      </c>
      <c r="DZ201" s="39">
        <v>7.5143258693579353</v>
      </c>
      <c r="EA201" s="39">
        <v>7.5549088386885819</v>
      </c>
      <c r="EB201" s="39">
        <v>7.5854617375359439</v>
      </c>
      <c r="EC201" s="39">
        <v>7.6459237269527796</v>
      </c>
      <c r="ED201" s="39">
        <v>7.712444888534943</v>
      </c>
      <c r="EE201" s="21"/>
    </row>
    <row r="202" spans="1:135" x14ac:dyDescent="0.25">
      <c r="A202" s="4"/>
      <c r="B202" s="4" t="s">
        <v>64</v>
      </c>
      <c r="C202" s="4"/>
      <c r="D202" s="4"/>
      <c r="E202" s="4"/>
      <c r="F202" s="4"/>
      <c r="G202" s="4"/>
      <c r="H202" s="36">
        <v>2171.1213900000002</v>
      </c>
      <c r="I202" s="36">
        <v>2017.3821400000002</v>
      </c>
      <c r="J202" s="36">
        <v>2001.9208000000003</v>
      </c>
      <c r="K202" s="36">
        <v>2106.64408</v>
      </c>
      <c r="L202" s="36">
        <v>2026.8210799999997</v>
      </c>
      <c r="M202" s="36">
        <v>1998.6441944318431</v>
      </c>
      <c r="N202" s="36">
        <v>1918.6678241641505</v>
      </c>
      <c r="O202" s="36">
        <v>1958.7821436581153</v>
      </c>
      <c r="P202" s="36">
        <v>1830.6814980146669</v>
      </c>
      <c r="Q202" s="36">
        <v>1833.3907745879203</v>
      </c>
      <c r="R202" s="89">
        <v>1809.6124000271702</v>
      </c>
      <c r="S202" s="89">
        <v>1770.791166541125</v>
      </c>
      <c r="T202" s="89">
        <v>1730.5407134140198</v>
      </c>
      <c r="U202" s="89">
        <v>1684.0586051006376</v>
      </c>
      <c r="V202" s="89">
        <v>1647.0410996862493</v>
      </c>
      <c r="W202" s="36">
        <v>1619.0299726750573</v>
      </c>
      <c r="X202" s="36">
        <v>1600.1276306056086</v>
      </c>
      <c r="Y202" s="36">
        <v>1585.8311489257246</v>
      </c>
      <c r="Z202" s="36">
        <v>1572.2074575863392</v>
      </c>
      <c r="AA202" s="37"/>
      <c r="AB202" s="16"/>
      <c r="AC202" s="16"/>
      <c r="AD202" s="16"/>
      <c r="AE202" s="16"/>
      <c r="AF202" s="16"/>
      <c r="AG202" s="16"/>
      <c r="AH202" s="16"/>
      <c r="AI202" s="16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 t="s">
        <v>64</v>
      </c>
      <c r="AT202" s="38"/>
      <c r="AU202" s="39">
        <v>2168.7563100000002</v>
      </c>
      <c r="AV202" s="39">
        <v>2011.8093700000002</v>
      </c>
      <c r="AW202" s="39">
        <v>1984.8634600000003</v>
      </c>
      <c r="AX202" s="39">
        <v>2080.2526800000001</v>
      </c>
      <c r="AY202" s="39">
        <v>2000.9639399999999</v>
      </c>
      <c r="AZ202" s="39">
        <v>1971.806121868168</v>
      </c>
      <c r="BA202" s="39">
        <v>1892.7033706448251</v>
      </c>
      <c r="BB202" s="39">
        <v>1929.0009090178169</v>
      </c>
      <c r="BC202" s="39">
        <v>1804.5281517958563</v>
      </c>
      <c r="BD202" s="39">
        <v>1805.5009534385367</v>
      </c>
      <c r="BE202" s="39">
        <v>1780.5789088485753</v>
      </c>
      <c r="BF202" s="39">
        <v>1740.7535941857639</v>
      </c>
      <c r="BG202" s="39">
        <v>1699.8607860431196</v>
      </c>
      <c r="BH202" s="39">
        <v>1652.9824126005028</v>
      </c>
      <c r="BI202" s="39">
        <v>1615.7355763065127</v>
      </c>
      <c r="BJ202" s="39">
        <v>1587.4644980937512</v>
      </c>
      <c r="BK202" s="39">
        <v>1568.201742812709</v>
      </c>
      <c r="BL202" s="39">
        <v>1553.4720612540543</v>
      </c>
      <c r="BM202" s="39">
        <v>1539.366058641398</v>
      </c>
      <c r="BN202" s="16"/>
      <c r="BO202" s="16"/>
      <c r="BP202" s="16"/>
      <c r="BQ202" s="16"/>
      <c r="BR202" s="16"/>
      <c r="BS202" s="16"/>
      <c r="BT202" s="16"/>
      <c r="BU202" s="16"/>
      <c r="BV202" s="38"/>
      <c r="BW202" s="38"/>
      <c r="BX202" s="38"/>
      <c r="BY202" s="38"/>
      <c r="BZ202" s="38"/>
      <c r="CA202" s="38"/>
      <c r="CB202" s="38" t="s">
        <v>64</v>
      </c>
      <c r="CC202" s="38"/>
      <c r="CD202" s="39">
        <v>2.3650799999999998</v>
      </c>
      <c r="CE202" s="39">
        <v>2.6686000000000001</v>
      </c>
      <c r="CF202" s="39">
        <v>3.0078399999999998</v>
      </c>
      <c r="CG202" s="39">
        <v>4.2894700000000006</v>
      </c>
      <c r="CH202" s="39">
        <v>4.1000800000000002</v>
      </c>
      <c r="CI202" s="39">
        <v>4.2919496464002052</v>
      </c>
      <c r="CJ202" s="39">
        <v>4.3525162327627367</v>
      </c>
      <c r="CK202" s="39">
        <v>4.9170909262584592</v>
      </c>
      <c r="CL202" s="39">
        <v>4.2813763688155317</v>
      </c>
      <c r="CM202" s="39">
        <v>4.5252280631815802</v>
      </c>
      <c r="CN202" s="39">
        <v>4.6670205600884875</v>
      </c>
      <c r="CO202" s="39">
        <v>4.7818394216824647</v>
      </c>
      <c r="CP202" s="39">
        <v>4.9152888624378015</v>
      </c>
      <c r="CQ202" s="39">
        <v>4.9843142435083596</v>
      </c>
      <c r="CR202" s="39">
        <v>5.1099070909246755</v>
      </c>
      <c r="CS202" s="39">
        <v>5.2618995612577351</v>
      </c>
      <c r="CT202" s="39">
        <v>5.4725833154824661</v>
      </c>
      <c r="CU202" s="39">
        <v>5.7109930744531079</v>
      </c>
      <c r="CV202" s="39">
        <v>5.9630153625345539</v>
      </c>
      <c r="CW202" s="39"/>
      <c r="CX202" s="16"/>
      <c r="CY202" s="16"/>
      <c r="CZ202" s="16"/>
      <c r="DA202" s="16"/>
      <c r="DB202" s="16"/>
      <c r="DC202" s="16"/>
      <c r="DD202" s="38"/>
      <c r="DE202" s="38"/>
      <c r="DF202" s="38"/>
      <c r="DG202" s="38"/>
      <c r="DH202" s="38"/>
      <c r="DI202" s="38"/>
      <c r="DJ202" s="38" t="s">
        <v>64</v>
      </c>
      <c r="DK202" s="38"/>
      <c r="DL202" s="39">
        <v>0</v>
      </c>
      <c r="DM202" s="39">
        <v>2.9041700000000001</v>
      </c>
      <c r="DN202" s="39">
        <v>14.0495</v>
      </c>
      <c r="DO202" s="39">
        <v>22.101929999999999</v>
      </c>
      <c r="DP202" s="39">
        <v>21.757059999999999</v>
      </c>
      <c r="DQ202" s="39">
        <v>22.546122917274857</v>
      </c>
      <c r="DR202" s="39">
        <v>21.611937286562682</v>
      </c>
      <c r="DS202" s="39">
        <v>24.864143714039884</v>
      </c>
      <c r="DT202" s="39">
        <v>21.871969849995086</v>
      </c>
      <c r="DU202" s="39">
        <v>23.364593086201953</v>
      </c>
      <c r="DV202" s="39">
        <v>24.366470618506302</v>
      </c>
      <c r="DW202" s="39">
        <v>25.255732933678804</v>
      </c>
      <c r="DX202" s="39">
        <v>25.764638508462447</v>
      </c>
      <c r="DY202" s="39">
        <v>26.091878256626295</v>
      </c>
      <c r="DZ202" s="39">
        <v>26.195616288811813</v>
      </c>
      <c r="EA202" s="39">
        <v>26.303575020048385</v>
      </c>
      <c r="EB202" s="39">
        <v>26.453304477417174</v>
      </c>
      <c r="EC202" s="39">
        <v>26.648094597217192</v>
      </c>
      <c r="ED202" s="39">
        <v>26.878383582406471</v>
      </c>
      <c r="EE202" s="21"/>
    </row>
    <row r="203" spans="1:135" x14ac:dyDescent="0.25">
      <c r="A203" s="4"/>
      <c r="B203" s="4" t="s">
        <v>65</v>
      </c>
      <c r="C203" s="4"/>
      <c r="D203" s="4"/>
      <c r="E203" s="4"/>
      <c r="F203" s="4"/>
      <c r="G203" s="4">
        <v>1</v>
      </c>
      <c r="H203" s="36">
        <v>148.13072</v>
      </c>
      <c r="I203" s="36">
        <v>147.18983</v>
      </c>
      <c r="J203" s="36">
        <v>145.05912999999998</v>
      </c>
      <c r="K203" s="36">
        <v>143.12316999999996</v>
      </c>
      <c r="L203" s="36">
        <v>142.74098000000001</v>
      </c>
      <c r="M203" s="36">
        <v>140.60092331248538</v>
      </c>
      <c r="N203" s="36">
        <v>135.71719309338695</v>
      </c>
      <c r="O203" s="36">
        <v>139.54172106382887</v>
      </c>
      <c r="P203" s="36">
        <v>129.6950507537465</v>
      </c>
      <c r="Q203" s="36">
        <v>129.41573293056859</v>
      </c>
      <c r="R203" s="89">
        <v>127.17774641065753</v>
      </c>
      <c r="S203" s="89">
        <v>123.86731838735115</v>
      </c>
      <c r="T203" s="89">
        <v>120.49245119245602</v>
      </c>
      <c r="U203" s="89">
        <v>116.69065219669201</v>
      </c>
      <c r="V203" s="89">
        <v>113.59795107292469</v>
      </c>
      <c r="W203" s="36">
        <v>111.17665480649757</v>
      </c>
      <c r="X203" s="36">
        <v>109.42405927346569</v>
      </c>
      <c r="Y203" s="36">
        <v>108.00449749601128</v>
      </c>
      <c r="Z203" s="36">
        <v>106.64324781389912</v>
      </c>
      <c r="AA203" s="37"/>
      <c r="AB203" s="16"/>
      <c r="AC203" s="16"/>
      <c r="AD203" s="16"/>
      <c r="AE203" s="16"/>
      <c r="AF203" s="16"/>
      <c r="AG203" s="16"/>
      <c r="AH203" s="16"/>
      <c r="AI203" s="16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 t="s">
        <v>65</v>
      </c>
      <c r="AT203" s="38">
        <v>1</v>
      </c>
      <c r="AU203" s="39">
        <v>147.85437999999999</v>
      </c>
      <c r="AV203" s="39">
        <v>146.75152</v>
      </c>
      <c r="AW203" s="39">
        <v>144.18298999999999</v>
      </c>
      <c r="AX203" s="39">
        <v>141.86722999999998</v>
      </c>
      <c r="AY203" s="39">
        <v>141.38690000000003</v>
      </c>
      <c r="AZ203" s="39">
        <v>139.22529612224119</v>
      </c>
      <c r="BA203" s="39">
        <v>134.34483530151502</v>
      </c>
      <c r="BB203" s="39">
        <v>137.91966274003033</v>
      </c>
      <c r="BC203" s="39">
        <v>128.11500723289024</v>
      </c>
      <c r="BD203" s="39">
        <v>127.72351890328594</v>
      </c>
      <c r="BE203" s="39">
        <v>125.42623704523847</v>
      </c>
      <c r="BF203" s="39">
        <v>122.06289985188695</v>
      </c>
      <c r="BG203" s="39">
        <v>118.65626968791572</v>
      </c>
      <c r="BH203" s="39">
        <v>114.83844101260465</v>
      </c>
      <c r="BI203" s="39">
        <v>111.73120245063224</v>
      </c>
      <c r="BJ203" s="39">
        <v>109.29570069884009</v>
      </c>
      <c r="BK203" s="39">
        <v>107.52095838557079</v>
      </c>
      <c r="BL203" s="39">
        <v>106.07489870579178</v>
      </c>
      <c r="BM203" s="39">
        <v>104.68410693152579</v>
      </c>
      <c r="BN203" s="16"/>
      <c r="BO203" s="16"/>
      <c r="BP203" s="16"/>
      <c r="BQ203" s="16"/>
      <c r="BR203" s="16"/>
      <c r="BS203" s="16"/>
      <c r="BT203" s="16"/>
      <c r="BU203" s="16"/>
      <c r="BV203" s="38"/>
      <c r="BW203" s="38"/>
      <c r="BX203" s="38"/>
      <c r="BY203" s="38"/>
      <c r="BZ203" s="38"/>
      <c r="CA203" s="38"/>
      <c r="CB203" s="38" t="s">
        <v>65</v>
      </c>
      <c r="CC203" s="38">
        <v>1</v>
      </c>
      <c r="CD203" s="39">
        <v>0.27634000000000003</v>
      </c>
      <c r="CE203" s="39">
        <v>0.34212999999999999</v>
      </c>
      <c r="CF203" s="39">
        <v>0.36280000000000001</v>
      </c>
      <c r="CG203" s="39">
        <v>0.40307999999999999</v>
      </c>
      <c r="CH203" s="39">
        <v>0.40479000000000004</v>
      </c>
      <c r="CI203" s="39">
        <v>0.41944378270882898</v>
      </c>
      <c r="CJ203" s="39">
        <v>0.43798408374354503</v>
      </c>
      <c r="CK203" s="39">
        <v>0.548911709801019</v>
      </c>
      <c r="CL203" s="39">
        <v>0.46980284628944818</v>
      </c>
      <c r="CM203" s="39">
        <v>0.49055215156799514</v>
      </c>
      <c r="CN203" s="39">
        <v>0.49980075107314526</v>
      </c>
      <c r="CO203" s="39">
        <v>0.50589997213934401</v>
      </c>
      <c r="CP203" s="39">
        <v>0.51372557890112835</v>
      </c>
      <c r="CQ203" s="39">
        <v>0.51463585088594943</v>
      </c>
      <c r="CR203" s="39">
        <v>0.52121883684712611</v>
      </c>
      <c r="CS203" s="39">
        <v>0.53022735553157996</v>
      </c>
      <c r="CT203" s="39">
        <v>0.54478411439099372</v>
      </c>
      <c r="CU203" s="39">
        <v>0.56163758585413115</v>
      </c>
      <c r="CV203" s="39">
        <v>0.57932588770249738</v>
      </c>
      <c r="CW203" s="39"/>
      <c r="CX203" s="16"/>
      <c r="CY203" s="16"/>
      <c r="CZ203" s="16"/>
      <c r="DA203" s="16"/>
      <c r="DB203" s="16"/>
      <c r="DC203" s="16"/>
      <c r="DD203" s="38"/>
      <c r="DE203" s="38"/>
      <c r="DF203" s="38"/>
      <c r="DG203" s="38"/>
      <c r="DH203" s="38"/>
      <c r="DI203" s="38"/>
      <c r="DJ203" s="38" t="s">
        <v>65</v>
      </c>
      <c r="DK203" s="38">
        <v>1</v>
      </c>
      <c r="DL203" s="39">
        <v>0</v>
      </c>
      <c r="DM203" s="39">
        <v>9.6180000000000002E-2</v>
      </c>
      <c r="DN203" s="39">
        <v>0.51334000000000002</v>
      </c>
      <c r="DO203" s="39">
        <v>0.85286000000000006</v>
      </c>
      <c r="DP203" s="39">
        <v>0.94928999999999997</v>
      </c>
      <c r="DQ203" s="39">
        <v>0.95618340753535613</v>
      </c>
      <c r="DR203" s="39">
        <v>0.93437370812839893</v>
      </c>
      <c r="DS203" s="39">
        <v>1.0731466139975141</v>
      </c>
      <c r="DT203" s="39">
        <v>1.1102406745668387</v>
      </c>
      <c r="DU203" s="39">
        <v>1.2016618757146631</v>
      </c>
      <c r="DV203" s="39">
        <v>1.2517086143459355</v>
      </c>
      <c r="DW203" s="39">
        <v>1.298518563324851</v>
      </c>
      <c r="DX203" s="39">
        <v>1.3224559256391564</v>
      </c>
      <c r="DY203" s="39">
        <v>1.3375753332014213</v>
      </c>
      <c r="DZ203" s="39">
        <v>1.3455297854453225</v>
      </c>
      <c r="EA203" s="39">
        <v>1.3507267521258901</v>
      </c>
      <c r="EB203" s="39">
        <v>1.3583167735039003</v>
      </c>
      <c r="EC203" s="39">
        <v>1.3679612043653653</v>
      </c>
      <c r="ED203" s="39">
        <v>1.3798149946708445</v>
      </c>
      <c r="EE203" s="21"/>
    </row>
    <row r="204" spans="1:135" x14ac:dyDescent="0.25">
      <c r="A204" s="4"/>
      <c r="B204" s="4"/>
      <c r="C204" s="4"/>
      <c r="D204" s="4"/>
      <c r="E204" s="4"/>
      <c r="F204" s="4"/>
      <c r="G204" s="4">
        <v>2</v>
      </c>
      <c r="H204" s="36">
        <v>220.37094999999999</v>
      </c>
      <c r="I204" s="36">
        <v>218.76829000000001</v>
      </c>
      <c r="J204" s="36">
        <v>216.26888999999997</v>
      </c>
      <c r="K204" s="36">
        <v>214.61067999999997</v>
      </c>
      <c r="L204" s="36">
        <v>213.42349999999999</v>
      </c>
      <c r="M204" s="36">
        <v>206.90749166067036</v>
      </c>
      <c r="N204" s="36">
        <v>198.39448338222562</v>
      </c>
      <c r="O204" s="36">
        <v>209.19584654824286</v>
      </c>
      <c r="P204" s="36">
        <v>192.92437409629872</v>
      </c>
      <c r="Q204" s="36">
        <v>192.52582764526557</v>
      </c>
      <c r="R204" s="89">
        <v>189.2284257493115</v>
      </c>
      <c r="S204" s="89">
        <v>184.33976695989296</v>
      </c>
      <c r="T204" s="89">
        <v>179.34338328684171</v>
      </c>
      <c r="U204" s="89">
        <v>173.70383801008924</v>
      </c>
      <c r="V204" s="89">
        <v>169.11502404126065</v>
      </c>
      <c r="W204" s="36">
        <v>165.52573500090955</v>
      </c>
      <c r="X204" s="36">
        <v>162.92926340176106</v>
      </c>
      <c r="Y204" s="36">
        <v>160.82680156771036</v>
      </c>
      <c r="Z204" s="36">
        <v>158.81119068688031</v>
      </c>
      <c r="AA204" s="37"/>
      <c r="AB204" s="16"/>
      <c r="AC204" s="16"/>
      <c r="AD204" s="16"/>
      <c r="AE204" s="16"/>
      <c r="AF204" s="16"/>
      <c r="AG204" s="16"/>
      <c r="AH204" s="16"/>
      <c r="AI204" s="16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>
        <v>2</v>
      </c>
      <c r="AU204" s="39">
        <v>219.91741999999999</v>
      </c>
      <c r="AV204" s="39">
        <v>217.98145000000002</v>
      </c>
      <c r="AW204" s="39">
        <v>214.62986999999998</v>
      </c>
      <c r="AX204" s="39">
        <v>212.30896999999999</v>
      </c>
      <c r="AY204" s="39">
        <v>211.01504</v>
      </c>
      <c r="AZ204" s="39">
        <v>204.4927326648496</v>
      </c>
      <c r="BA204" s="39">
        <v>196.03228585749349</v>
      </c>
      <c r="BB204" s="39">
        <v>206.36684508465299</v>
      </c>
      <c r="BC204" s="39">
        <v>190.12700850960982</v>
      </c>
      <c r="BD204" s="39">
        <v>189.54602657328766</v>
      </c>
      <c r="BE204" s="39">
        <v>186.13678251353451</v>
      </c>
      <c r="BF204" s="39">
        <v>181.14547624120527</v>
      </c>
      <c r="BG204" s="39">
        <v>176.08992173464335</v>
      </c>
      <c r="BH204" s="39">
        <v>170.42413471470749</v>
      </c>
      <c r="BI204" s="39">
        <v>165.81288748244842</v>
      </c>
      <c r="BJ204" s="39">
        <v>162.19852042046634</v>
      </c>
      <c r="BK204" s="39">
        <v>159.5647427375448</v>
      </c>
      <c r="BL204" s="39">
        <v>157.41874121140847</v>
      </c>
      <c r="BM204" s="39">
        <v>155.35475912833928</v>
      </c>
      <c r="BN204" s="16"/>
      <c r="BO204" s="16"/>
      <c r="BP204" s="16"/>
      <c r="BQ204" s="16"/>
      <c r="BR204" s="16"/>
      <c r="BS204" s="16"/>
      <c r="BT204" s="16"/>
      <c r="BU204" s="16"/>
      <c r="BV204" s="38"/>
      <c r="BW204" s="38"/>
      <c r="BX204" s="38"/>
      <c r="BY204" s="38"/>
      <c r="BZ204" s="38"/>
      <c r="CA204" s="38"/>
      <c r="CB204" s="38"/>
      <c r="CC204" s="38">
        <v>2</v>
      </c>
      <c r="CD204" s="39">
        <v>0.45352999999999999</v>
      </c>
      <c r="CE204" s="39">
        <v>0.52851999999999999</v>
      </c>
      <c r="CF204" s="39">
        <v>0.54761000000000004</v>
      </c>
      <c r="CG204" s="39">
        <v>0.62308000000000008</v>
      </c>
      <c r="CH204" s="39">
        <v>0.66249999999999998</v>
      </c>
      <c r="CI204" s="39">
        <v>0.65736145595926099</v>
      </c>
      <c r="CJ204" s="39">
        <v>0.62697853873378695</v>
      </c>
      <c r="CK204" s="39">
        <v>0.81013250503294099</v>
      </c>
      <c r="CL204" s="39">
        <v>0.71536325541056123</v>
      </c>
      <c r="CM204" s="39">
        <v>0.7469579779389639</v>
      </c>
      <c r="CN204" s="39">
        <v>0.76104071137118423</v>
      </c>
      <c r="CO204" s="39">
        <v>0.77032792338329792</v>
      </c>
      <c r="CP204" s="39">
        <v>0.78224388254124622</v>
      </c>
      <c r="CQ204" s="39">
        <v>0.78362994296108768</v>
      </c>
      <c r="CR204" s="39">
        <v>0.79365377807554771</v>
      </c>
      <c r="CS204" s="39">
        <v>0.80737094327247227</v>
      </c>
      <c r="CT204" s="39">
        <v>0.82953634837408585</v>
      </c>
      <c r="CU204" s="39">
        <v>0.85519893068081598</v>
      </c>
      <c r="CV204" s="39">
        <v>0.8821326993730898</v>
      </c>
      <c r="CW204" s="39"/>
      <c r="CX204" s="16"/>
      <c r="CY204" s="16"/>
      <c r="CZ204" s="16"/>
      <c r="DA204" s="16"/>
      <c r="DB204" s="16"/>
      <c r="DC204" s="16"/>
      <c r="DD204" s="38"/>
      <c r="DE204" s="38"/>
      <c r="DF204" s="38"/>
      <c r="DG204" s="38"/>
      <c r="DH204" s="38"/>
      <c r="DI204" s="38"/>
      <c r="DJ204" s="38"/>
      <c r="DK204" s="38">
        <v>2</v>
      </c>
      <c r="DL204" s="39">
        <v>0</v>
      </c>
      <c r="DM204" s="39">
        <v>0.25831999999999999</v>
      </c>
      <c r="DN204" s="39">
        <v>1.09141</v>
      </c>
      <c r="DO204" s="39">
        <v>1.6786300000000001</v>
      </c>
      <c r="DP204" s="39">
        <v>1.74596</v>
      </c>
      <c r="DQ204" s="39">
        <v>1.7573975398614989</v>
      </c>
      <c r="DR204" s="39">
        <v>1.735218985998324</v>
      </c>
      <c r="DS204" s="39">
        <v>2.018868958556912</v>
      </c>
      <c r="DT204" s="39">
        <v>2.0820023312783587</v>
      </c>
      <c r="DU204" s="39">
        <v>2.2328430940389401</v>
      </c>
      <c r="DV204" s="39">
        <v>2.3306025244058159</v>
      </c>
      <c r="DW204" s="39">
        <v>2.4239627953044036</v>
      </c>
      <c r="DX204" s="39">
        <v>2.4712176696571082</v>
      </c>
      <c r="DY204" s="39">
        <v>2.4960733524206735</v>
      </c>
      <c r="DZ204" s="39">
        <v>2.5084827807366996</v>
      </c>
      <c r="EA204" s="39">
        <v>2.5198436371707356</v>
      </c>
      <c r="EB204" s="39">
        <v>2.5349843158421543</v>
      </c>
      <c r="EC204" s="39">
        <v>2.5528614256210838</v>
      </c>
      <c r="ED204" s="39">
        <v>2.5742988591679392</v>
      </c>
      <c r="EE204" s="21"/>
    </row>
    <row r="205" spans="1:135" x14ac:dyDescent="0.25">
      <c r="A205" s="4"/>
      <c r="B205" s="4"/>
      <c r="C205" s="4"/>
      <c r="D205" s="4"/>
      <c r="E205" s="4"/>
      <c r="F205" s="4"/>
      <c r="G205" s="4">
        <v>3</v>
      </c>
      <c r="H205" s="36">
        <v>85.363280000000003</v>
      </c>
      <c r="I205" s="36">
        <v>84.632320000000021</v>
      </c>
      <c r="J205" s="36">
        <v>84.277230000000003</v>
      </c>
      <c r="K205" s="36">
        <v>82.836799999999997</v>
      </c>
      <c r="L205" s="36">
        <v>82.626370000000009</v>
      </c>
      <c r="M205" s="36">
        <v>79.679528321728597</v>
      </c>
      <c r="N205" s="36">
        <v>75.97485999470392</v>
      </c>
      <c r="O205" s="36">
        <v>79.070329495939092</v>
      </c>
      <c r="P205" s="36">
        <v>74.357453119505053</v>
      </c>
      <c r="Q205" s="36">
        <v>74.205982991327559</v>
      </c>
      <c r="R205" s="89">
        <v>72.940718015542771</v>
      </c>
      <c r="S205" s="89">
        <v>71.063420380629765</v>
      </c>
      <c r="T205" s="89">
        <v>69.138952552291556</v>
      </c>
      <c r="U205" s="89">
        <v>66.96788351230802</v>
      </c>
      <c r="V205" s="89">
        <v>65.200181956299019</v>
      </c>
      <c r="W205" s="36">
        <v>63.817784728066719</v>
      </c>
      <c r="X205" s="36">
        <v>62.817233046790946</v>
      </c>
      <c r="Y205" s="36">
        <v>62.00647095932392</v>
      </c>
      <c r="Z205" s="36">
        <v>61.229500087689033</v>
      </c>
      <c r="AA205" s="37"/>
      <c r="AB205" s="16"/>
      <c r="AC205" s="16"/>
      <c r="AD205" s="16"/>
      <c r="AE205" s="16"/>
      <c r="AF205" s="16"/>
      <c r="AG205" s="16"/>
      <c r="AH205" s="16"/>
      <c r="AI205" s="16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>
        <v>3</v>
      </c>
      <c r="AU205" s="39">
        <v>85.203699999999998</v>
      </c>
      <c r="AV205" s="39">
        <v>84.322480000000013</v>
      </c>
      <c r="AW205" s="39">
        <v>83.605890000000002</v>
      </c>
      <c r="AX205" s="39">
        <v>81.892589999999998</v>
      </c>
      <c r="AY205" s="39">
        <v>81.681850000000011</v>
      </c>
      <c r="AZ205" s="39">
        <v>78.690497064282511</v>
      </c>
      <c r="BA205" s="39">
        <v>75.004592050112095</v>
      </c>
      <c r="BB205" s="39">
        <v>77.970902196408048</v>
      </c>
      <c r="BC205" s="39">
        <v>73.229007623310693</v>
      </c>
      <c r="BD205" s="39">
        <v>73.005237570978593</v>
      </c>
      <c r="BE205" s="39">
        <v>71.692138705128755</v>
      </c>
      <c r="BF205" s="39">
        <v>69.769695345125001</v>
      </c>
      <c r="BG205" s="39">
        <v>67.822506240309465</v>
      </c>
      <c r="BH205" s="39">
        <v>65.640280978747171</v>
      </c>
      <c r="BI205" s="39">
        <v>63.864220536987247</v>
      </c>
      <c r="BJ205" s="39">
        <v>62.472116831100813</v>
      </c>
      <c r="BK205" s="39">
        <v>61.457695326588379</v>
      </c>
      <c r="BL205" s="39">
        <v>60.631144888810212</v>
      </c>
      <c r="BM205" s="39">
        <v>59.836184925571679</v>
      </c>
      <c r="BN205" s="16"/>
      <c r="BO205" s="16"/>
      <c r="BP205" s="16"/>
      <c r="BQ205" s="16"/>
      <c r="BR205" s="16"/>
      <c r="BS205" s="16"/>
      <c r="BT205" s="16"/>
      <c r="BU205" s="16"/>
      <c r="BV205" s="38"/>
      <c r="BW205" s="38"/>
      <c r="BX205" s="38"/>
      <c r="BY205" s="38"/>
      <c r="BZ205" s="38"/>
      <c r="CA205" s="38"/>
      <c r="CB205" s="38"/>
      <c r="CC205" s="38">
        <v>3</v>
      </c>
      <c r="CD205" s="39">
        <v>0.15957999999999997</v>
      </c>
      <c r="CE205" s="39">
        <v>0.16807999999999998</v>
      </c>
      <c r="CF205" s="39">
        <v>0.18034</v>
      </c>
      <c r="CG205" s="39">
        <v>0.21107999999999999</v>
      </c>
      <c r="CH205" s="39">
        <v>0.20069999999999999</v>
      </c>
      <c r="CI205" s="39">
        <v>0.24183758828926302</v>
      </c>
      <c r="CJ205" s="39">
        <v>0.218423148727973</v>
      </c>
      <c r="CK205" s="39">
        <v>0.23206164709731161</v>
      </c>
      <c r="CL205" s="39">
        <v>0.23284671818643154</v>
      </c>
      <c r="CM205" s="39">
        <v>0.24313062275814076</v>
      </c>
      <c r="CN205" s="39">
        <v>0.24771447332355023</v>
      </c>
      <c r="CO205" s="39">
        <v>0.2507374086249744</v>
      </c>
      <c r="CP205" s="39">
        <v>0.25461598634473637</v>
      </c>
      <c r="CQ205" s="39">
        <v>0.25506714121958801</v>
      </c>
      <c r="CR205" s="39">
        <v>0.25832984319986285</v>
      </c>
      <c r="CS205" s="39">
        <v>0.26279470335974336</v>
      </c>
      <c r="CT205" s="39">
        <v>0.27000941811640422</v>
      </c>
      <c r="CU205" s="39">
        <v>0.27836244439377689</v>
      </c>
      <c r="CV205" s="39">
        <v>0.28712923469360729</v>
      </c>
      <c r="CW205" s="39"/>
      <c r="CX205" s="16"/>
      <c r="CY205" s="16"/>
      <c r="CZ205" s="16"/>
      <c r="DA205" s="16"/>
      <c r="DB205" s="16"/>
      <c r="DC205" s="16"/>
      <c r="DD205" s="38"/>
      <c r="DE205" s="38"/>
      <c r="DF205" s="38"/>
      <c r="DG205" s="38"/>
      <c r="DH205" s="38"/>
      <c r="DI205" s="38"/>
      <c r="DJ205" s="38"/>
      <c r="DK205" s="38">
        <v>3</v>
      </c>
      <c r="DL205" s="39">
        <v>0</v>
      </c>
      <c r="DM205" s="39">
        <v>0.14176</v>
      </c>
      <c r="DN205" s="39">
        <v>0.49099999999999999</v>
      </c>
      <c r="DO205" s="39">
        <v>0.73312999999999995</v>
      </c>
      <c r="DP205" s="39">
        <v>0.74381999999999993</v>
      </c>
      <c r="DQ205" s="39">
        <v>0.74719366915682195</v>
      </c>
      <c r="DR205" s="39">
        <v>0.75184479586384101</v>
      </c>
      <c r="DS205" s="39">
        <v>0.86736565243373698</v>
      </c>
      <c r="DT205" s="39">
        <v>0.8955987780079262</v>
      </c>
      <c r="DU205" s="39">
        <v>0.95761479759081969</v>
      </c>
      <c r="DV205" s="39">
        <v>1.0008648370904638</v>
      </c>
      <c r="DW205" s="39">
        <v>1.042987626879788</v>
      </c>
      <c r="DX205" s="39">
        <v>1.0618303256373622</v>
      </c>
      <c r="DY205" s="39">
        <v>1.0725353923412695</v>
      </c>
      <c r="DZ205" s="39">
        <v>1.0776315761119133</v>
      </c>
      <c r="EA205" s="39">
        <v>1.0828731936061644</v>
      </c>
      <c r="EB205" s="39">
        <v>1.0895283020861637</v>
      </c>
      <c r="EC205" s="39">
        <v>1.0969636261199267</v>
      </c>
      <c r="ED205" s="39">
        <v>1.1061859274237478</v>
      </c>
      <c r="EE205" s="21"/>
    </row>
    <row r="206" spans="1:135" x14ac:dyDescent="0.25">
      <c r="A206" s="4"/>
      <c r="B206" s="4"/>
      <c r="C206" s="4"/>
      <c r="D206" s="4"/>
      <c r="E206" s="4"/>
      <c r="F206" s="4"/>
      <c r="G206" s="4">
        <v>4</v>
      </c>
      <c r="H206" s="36">
        <v>288.2516</v>
      </c>
      <c r="I206" s="36">
        <v>280.69164999999998</v>
      </c>
      <c r="J206" s="36">
        <v>286.15803</v>
      </c>
      <c r="K206" s="36">
        <v>280.63409000000001</v>
      </c>
      <c r="L206" s="36">
        <v>278.03842000000003</v>
      </c>
      <c r="M206" s="36">
        <v>268.0421758591159</v>
      </c>
      <c r="N206" s="36">
        <v>251.4342729688729</v>
      </c>
      <c r="O206" s="36">
        <v>255.46368136221508</v>
      </c>
      <c r="P206" s="36">
        <v>248.59013813954539</v>
      </c>
      <c r="Q206" s="36">
        <v>248.07994873045118</v>
      </c>
      <c r="R206" s="89">
        <v>243.85385038596263</v>
      </c>
      <c r="S206" s="89">
        <v>237.59314520519388</v>
      </c>
      <c r="T206" s="89">
        <v>231.15480148081008</v>
      </c>
      <c r="U206" s="89">
        <v>223.9341391663387</v>
      </c>
      <c r="V206" s="89">
        <v>218.0210456741022</v>
      </c>
      <c r="W206" s="36">
        <v>213.3978439844883</v>
      </c>
      <c r="X206" s="36">
        <v>210.05063547656556</v>
      </c>
      <c r="Y206" s="36">
        <v>207.33766283427093</v>
      </c>
      <c r="Z206" s="36">
        <v>204.74102092814715</v>
      </c>
      <c r="AA206" s="37"/>
      <c r="AB206" s="16"/>
      <c r="AC206" s="16"/>
      <c r="AD206" s="16"/>
      <c r="AE206" s="16"/>
      <c r="AF206" s="16"/>
      <c r="AG206" s="16"/>
      <c r="AH206" s="16"/>
      <c r="AI206" s="16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>
        <v>4</v>
      </c>
      <c r="AU206" s="39">
        <v>287.93099999999998</v>
      </c>
      <c r="AV206" s="39">
        <v>279.69276000000002</v>
      </c>
      <c r="AW206" s="39">
        <v>283.16255000000001</v>
      </c>
      <c r="AX206" s="39">
        <v>277.13528000000002</v>
      </c>
      <c r="AY206" s="39">
        <v>274.60298</v>
      </c>
      <c r="AZ206" s="39">
        <v>264.60318766274798</v>
      </c>
      <c r="BA206" s="39">
        <v>248.088907291651</v>
      </c>
      <c r="BB206" s="39">
        <v>251.781099714231</v>
      </c>
      <c r="BC206" s="39">
        <v>244.61088926644513</v>
      </c>
      <c r="BD206" s="39">
        <v>243.86341783034814</v>
      </c>
      <c r="BE206" s="39">
        <v>239.47720133370342</v>
      </c>
      <c r="BF206" s="39">
        <v>233.0555578468238</v>
      </c>
      <c r="BG206" s="39">
        <v>226.55125478499664</v>
      </c>
      <c r="BH206" s="39">
        <v>219.26184749770559</v>
      </c>
      <c r="BI206" s="39">
        <v>213.32917493870241</v>
      </c>
      <c r="BJ206" s="39">
        <v>208.67905422151824</v>
      </c>
      <c r="BK206" s="39">
        <v>205.29052617282184</v>
      </c>
      <c r="BL206" s="39">
        <v>202.52955420050566</v>
      </c>
      <c r="BM206" s="39">
        <v>199.87410563100877</v>
      </c>
      <c r="BN206" s="16"/>
      <c r="BO206" s="16"/>
      <c r="BP206" s="16"/>
      <c r="BQ206" s="16"/>
      <c r="BR206" s="16"/>
      <c r="BS206" s="16"/>
      <c r="BT206" s="16"/>
      <c r="BU206" s="16"/>
      <c r="BV206" s="38"/>
      <c r="BW206" s="38"/>
      <c r="BX206" s="38"/>
      <c r="BY206" s="38"/>
      <c r="BZ206" s="38"/>
      <c r="CA206" s="38"/>
      <c r="CB206" s="38"/>
      <c r="CC206" s="38">
        <v>4</v>
      </c>
      <c r="CD206" s="39">
        <v>0.3206</v>
      </c>
      <c r="CE206" s="39">
        <v>0.42481000000000008</v>
      </c>
      <c r="CF206" s="39">
        <v>0.48747000000000001</v>
      </c>
      <c r="CG206" s="39">
        <v>0.59506000000000003</v>
      </c>
      <c r="CH206" s="39">
        <v>0.54669000000000001</v>
      </c>
      <c r="CI206" s="39">
        <v>0.58465734511781398</v>
      </c>
      <c r="CJ206" s="39">
        <v>0.44864490387721695</v>
      </c>
      <c r="CK206" s="39">
        <v>0.51976658469444192</v>
      </c>
      <c r="CL206" s="39">
        <v>0.5473637282223528</v>
      </c>
      <c r="CM206" s="39">
        <v>0.57153858621861919</v>
      </c>
      <c r="CN206" s="39">
        <v>0.58231405926216784</v>
      </c>
      <c r="CO206" s="39">
        <v>0.58942021540492984</v>
      </c>
      <c r="CP206" s="39">
        <v>0.59853777041031875</v>
      </c>
      <c r="CQ206" s="39">
        <v>0.59959832138663416</v>
      </c>
      <c r="CR206" s="39">
        <v>0.60726810833450873</v>
      </c>
      <c r="CS206" s="39">
        <v>0.61776386503719449</v>
      </c>
      <c r="CT206" s="39">
        <v>0.63472383423076861</v>
      </c>
      <c r="CU206" s="39">
        <v>0.65435968583620652</v>
      </c>
      <c r="CV206" s="39">
        <v>0.67496819198322755</v>
      </c>
      <c r="CW206" s="39"/>
      <c r="CX206" s="16"/>
      <c r="CY206" s="16"/>
      <c r="CZ206" s="16"/>
      <c r="DA206" s="16"/>
      <c r="DB206" s="16"/>
      <c r="DC206" s="16"/>
      <c r="DD206" s="38"/>
      <c r="DE206" s="38"/>
      <c r="DF206" s="38"/>
      <c r="DG206" s="38"/>
      <c r="DH206" s="38"/>
      <c r="DI206" s="38"/>
      <c r="DJ206" s="38"/>
      <c r="DK206" s="38">
        <v>4</v>
      </c>
      <c r="DL206" s="39">
        <v>0</v>
      </c>
      <c r="DM206" s="39">
        <v>0.57408000000000003</v>
      </c>
      <c r="DN206" s="39">
        <v>2.5080100000000001</v>
      </c>
      <c r="DO206" s="39">
        <v>2.9037500000000001</v>
      </c>
      <c r="DP206" s="39">
        <v>2.8887499999999999</v>
      </c>
      <c r="DQ206" s="39">
        <v>2.8543308512500998</v>
      </c>
      <c r="DR206" s="39">
        <v>2.8967207733447005</v>
      </c>
      <c r="DS206" s="39">
        <v>3.1628150632896399</v>
      </c>
      <c r="DT206" s="39">
        <v>3.4318851448778913</v>
      </c>
      <c r="DU206" s="39">
        <v>3.6449923138844089</v>
      </c>
      <c r="DV206" s="39">
        <v>3.7943349929970522</v>
      </c>
      <c r="DW206" s="39">
        <v>3.9481671429651368</v>
      </c>
      <c r="DX206" s="39">
        <v>4.0050089254031125</v>
      </c>
      <c r="DY206" s="39">
        <v>4.0726933472464735</v>
      </c>
      <c r="DZ206" s="39">
        <v>4.0846026270653049</v>
      </c>
      <c r="EA206" s="39">
        <v>4.1010258979328675</v>
      </c>
      <c r="EB206" s="39">
        <v>4.125385469512949</v>
      </c>
      <c r="EC206" s="39">
        <v>4.1537489479290794</v>
      </c>
      <c r="ED206" s="39">
        <v>4.1919471051551422</v>
      </c>
      <c r="EE206" s="21"/>
    </row>
    <row r="207" spans="1:135" x14ac:dyDescent="0.25">
      <c r="A207" s="4"/>
      <c r="B207" s="4"/>
      <c r="C207" s="4"/>
      <c r="D207" s="4"/>
      <c r="E207" s="4"/>
      <c r="F207" s="4"/>
      <c r="G207" s="4">
        <v>5</v>
      </c>
      <c r="H207" s="36">
        <v>331.74813999999998</v>
      </c>
      <c r="I207" s="36">
        <v>300.57911000000001</v>
      </c>
      <c r="J207" s="36">
        <v>308.70093000000003</v>
      </c>
      <c r="K207" s="36">
        <v>317.37059999999997</v>
      </c>
      <c r="L207" s="36">
        <v>304.43972999999994</v>
      </c>
      <c r="M207" s="36">
        <v>266.85801889544439</v>
      </c>
      <c r="N207" s="36">
        <v>236.44575671841386</v>
      </c>
      <c r="O207" s="36">
        <v>267.31548596069416</v>
      </c>
      <c r="P207" s="36">
        <v>264.54936718928877</v>
      </c>
      <c r="Q207" s="36">
        <v>264.06878264192528</v>
      </c>
      <c r="R207" s="89">
        <v>259.62415926193398</v>
      </c>
      <c r="S207" s="89">
        <v>252.9583452739069</v>
      </c>
      <c r="T207" s="89">
        <v>246.18825099981424</v>
      </c>
      <c r="U207" s="89">
        <v>238.50821934947191</v>
      </c>
      <c r="V207" s="89">
        <v>232.23293178502416</v>
      </c>
      <c r="W207" s="36">
        <v>227.32311437538914</v>
      </c>
      <c r="X207" s="36">
        <v>223.76489601653901</v>
      </c>
      <c r="Y207" s="36">
        <v>220.88999875132467</v>
      </c>
      <c r="Z207" s="36">
        <v>218.12981009964972</v>
      </c>
      <c r="AA207" s="37"/>
      <c r="AB207" s="16"/>
      <c r="AC207" s="16"/>
      <c r="AD207" s="16"/>
      <c r="AE207" s="16"/>
      <c r="AF207" s="16"/>
      <c r="AG207" s="16"/>
      <c r="AH207" s="16"/>
      <c r="AI207" s="16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>
        <v>5</v>
      </c>
      <c r="AU207" s="39">
        <v>331.72627</v>
      </c>
      <c r="AV207" s="39">
        <v>300.12878000000001</v>
      </c>
      <c r="AW207" s="39">
        <v>305.49709999999999</v>
      </c>
      <c r="AX207" s="39">
        <v>313.37624</v>
      </c>
      <c r="AY207" s="39">
        <v>300.37387999999999</v>
      </c>
      <c r="AZ207" s="39">
        <v>262.663636260918</v>
      </c>
      <c r="BA207" s="39">
        <v>232.57775835058698</v>
      </c>
      <c r="BB207" s="39">
        <v>262.71554763070469</v>
      </c>
      <c r="BC207" s="39">
        <v>259.76412306148461</v>
      </c>
      <c r="BD207" s="39">
        <v>258.9703470252112</v>
      </c>
      <c r="BE207" s="39">
        <v>254.31241178273041</v>
      </c>
      <c r="BF207" s="39">
        <v>247.49295826622827</v>
      </c>
      <c r="BG207" s="39">
        <v>240.58572455292753</v>
      </c>
      <c r="BH207" s="39">
        <v>232.84475072588498</v>
      </c>
      <c r="BI207" s="39">
        <v>226.54455906507243</v>
      </c>
      <c r="BJ207" s="39">
        <v>221.60637117878571</v>
      </c>
      <c r="BK207" s="39">
        <v>218.00792950810407</v>
      </c>
      <c r="BL207" s="39">
        <v>215.07591995882834</v>
      </c>
      <c r="BM207" s="39">
        <v>212.25597080996249</v>
      </c>
      <c r="BN207" s="16"/>
      <c r="BO207" s="16"/>
      <c r="BP207" s="16"/>
      <c r="BQ207" s="16"/>
      <c r="BR207" s="16"/>
      <c r="BS207" s="16"/>
      <c r="BT207" s="16"/>
      <c r="BU207" s="16"/>
      <c r="BV207" s="38"/>
      <c r="BW207" s="38"/>
      <c r="BX207" s="38"/>
      <c r="BY207" s="38"/>
      <c r="BZ207" s="38"/>
      <c r="CA207" s="38"/>
      <c r="CB207" s="38"/>
      <c r="CC207" s="38">
        <v>5</v>
      </c>
      <c r="CD207" s="39">
        <v>2.1869999999999997E-2</v>
      </c>
      <c r="CE207" s="39">
        <v>2.9679999999999998E-2</v>
      </c>
      <c r="CF207" s="39">
        <v>0.16197999999999999</v>
      </c>
      <c r="CG207" s="39">
        <v>0.36499000000000004</v>
      </c>
      <c r="CH207" s="39">
        <v>0.39929999999999999</v>
      </c>
      <c r="CI207" s="39">
        <v>0.32661767960634303</v>
      </c>
      <c r="CJ207" s="39">
        <v>0.36976939939395498</v>
      </c>
      <c r="CK207" s="39">
        <v>0.40450628426758301</v>
      </c>
      <c r="CL207" s="39">
        <v>0.39088478119767966</v>
      </c>
      <c r="CM207" s="39">
        <v>0.40814859242800094</v>
      </c>
      <c r="CN207" s="39">
        <v>0.41584360071181253</v>
      </c>
      <c r="CO207" s="39">
        <v>0.4209182670548694</v>
      </c>
      <c r="CP207" s="39">
        <v>0.42742931868211842</v>
      </c>
      <c r="CQ207" s="39">
        <v>0.42818668204938493</v>
      </c>
      <c r="CR207" s="39">
        <v>0.43366384986006401</v>
      </c>
      <c r="CS207" s="39">
        <v>0.44115910639735295</v>
      </c>
      <c r="CT207" s="39">
        <v>0.45327060284027504</v>
      </c>
      <c r="CU207" s="39">
        <v>0.46729300725378736</v>
      </c>
      <c r="CV207" s="39">
        <v>0.48201000620848788</v>
      </c>
      <c r="CW207" s="39"/>
      <c r="CX207" s="16"/>
      <c r="CY207" s="16"/>
      <c r="CZ207" s="16"/>
      <c r="DA207" s="16"/>
      <c r="DB207" s="16"/>
      <c r="DC207" s="16"/>
      <c r="DD207" s="38"/>
      <c r="DE207" s="38"/>
      <c r="DF207" s="38"/>
      <c r="DG207" s="38"/>
      <c r="DH207" s="38"/>
      <c r="DI207" s="38"/>
      <c r="DJ207" s="38"/>
      <c r="DK207" s="38">
        <v>5</v>
      </c>
      <c r="DL207" s="39">
        <v>0</v>
      </c>
      <c r="DM207" s="39">
        <v>0.42064999999999997</v>
      </c>
      <c r="DN207" s="39">
        <v>3.0418499999999997</v>
      </c>
      <c r="DO207" s="39">
        <v>3.6293699999999998</v>
      </c>
      <c r="DP207" s="39">
        <v>3.66655</v>
      </c>
      <c r="DQ207" s="39">
        <v>3.8677649549200499</v>
      </c>
      <c r="DR207" s="39">
        <v>3.49822896843293</v>
      </c>
      <c r="DS207" s="39">
        <v>4.1954320457219003</v>
      </c>
      <c r="DT207" s="39">
        <v>4.3943593466065041</v>
      </c>
      <c r="DU207" s="39">
        <v>4.6902870242861026</v>
      </c>
      <c r="DV207" s="39">
        <v>4.8959038784917697</v>
      </c>
      <c r="DW207" s="39">
        <v>5.0444687406237483</v>
      </c>
      <c r="DX207" s="39">
        <v>5.1750971282045963</v>
      </c>
      <c r="DY207" s="39">
        <v>5.2352819415375613</v>
      </c>
      <c r="DZ207" s="39">
        <v>5.2547088700916706</v>
      </c>
      <c r="EA207" s="39">
        <v>5.2755840902060829</v>
      </c>
      <c r="EB207" s="39">
        <v>5.3036959055946857</v>
      </c>
      <c r="EC207" s="39">
        <v>5.3467857852425373</v>
      </c>
      <c r="ED207" s="39">
        <v>5.3918292834787414</v>
      </c>
      <c r="EE207" s="21"/>
    </row>
    <row r="208" spans="1:135" x14ac:dyDescent="0.25">
      <c r="A208" s="4"/>
      <c r="B208" s="4" t="s">
        <v>66</v>
      </c>
      <c r="C208" s="4"/>
      <c r="D208" s="4"/>
      <c r="E208" s="4"/>
      <c r="F208" s="4"/>
      <c r="G208" s="4"/>
      <c r="H208" s="36">
        <v>1073.8646899999999</v>
      </c>
      <c r="I208" s="36">
        <v>1031.8612000000001</v>
      </c>
      <c r="J208" s="36">
        <v>1040.4642100000001</v>
      </c>
      <c r="K208" s="36">
        <v>1038.5753399999999</v>
      </c>
      <c r="L208" s="36">
        <v>1021.269</v>
      </c>
      <c r="M208" s="36">
        <v>962.08813804944452</v>
      </c>
      <c r="N208" s="36">
        <v>897.96656615760321</v>
      </c>
      <c r="O208" s="36">
        <v>950.58706443092001</v>
      </c>
      <c r="P208" s="36">
        <v>910.11638329838433</v>
      </c>
      <c r="Q208" s="36">
        <v>908.29627493953808</v>
      </c>
      <c r="R208" s="89">
        <v>892.82489982340849</v>
      </c>
      <c r="S208" s="89">
        <v>869.82199620697452</v>
      </c>
      <c r="T208" s="89">
        <v>846.3178395122136</v>
      </c>
      <c r="U208" s="89">
        <v>819.8047322348998</v>
      </c>
      <c r="V208" s="89">
        <v>798.16713452961073</v>
      </c>
      <c r="W208" s="36">
        <v>781.24113289535126</v>
      </c>
      <c r="X208" s="36">
        <v>768.98608721512221</v>
      </c>
      <c r="Y208" s="36">
        <v>759.06543160864112</v>
      </c>
      <c r="Z208" s="36">
        <v>749.55476961626528</v>
      </c>
      <c r="AA208" s="37"/>
      <c r="AB208" s="16"/>
      <c r="AC208" s="16"/>
      <c r="AD208" s="16"/>
      <c r="AE208" s="16"/>
      <c r="AF208" s="16"/>
      <c r="AG208" s="16"/>
      <c r="AH208" s="16"/>
      <c r="AI208" s="16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 t="s">
        <v>66</v>
      </c>
      <c r="AT208" s="38"/>
      <c r="AU208" s="39">
        <v>1072.6327699999999</v>
      </c>
      <c r="AV208" s="39">
        <v>1028.87699</v>
      </c>
      <c r="AW208" s="39">
        <v>1031.0784000000001</v>
      </c>
      <c r="AX208" s="39">
        <v>1026.5803099999998</v>
      </c>
      <c r="AY208" s="39">
        <v>1009.06065</v>
      </c>
      <c r="AZ208" s="39">
        <v>949.67534977503919</v>
      </c>
      <c r="BA208" s="39">
        <v>886.04837885135851</v>
      </c>
      <c r="BB208" s="39">
        <v>936.75405736602704</v>
      </c>
      <c r="BC208" s="39">
        <v>895.84603569374042</v>
      </c>
      <c r="BD208" s="39">
        <v>893.10854790311146</v>
      </c>
      <c r="BE208" s="39">
        <v>877.04477138033553</v>
      </c>
      <c r="BF208" s="39">
        <v>853.52658755126924</v>
      </c>
      <c r="BG208" s="39">
        <v>829.70567700079266</v>
      </c>
      <c r="BH208" s="39">
        <v>803.00945492964979</v>
      </c>
      <c r="BI208" s="39">
        <v>781.28204447384269</v>
      </c>
      <c r="BJ208" s="39">
        <v>764.25176335071114</v>
      </c>
      <c r="BK208" s="39">
        <v>751.84185213062983</v>
      </c>
      <c r="BL208" s="39">
        <v>741.73025896534443</v>
      </c>
      <c r="BM208" s="39">
        <v>732.00512742640797</v>
      </c>
      <c r="BN208" s="16"/>
      <c r="BO208" s="16"/>
      <c r="BP208" s="16"/>
      <c r="BQ208" s="16"/>
      <c r="BR208" s="16"/>
      <c r="BS208" s="16"/>
      <c r="BT208" s="16"/>
      <c r="BU208" s="16"/>
      <c r="BV208" s="38"/>
      <c r="BW208" s="38"/>
      <c r="BX208" s="38"/>
      <c r="BY208" s="38"/>
      <c r="BZ208" s="38"/>
      <c r="CA208" s="38"/>
      <c r="CB208" s="38" t="s">
        <v>66</v>
      </c>
      <c r="CC208" s="38"/>
      <c r="CD208" s="39">
        <v>1.2319200000000001</v>
      </c>
      <c r="CE208" s="39">
        <v>1.49322</v>
      </c>
      <c r="CF208" s="39">
        <v>1.7402</v>
      </c>
      <c r="CG208" s="39">
        <v>2.1972899999999997</v>
      </c>
      <c r="CH208" s="39">
        <v>2.2139799999999998</v>
      </c>
      <c r="CI208" s="39">
        <v>2.2299178516815101</v>
      </c>
      <c r="CJ208" s="39">
        <v>2.1018000744764773</v>
      </c>
      <c r="CK208" s="39">
        <v>2.5153787308932967</v>
      </c>
      <c r="CL208" s="39">
        <v>2.3562613293064736</v>
      </c>
      <c r="CM208" s="39">
        <v>2.4603279309117201</v>
      </c>
      <c r="CN208" s="39">
        <v>2.5067135957418603</v>
      </c>
      <c r="CO208" s="39">
        <v>2.5373037866074157</v>
      </c>
      <c r="CP208" s="39">
        <v>2.5765525368795483</v>
      </c>
      <c r="CQ208" s="39">
        <v>2.5811179385026444</v>
      </c>
      <c r="CR208" s="39">
        <v>2.6141344163171096</v>
      </c>
      <c r="CS208" s="39">
        <v>2.6593159735983432</v>
      </c>
      <c r="CT208" s="39">
        <v>2.7323243179525276</v>
      </c>
      <c r="CU208" s="39">
        <v>2.8168516540187181</v>
      </c>
      <c r="CV208" s="39">
        <v>2.9055660199609101</v>
      </c>
      <c r="CW208" s="39"/>
      <c r="CX208" s="16"/>
      <c r="CY208" s="16"/>
      <c r="CZ208" s="16"/>
      <c r="DA208" s="16"/>
      <c r="DB208" s="16"/>
      <c r="DC208" s="16"/>
      <c r="DD208" s="38"/>
      <c r="DE208" s="38"/>
      <c r="DF208" s="38"/>
      <c r="DG208" s="38"/>
      <c r="DH208" s="38"/>
      <c r="DI208" s="38"/>
      <c r="DJ208" s="38" t="s">
        <v>66</v>
      </c>
      <c r="DK208" s="38"/>
      <c r="DL208" s="39">
        <v>0</v>
      </c>
      <c r="DM208" s="39">
        <v>1.4909900000000003</v>
      </c>
      <c r="DN208" s="39">
        <v>7.6456100000000005</v>
      </c>
      <c r="DO208" s="39">
        <v>9.797740000000001</v>
      </c>
      <c r="DP208" s="39">
        <v>9.9943699999999982</v>
      </c>
      <c r="DQ208" s="39">
        <v>10.182870422723827</v>
      </c>
      <c r="DR208" s="39">
        <v>9.8163872317681946</v>
      </c>
      <c r="DS208" s="39">
        <v>11.317628333999703</v>
      </c>
      <c r="DT208" s="39">
        <v>11.914086275337519</v>
      </c>
      <c r="DU208" s="39">
        <v>12.727399105514934</v>
      </c>
      <c r="DV208" s="39">
        <v>13.273414847331036</v>
      </c>
      <c r="DW208" s="39">
        <v>13.758104869097927</v>
      </c>
      <c r="DX208" s="39">
        <v>14.035609974541336</v>
      </c>
      <c r="DY208" s="39">
        <v>14.214159366747399</v>
      </c>
      <c r="DZ208" s="39">
        <v>14.270955639450911</v>
      </c>
      <c r="EA208" s="39">
        <v>14.330053571041741</v>
      </c>
      <c r="EB208" s="39">
        <v>14.411910766539853</v>
      </c>
      <c r="EC208" s="39">
        <v>14.518320989277994</v>
      </c>
      <c r="ED208" s="39">
        <v>14.644076169896415</v>
      </c>
      <c r="EE208" s="21"/>
    </row>
    <row r="209" spans="1:135" x14ac:dyDescent="0.25">
      <c r="A209" s="4" t="s">
        <v>69</v>
      </c>
      <c r="B209" s="4"/>
      <c r="C209" s="4"/>
      <c r="D209" s="4"/>
      <c r="E209" s="4"/>
      <c r="F209" s="4"/>
      <c r="G209" s="4"/>
      <c r="H209" s="36">
        <v>5856.4014799999995</v>
      </c>
      <c r="I209" s="36">
        <v>5471.5488700000005</v>
      </c>
      <c r="J209" s="36">
        <v>5655.5940899999996</v>
      </c>
      <c r="K209" s="36">
        <v>5592.6809999999996</v>
      </c>
      <c r="L209" s="36">
        <v>5474.9973</v>
      </c>
      <c r="M209" s="36">
        <v>5248.3545637035686</v>
      </c>
      <c r="N209" s="36">
        <v>5075.7970089277624</v>
      </c>
      <c r="O209" s="36">
        <v>5291.3263032089508</v>
      </c>
      <c r="P209" s="36">
        <v>4917.9702582823365</v>
      </c>
      <c r="Q209" s="36">
        <v>4912.0462039672548</v>
      </c>
      <c r="R209" s="89">
        <v>4832.2312651261691</v>
      </c>
      <c r="S209" s="89">
        <v>4711.5362996624308</v>
      </c>
      <c r="T209" s="89">
        <v>4587.8984580653632</v>
      </c>
      <c r="U209" s="89">
        <v>4447.7546487179588</v>
      </c>
      <c r="V209" s="89">
        <v>4333.8248464260596</v>
      </c>
      <c r="W209" s="36">
        <v>4245.3180652258325</v>
      </c>
      <c r="X209" s="36">
        <v>4182.0785681889129</v>
      </c>
      <c r="Y209" s="36">
        <v>4131.4618039425304</v>
      </c>
      <c r="Z209" s="36">
        <v>4083.0237784704527</v>
      </c>
      <c r="AA209" s="37"/>
      <c r="AB209" s="16"/>
      <c r="AC209" s="16"/>
      <c r="AD209" s="16"/>
      <c r="AE209" s="16"/>
      <c r="AF209" s="16"/>
      <c r="AG209" s="16"/>
      <c r="AH209" s="16"/>
      <c r="AI209" s="16"/>
      <c r="AJ209" s="38" t="s">
        <v>69</v>
      </c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9">
        <v>5849.8618299999998</v>
      </c>
      <c r="AV209" s="39">
        <v>5459.5559600000006</v>
      </c>
      <c r="AW209" s="39">
        <v>5603.3283700000002</v>
      </c>
      <c r="AX209" s="39">
        <v>5524.5005600000004</v>
      </c>
      <c r="AY209" s="39">
        <v>5406.5207599999994</v>
      </c>
      <c r="AZ209" s="39">
        <v>5179.2870857078988</v>
      </c>
      <c r="BA209" s="39">
        <v>5004.957342525644</v>
      </c>
      <c r="BB209" s="39">
        <v>5211.8882826842964</v>
      </c>
      <c r="BC209" s="39">
        <v>4837.5664388035093</v>
      </c>
      <c r="BD209" s="39">
        <v>4826.3770031326812</v>
      </c>
      <c r="BE209" s="39">
        <v>4743.1221125192005</v>
      </c>
      <c r="BF209" s="39">
        <v>4619.4179548003085</v>
      </c>
      <c r="BG209" s="39">
        <v>4493.9066537554627</v>
      </c>
      <c r="BH209" s="39">
        <v>4352.6379853563831</v>
      </c>
      <c r="BI209" s="39">
        <v>4238.124985661746</v>
      </c>
      <c r="BJ209" s="39">
        <v>4148.9530565309424</v>
      </c>
      <c r="BK209" s="39">
        <v>4084.7629014163304</v>
      </c>
      <c r="BL209" s="39">
        <v>4032.9864952999151</v>
      </c>
      <c r="BM209" s="39">
        <v>3983.2488937699154</v>
      </c>
      <c r="BN209" s="16"/>
      <c r="BO209" s="16"/>
      <c r="BP209" s="16"/>
      <c r="BQ209" s="16"/>
      <c r="BR209" s="16"/>
      <c r="BS209" s="16"/>
      <c r="BT209" s="16"/>
      <c r="BU209" s="16"/>
      <c r="BV209" s="38"/>
      <c r="BW209" s="38"/>
      <c r="BX209" s="38"/>
      <c r="BY209" s="38"/>
      <c r="BZ209" s="38"/>
      <c r="CA209" s="38" t="s">
        <v>69</v>
      </c>
      <c r="CB209" s="38"/>
      <c r="CC209" s="38"/>
      <c r="CD209" s="39">
        <v>6.53965</v>
      </c>
      <c r="CE209" s="39">
        <v>7.5032699999999997</v>
      </c>
      <c r="CF209" s="39">
        <v>8.5391500000000011</v>
      </c>
      <c r="CG209" s="39">
        <v>11.84769</v>
      </c>
      <c r="CH209" s="39">
        <v>12.207540000000002</v>
      </c>
      <c r="CI209" s="39">
        <v>12.241450329732226</v>
      </c>
      <c r="CJ209" s="39">
        <v>12.125419444971172</v>
      </c>
      <c r="CK209" s="39">
        <v>13.881684864919659</v>
      </c>
      <c r="CL209" s="39">
        <v>12.290884187893592</v>
      </c>
      <c r="CM209" s="39">
        <v>12.90410738463223</v>
      </c>
      <c r="CN209" s="39">
        <v>13.219831043540427</v>
      </c>
      <c r="CO209" s="39">
        <v>13.455220385748211</v>
      </c>
      <c r="CP209" s="39">
        <v>13.739327635701184</v>
      </c>
      <c r="CQ209" s="39">
        <v>13.84055332991176</v>
      </c>
      <c r="CR209" s="39">
        <v>14.096252396008914</v>
      </c>
      <c r="CS209" s="39">
        <v>14.420718222800456</v>
      </c>
      <c r="CT209" s="39">
        <v>14.900521386998154</v>
      </c>
      <c r="CU209" s="39">
        <v>15.44886436302367</v>
      </c>
      <c r="CV209" s="39">
        <v>16.026467972182203</v>
      </c>
      <c r="CW209" s="39"/>
      <c r="CX209" s="16"/>
      <c r="CY209" s="16"/>
      <c r="CZ209" s="16"/>
      <c r="DA209" s="16"/>
      <c r="DB209" s="16"/>
      <c r="DC209" s="16"/>
      <c r="DD209" s="38"/>
      <c r="DE209" s="38"/>
      <c r="DF209" s="38"/>
      <c r="DG209" s="38"/>
      <c r="DH209" s="38"/>
      <c r="DI209" s="38" t="s">
        <v>69</v>
      </c>
      <c r="DJ209" s="38"/>
      <c r="DK209" s="38"/>
      <c r="DL209" s="39">
        <v>0</v>
      </c>
      <c r="DM209" s="39">
        <v>4.4896399999999996</v>
      </c>
      <c r="DN209" s="39">
        <v>43.726570000000002</v>
      </c>
      <c r="DO209" s="39">
        <v>56.332749999999997</v>
      </c>
      <c r="DP209" s="39">
        <v>56.268999999999998</v>
      </c>
      <c r="DQ209" s="39">
        <v>56.826027665937261</v>
      </c>
      <c r="DR209" s="39">
        <v>58.714246957147338</v>
      </c>
      <c r="DS209" s="39">
        <v>65.556335659734899</v>
      </c>
      <c r="DT209" s="39">
        <v>68.112935290934004</v>
      </c>
      <c r="DU209" s="39">
        <v>72.765093449941247</v>
      </c>
      <c r="DV209" s="39">
        <v>75.889321563427643</v>
      </c>
      <c r="DW209" s="39">
        <v>78.663124476374037</v>
      </c>
      <c r="DX209" s="39">
        <v>80.252476674198761</v>
      </c>
      <c r="DY209" s="39">
        <v>81.27611003166362</v>
      </c>
      <c r="DZ209" s="39">
        <v>81.603608368304407</v>
      </c>
      <c r="EA209" s="39">
        <v>81.944290472089705</v>
      </c>
      <c r="EB209" s="39">
        <v>82.415145385584736</v>
      </c>
      <c r="EC209" s="39">
        <v>83.02644427959163</v>
      </c>
      <c r="ED209" s="39">
        <v>83.74841672835521</v>
      </c>
      <c r="EE209" s="21"/>
    </row>
    <row r="210" spans="1:135" x14ac:dyDescent="0.25">
      <c r="A210" s="4" t="s">
        <v>70</v>
      </c>
      <c r="B210" s="4"/>
      <c r="C210" s="4"/>
      <c r="D210" s="4"/>
      <c r="E210" s="4"/>
      <c r="F210" s="4"/>
      <c r="G210" s="4"/>
      <c r="H210" s="36">
        <v>46420.74755</v>
      </c>
      <c r="I210" s="36">
        <v>44705.244630000001</v>
      </c>
      <c r="J210" s="36">
        <v>46670.359759999992</v>
      </c>
      <c r="K210" s="36">
        <v>45029.529979999999</v>
      </c>
      <c r="L210" s="36">
        <v>46484.92974</v>
      </c>
      <c r="M210" s="36">
        <v>43827.382296533404</v>
      </c>
      <c r="N210" s="36">
        <v>41453.57480386761</v>
      </c>
      <c r="O210" s="36">
        <v>45968.447241589565</v>
      </c>
      <c r="P210" s="36">
        <v>43039.24681769748</v>
      </c>
      <c r="Q210" s="36">
        <v>42983.763884536005</v>
      </c>
      <c r="R210" s="89">
        <v>42547.252931499177</v>
      </c>
      <c r="S210" s="89">
        <v>41942.634369106148</v>
      </c>
      <c r="T210" s="89">
        <v>41364.728778913879</v>
      </c>
      <c r="U210" s="89">
        <v>40689.051077352255</v>
      </c>
      <c r="V210" s="89">
        <v>40082.261049542467</v>
      </c>
      <c r="W210" s="36">
        <v>39618.568865389017</v>
      </c>
      <c r="X210" s="36">
        <v>39275.860569843935</v>
      </c>
      <c r="Y210" s="36">
        <v>38968.174691369473</v>
      </c>
      <c r="Z210" s="36">
        <v>38677.218282093883</v>
      </c>
      <c r="AA210" s="37"/>
      <c r="AB210" s="16"/>
      <c r="AC210" s="16"/>
      <c r="AD210" s="16"/>
      <c r="AE210" s="16"/>
      <c r="AF210" s="16"/>
      <c r="AG210" s="16"/>
      <c r="AH210" s="16"/>
      <c r="AI210" s="16"/>
      <c r="AJ210" s="38" t="s">
        <v>70</v>
      </c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9">
        <v>46227.727039999998</v>
      </c>
      <c r="AV210" s="39">
        <v>44493.566010000002</v>
      </c>
      <c r="AW210" s="39">
        <v>46343.278839999999</v>
      </c>
      <c r="AX210" s="39">
        <v>44655.47234</v>
      </c>
      <c r="AY210" s="39">
        <v>46073.183729999997</v>
      </c>
      <c r="AZ210" s="39">
        <v>43440.259083815145</v>
      </c>
      <c r="BA210" s="39">
        <v>41085.533142234097</v>
      </c>
      <c r="BB210" s="39">
        <v>45462.827033162743</v>
      </c>
      <c r="BC210" s="39">
        <v>42540.186923573434</v>
      </c>
      <c r="BD210" s="39">
        <v>42462.581149211626</v>
      </c>
      <c r="BE210" s="39">
        <v>42010.629724911334</v>
      </c>
      <c r="BF210" s="39">
        <v>41392.276210398719</v>
      </c>
      <c r="BG210" s="39">
        <v>40802.684627063529</v>
      </c>
      <c r="BH210" s="39">
        <v>40117.415597305429</v>
      </c>
      <c r="BI210" s="39">
        <v>39501.610200781644</v>
      </c>
      <c r="BJ210" s="39">
        <v>39027.300879006376</v>
      </c>
      <c r="BK210" s="39">
        <v>38672.255027298546</v>
      </c>
      <c r="BL210" s="39">
        <v>38350.857988550611</v>
      </c>
      <c r="BM210" s="39">
        <v>38046.138238782696</v>
      </c>
      <c r="BN210" s="16"/>
      <c r="BO210" s="16"/>
      <c r="BP210" s="16"/>
      <c r="BQ210" s="16"/>
      <c r="BR210" s="16"/>
      <c r="BS210" s="16"/>
      <c r="BT210" s="16"/>
      <c r="BU210" s="16"/>
      <c r="BV210" s="38"/>
      <c r="BW210" s="38"/>
      <c r="BX210" s="38"/>
      <c r="BY210" s="38"/>
      <c r="BZ210" s="38"/>
      <c r="CA210" s="38" t="s">
        <v>70</v>
      </c>
      <c r="CB210" s="38"/>
      <c r="CC210" s="38"/>
      <c r="CD210" s="39">
        <v>193.02050999999997</v>
      </c>
      <c r="CE210" s="39">
        <v>204.08644000000001</v>
      </c>
      <c r="CF210" s="39">
        <v>231.76468999999997</v>
      </c>
      <c r="CG210" s="39">
        <v>246.82674</v>
      </c>
      <c r="CH210" s="39">
        <v>262.40515999999997</v>
      </c>
      <c r="CI210" s="39">
        <v>241.08683043607402</v>
      </c>
      <c r="CJ210" s="39">
        <v>218.61194314599166</v>
      </c>
      <c r="CK210" s="39">
        <v>299.33605598116236</v>
      </c>
      <c r="CL210" s="39">
        <v>291.95031376007006</v>
      </c>
      <c r="CM210" s="39">
        <v>300.94291752018353</v>
      </c>
      <c r="CN210" s="39">
        <v>305.71156224846465</v>
      </c>
      <c r="CO210" s="39">
        <v>309.36051431512573</v>
      </c>
      <c r="CP210" s="39">
        <v>312.63095607276989</v>
      </c>
      <c r="CQ210" s="39">
        <v>314.2523589556908</v>
      </c>
      <c r="CR210" s="39">
        <v>315.59637991998329</v>
      </c>
      <c r="CS210" s="39">
        <v>318.58994885251064</v>
      </c>
      <c r="CT210" s="39">
        <v>322.85380581033729</v>
      </c>
      <c r="CU210" s="39">
        <v>327.70535693307761</v>
      </c>
      <c r="CV210" s="39">
        <v>332.49988159360021</v>
      </c>
      <c r="CW210" s="39"/>
      <c r="CX210" s="16"/>
      <c r="CY210" s="16"/>
      <c r="CZ210" s="16"/>
      <c r="DA210" s="16"/>
      <c r="DB210" s="16"/>
      <c r="DC210" s="16"/>
      <c r="DD210" s="38"/>
      <c r="DE210" s="38"/>
      <c r="DF210" s="38"/>
      <c r="DG210" s="38"/>
      <c r="DH210" s="38"/>
      <c r="DI210" s="38" t="s">
        <v>70</v>
      </c>
      <c r="DJ210" s="38"/>
      <c r="DK210" s="38"/>
      <c r="DL210" s="39">
        <v>0</v>
      </c>
      <c r="DM210" s="39">
        <v>7.5921799999999999</v>
      </c>
      <c r="DN210" s="39">
        <v>95.316230000000004</v>
      </c>
      <c r="DO210" s="39">
        <v>127.23089999999999</v>
      </c>
      <c r="DP210" s="39">
        <v>149.34085000000002</v>
      </c>
      <c r="DQ210" s="39">
        <v>146.03638228218264</v>
      </c>
      <c r="DR210" s="39">
        <v>149.42971848752634</v>
      </c>
      <c r="DS210" s="39">
        <v>206.28415244565983</v>
      </c>
      <c r="DT210" s="39">
        <v>207.10958036397511</v>
      </c>
      <c r="DU210" s="39">
        <v>220.23981780419697</v>
      </c>
      <c r="DV210" s="39">
        <v>230.91164433937624</v>
      </c>
      <c r="DW210" s="39">
        <v>240.99764439229875</v>
      </c>
      <c r="DX210" s="39">
        <v>249.41319577758529</v>
      </c>
      <c r="DY210" s="39">
        <v>257.38312109113764</v>
      </c>
      <c r="DZ210" s="39">
        <v>265.05446884084279</v>
      </c>
      <c r="EA210" s="39">
        <v>272.67803753012936</v>
      </c>
      <c r="EB210" s="39">
        <v>280.75173673505333</v>
      </c>
      <c r="EC210" s="39">
        <v>289.61134588578483</v>
      </c>
      <c r="ED210" s="39">
        <v>298.58016171759289</v>
      </c>
      <c r="EE210" s="21"/>
    </row>
    <row r="211" spans="1:135" x14ac:dyDescent="0.25">
      <c r="L211" s="20"/>
      <c r="M211" s="20"/>
      <c r="N211" s="20"/>
      <c r="O211" s="20"/>
      <c r="P211" s="20"/>
      <c r="Q211" s="20"/>
      <c r="R211" s="62"/>
      <c r="S211" s="62"/>
      <c r="T211" s="62"/>
      <c r="U211" s="62"/>
      <c r="V211" s="62"/>
      <c r="W211" s="20"/>
      <c r="X211" s="20"/>
      <c r="Y211" s="20"/>
      <c r="Z211" s="39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V211" s="4"/>
      <c r="BW211" s="4"/>
      <c r="BX211" s="4"/>
      <c r="BY211" s="4"/>
      <c r="BZ211" s="4"/>
      <c r="DD211" s="4"/>
      <c r="DE211" s="4"/>
      <c r="DF211" s="4"/>
      <c r="DG211" s="4"/>
      <c r="DH211" s="4"/>
      <c r="DK211" s="20"/>
      <c r="DL211" s="20"/>
      <c r="DM211" s="20"/>
      <c r="DN211" s="20"/>
      <c r="DO211" s="20"/>
      <c r="DP211" s="20"/>
      <c r="DQ211" s="20"/>
      <c r="DR211" s="20"/>
      <c r="DS211" s="20"/>
      <c r="DT211" s="20"/>
      <c r="DU211" s="20"/>
      <c r="DV211" s="20"/>
      <c r="DW211" s="20"/>
      <c r="DX211" s="20"/>
      <c r="DY211" s="20"/>
      <c r="DZ211" s="20"/>
      <c r="EA211" s="20"/>
      <c r="EB211" s="20"/>
      <c r="EC211" s="20"/>
      <c r="ED211" s="20"/>
    </row>
    <row r="212" spans="1:135" x14ac:dyDescent="0.25">
      <c r="L212" s="20"/>
      <c r="M212" s="20"/>
      <c r="N212" s="20"/>
      <c r="O212" s="20"/>
      <c r="P212" s="20"/>
      <c r="Q212" s="20"/>
      <c r="R212" s="62"/>
      <c r="S212" s="62"/>
      <c r="T212" s="62"/>
      <c r="U212" s="62"/>
      <c r="V212" s="62"/>
      <c r="W212" s="20"/>
      <c r="X212" s="20"/>
      <c r="Y212" s="20"/>
      <c r="Z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DK212" s="20"/>
      <c r="DL212" s="20"/>
      <c r="DM212" s="20"/>
      <c r="DN212" s="20"/>
      <c r="DO212" s="20"/>
      <c r="DP212" s="20"/>
      <c r="DQ212" s="20"/>
      <c r="DR212" s="20"/>
      <c r="DS212" s="20"/>
      <c r="DT212" s="20"/>
      <c r="DU212" s="20"/>
      <c r="DV212" s="20"/>
      <c r="DW212" s="20"/>
      <c r="DX212" s="20"/>
      <c r="DY212" s="20"/>
      <c r="DZ212" s="20"/>
      <c r="EA212" s="20"/>
      <c r="EB212" s="20"/>
      <c r="EC212" s="20"/>
      <c r="ED212" s="20"/>
    </row>
    <row r="213" spans="1:135" x14ac:dyDescent="0.25">
      <c r="G213" s="40">
        <v>42583</v>
      </c>
      <c r="H213" s="40"/>
      <c r="I213" s="40"/>
      <c r="J213" s="40"/>
      <c r="K213" s="40"/>
      <c r="L213" s="20"/>
      <c r="M213" s="20"/>
      <c r="N213" s="20"/>
      <c r="O213" s="20"/>
      <c r="P213" s="20"/>
      <c r="Q213" s="20"/>
      <c r="R213" s="62"/>
      <c r="S213" s="62"/>
      <c r="T213" s="62"/>
      <c r="U213" s="62"/>
      <c r="V213" s="62"/>
      <c r="W213" s="20"/>
      <c r="X213" s="20"/>
      <c r="Y213" s="20"/>
      <c r="Z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</row>
    <row r="214" spans="1:135" x14ac:dyDescent="0.25">
      <c r="L214" s="20"/>
      <c r="M214" s="20"/>
      <c r="N214" s="20"/>
      <c r="O214" s="20"/>
      <c r="P214" s="20"/>
      <c r="Q214" s="20"/>
      <c r="R214" s="62"/>
      <c r="S214" s="62"/>
      <c r="T214" s="62"/>
      <c r="U214" s="62"/>
      <c r="V214" s="62"/>
      <c r="W214" s="20"/>
      <c r="X214" s="20"/>
      <c r="Y214" s="20"/>
      <c r="Z214" s="20"/>
      <c r="AJ214" s="4" t="s">
        <v>71</v>
      </c>
      <c r="AK214" s="4"/>
      <c r="AL214" s="4"/>
      <c r="AM214" s="4"/>
      <c r="AN214" s="4"/>
      <c r="AO214" s="4"/>
      <c r="AP214" s="4"/>
      <c r="AQ214" s="4"/>
      <c r="AR214" s="4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V214" s="4"/>
      <c r="BW214" s="4"/>
      <c r="BX214" s="4"/>
      <c r="BY214" s="4"/>
      <c r="BZ214" s="4"/>
      <c r="DD214" s="4"/>
      <c r="DE214" s="4"/>
      <c r="DF214" s="4"/>
      <c r="DG214" s="4"/>
      <c r="DH214" s="4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</row>
    <row r="215" spans="1:135" x14ac:dyDescent="0.25">
      <c r="G215" s="11" t="s">
        <v>72</v>
      </c>
      <c r="H215" s="11"/>
      <c r="I215" s="11"/>
      <c r="J215" s="11"/>
      <c r="K215" s="11"/>
      <c r="L215" s="20"/>
      <c r="M215" s="20"/>
      <c r="N215" s="20"/>
      <c r="O215" s="20"/>
      <c r="P215" s="20"/>
      <c r="Q215" s="20"/>
      <c r="R215" s="62"/>
      <c r="S215" s="62"/>
      <c r="T215" s="62"/>
      <c r="U215" s="62"/>
      <c r="V215" s="62"/>
      <c r="W215" s="20"/>
      <c r="X215" s="20"/>
      <c r="Y215" s="20"/>
      <c r="Z215" s="20"/>
      <c r="AJ215" s="4"/>
      <c r="AK215" s="4"/>
      <c r="AL215" s="4"/>
      <c r="AM215" s="4"/>
      <c r="AN215" s="4"/>
      <c r="AO215" s="4"/>
      <c r="AP215" s="4"/>
      <c r="AQ215" s="4"/>
      <c r="AR215" s="4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V215" s="4"/>
      <c r="BW215" s="4"/>
      <c r="BX215" s="4"/>
      <c r="BY215" s="4"/>
      <c r="BZ215" s="4"/>
      <c r="DD215" s="4"/>
      <c r="DE215" s="4"/>
      <c r="DF215" s="4"/>
      <c r="DG215" s="4"/>
      <c r="DH215" s="4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</row>
    <row r="216" spans="1:135" x14ac:dyDescent="0.25">
      <c r="L216" s="20"/>
      <c r="M216" s="20"/>
      <c r="N216" s="20"/>
      <c r="O216" s="20"/>
      <c r="P216" s="20"/>
      <c r="Q216" s="20"/>
      <c r="R216" s="62"/>
      <c r="S216" s="62"/>
      <c r="T216" s="62"/>
      <c r="U216" s="62"/>
      <c r="V216" s="8" t="s">
        <v>73</v>
      </c>
      <c r="W216" s="20"/>
      <c r="X216" s="20"/>
      <c r="Y216" s="20"/>
      <c r="Z216" s="20"/>
      <c r="AB216" s="11" t="s">
        <v>74</v>
      </c>
      <c r="AJ216" s="4" t="s">
        <v>75</v>
      </c>
      <c r="AK216" s="4"/>
      <c r="AL216" s="4"/>
      <c r="AM216" s="4"/>
      <c r="AN216" s="4"/>
      <c r="AO216" s="4"/>
      <c r="AP216" s="4"/>
      <c r="AQ216" s="4"/>
      <c r="AR216" s="4"/>
      <c r="AU216" s="42">
        <v>104.03872295473099</v>
      </c>
      <c r="AV216" s="42">
        <v>92.078238929329018</v>
      </c>
      <c r="AW216" s="42">
        <v>86.969632323938001</v>
      </c>
      <c r="AX216" s="42">
        <v>83.300788267762996</v>
      </c>
      <c r="AY216" s="42">
        <v>79.826419088051011</v>
      </c>
      <c r="AZ216" s="42">
        <v>73.543472391085018</v>
      </c>
      <c r="BA216" s="42">
        <v>78.25152025479801</v>
      </c>
      <c r="BB216" s="42">
        <v>78.672537228576999</v>
      </c>
      <c r="BC216" s="42">
        <v>67.276904465480669</v>
      </c>
      <c r="BD216" s="42">
        <v>68.356382176406655</v>
      </c>
      <c r="BE216" s="42">
        <v>68.378509383785357</v>
      </c>
      <c r="BF216" s="42">
        <v>66.643853368386402</v>
      </c>
      <c r="BG216" s="42">
        <v>66.437056676668945</v>
      </c>
      <c r="BH216" s="42">
        <v>65.810077013421292</v>
      </c>
      <c r="BI216" s="42">
        <v>64.97105577243569</v>
      </c>
      <c r="BJ216" s="42">
        <v>64.424608557758461</v>
      </c>
      <c r="BK216" s="42">
        <v>63.767208838914371</v>
      </c>
      <c r="BL216" s="42">
        <v>63.099871901908784</v>
      </c>
      <c r="BM216" s="42">
        <v>62.488618504203323</v>
      </c>
      <c r="BV216" s="4"/>
      <c r="BW216" s="4"/>
      <c r="BX216" s="4"/>
      <c r="BY216" s="4"/>
      <c r="BZ216" s="4"/>
      <c r="DD216" s="4"/>
      <c r="DE216" s="4"/>
      <c r="DF216" s="4"/>
      <c r="DG216" s="4"/>
      <c r="DH216" s="4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</row>
    <row r="217" spans="1:135" x14ac:dyDescent="0.25">
      <c r="L217" s="20"/>
      <c r="M217" s="41" t="s">
        <v>76</v>
      </c>
      <c r="N217" s="20"/>
      <c r="O217" s="20"/>
      <c r="P217" s="41" t="s">
        <v>77</v>
      </c>
      <c r="Q217" s="41" t="s">
        <v>78</v>
      </c>
      <c r="R217" s="62"/>
      <c r="S217" s="62"/>
      <c r="T217" s="62"/>
      <c r="U217" s="62"/>
      <c r="V217" s="8" t="s">
        <v>79</v>
      </c>
      <c r="W217" s="20"/>
      <c r="X217" s="41" t="s">
        <v>77</v>
      </c>
      <c r="Y217" s="41" t="s">
        <v>78</v>
      </c>
      <c r="Z217" s="20"/>
      <c r="AB217" s="11" t="s">
        <v>80</v>
      </c>
      <c r="AJ217" s="4" t="s">
        <v>40</v>
      </c>
      <c r="AK217" s="4"/>
      <c r="AL217" s="4"/>
      <c r="AM217" s="4"/>
      <c r="AN217" s="4"/>
      <c r="AO217" s="4"/>
      <c r="AP217" s="4"/>
      <c r="AQ217" s="4"/>
      <c r="AR217" s="4"/>
      <c r="AU217" s="42">
        <v>15</v>
      </c>
      <c r="AV217" s="42">
        <v>15</v>
      </c>
      <c r="AW217" s="42">
        <v>15</v>
      </c>
      <c r="AX217" s="42">
        <v>15</v>
      </c>
      <c r="AY217" s="42">
        <v>15</v>
      </c>
      <c r="AZ217" s="42">
        <v>16</v>
      </c>
      <c r="BA217" s="42">
        <v>16</v>
      </c>
      <c r="BB217" s="42">
        <v>15</v>
      </c>
      <c r="BC217" s="42">
        <v>14</v>
      </c>
      <c r="BD217" s="42">
        <v>14</v>
      </c>
      <c r="BE217" s="42">
        <v>14</v>
      </c>
      <c r="BF217" s="42">
        <v>14</v>
      </c>
      <c r="BG217" s="42">
        <v>14</v>
      </c>
      <c r="BH217" s="42">
        <v>14</v>
      </c>
      <c r="BI217" s="42">
        <v>14</v>
      </c>
      <c r="BJ217" s="42">
        <v>14</v>
      </c>
      <c r="BK217" s="42">
        <v>14</v>
      </c>
      <c r="BL217" s="42">
        <v>14</v>
      </c>
      <c r="BM217" s="42">
        <v>14</v>
      </c>
      <c r="BV217" s="4"/>
      <c r="BW217" s="4"/>
      <c r="BX217" s="4"/>
      <c r="BY217" s="4"/>
      <c r="BZ217" s="4"/>
      <c r="DD217" s="4"/>
      <c r="DE217" s="4"/>
      <c r="DF217" s="4"/>
      <c r="DG217" s="4"/>
      <c r="DH217" s="4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</row>
    <row r="218" spans="1:135" x14ac:dyDescent="0.25">
      <c r="L218" s="20"/>
      <c r="M218" s="20"/>
      <c r="N218" s="20"/>
      <c r="O218" s="20"/>
      <c r="P218" s="20"/>
      <c r="Q218" s="20"/>
      <c r="R218" s="62"/>
      <c r="S218" s="62"/>
      <c r="T218" s="62"/>
      <c r="U218" s="62"/>
      <c r="V218" s="62"/>
      <c r="W218" s="20"/>
      <c r="X218" s="20"/>
      <c r="Y218" s="20"/>
      <c r="Z218" s="20"/>
      <c r="AJ218" s="4" t="s">
        <v>49</v>
      </c>
      <c r="AK218" s="4"/>
      <c r="AL218" s="4"/>
      <c r="AM218" s="4"/>
      <c r="AN218" s="4"/>
      <c r="AO218" s="4"/>
      <c r="AP218" s="4"/>
      <c r="AQ218" s="4"/>
      <c r="AR218" s="4"/>
      <c r="AU218" s="42">
        <v>65.898734224000009</v>
      </c>
      <c r="AV218" s="42">
        <v>62.623966343999996</v>
      </c>
      <c r="AW218" s="42">
        <v>60.20814117383334</v>
      </c>
      <c r="AX218" s="42">
        <v>60.72433736875</v>
      </c>
      <c r="AY218" s="42">
        <v>55.889917743250003</v>
      </c>
      <c r="AZ218" s="42">
        <v>57.587318879333331</v>
      </c>
      <c r="BA218" s="42">
        <v>57.457949961166662</v>
      </c>
      <c r="BB218" s="42">
        <v>57.139113932166673</v>
      </c>
      <c r="BC218" s="42">
        <v>50.415929272415056</v>
      </c>
      <c r="BD218" s="42">
        <v>51.062048231818764</v>
      </c>
      <c r="BE218" s="42">
        <v>51.075270979134245</v>
      </c>
      <c r="BF218" s="42">
        <v>50.036054426841702</v>
      </c>
      <c r="BG218" s="42">
        <v>49.911805845550383</v>
      </c>
      <c r="BH218" s="42">
        <v>49.53462680332138</v>
      </c>
      <c r="BI218" s="42">
        <v>49.028760659808512</v>
      </c>
      <c r="BJ218" s="42">
        <v>48.698592230439225</v>
      </c>
      <c r="BK218" s="42">
        <v>48.300641897681928</v>
      </c>
      <c r="BL218" s="42">
        <v>47.89583601301446</v>
      </c>
      <c r="BM218" s="42">
        <v>47.524298480987021</v>
      </c>
      <c r="BV218" s="4"/>
      <c r="BW218" s="4"/>
      <c r="BX218" s="4"/>
      <c r="BY218" s="4"/>
      <c r="BZ218" s="4"/>
      <c r="DD218" s="4"/>
      <c r="DE218" s="4"/>
      <c r="DF218" s="4"/>
      <c r="DG218" s="4"/>
      <c r="DH218" s="4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</row>
    <row r="219" spans="1:135" x14ac:dyDescent="0.25">
      <c r="L219" s="20">
        <v>2008</v>
      </c>
      <c r="M219" s="20">
        <v>62.997013627436772</v>
      </c>
      <c r="N219" s="20"/>
      <c r="O219" s="20"/>
      <c r="P219" s="39">
        <v>40329.869163107862</v>
      </c>
      <c r="Q219" s="20">
        <v>640187</v>
      </c>
      <c r="R219" s="62"/>
      <c r="S219" s="62"/>
      <c r="T219" s="62"/>
      <c r="U219" s="93">
        <v>349.97576679343592</v>
      </c>
      <c r="V219" s="62"/>
      <c r="W219" s="20"/>
      <c r="X219">
        <v>5809.2477530042434</v>
      </c>
      <c r="Y219">
        <v>16599</v>
      </c>
      <c r="Z219" s="20"/>
      <c r="AB219">
        <v>3683.56</v>
      </c>
      <c r="AJ219" s="4" t="s">
        <v>81</v>
      </c>
      <c r="AK219" s="4"/>
      <c r="AL219" s="4"/>
      <c r="AM219" s="4"/>
      <c r="AN219" s="4"/>
      <c r="AO219" s="4"/>
      <c r="AP219" s="4"/>
      <c r="AQ219" s="4"/>
      <c r="AR219" s="4"/>
      <c r="AU219" s="42">
        <v>63.132912124000008</v>
      </c>
      <c r="AV219" s="42">
        <v>51.471463476249994</v>
      </c>
      <c r="AW219" s="42">
        <v>48.663540231500001</v>
      </c>
      <c r="AX219" s="42">
        <v>47.730900321249997</v>
      </c>
      <c r="AY219" s="42">
        <v>47.302226428250002</v>
      </c>
      <c r="AZ219" s="42">
        <v>46.986925232749996</v>
      </c>
      <c r="BA219" s="42">
        <v>54.157248573999993</v>
      </c>
      <c r="BB219" s="42">
        <v>53.151263849000003</v>
      </c>
      <c r="BC219" s="42">
        <v>44.563256583280562</v>
      </c>
      <c r="BD219" s="42">
        <v>45.615983837854778</v>
      </c>
      <c r="BE219" s="42">
        <v>46.681654791473143</v>
      </c>
      <c r="BF219" s="42">
        <v>45.340033480704399</v>
      </c>
      <c r="BG219" s="42">
        <v>44.88873423810621</v>
      </c>
      <c r="BH219" s="42">
        <v>44.740427988444253</v>
      </c>
      <c r="BI219" s="42">
        <v>44.406739281146059</v>
      </c>
      <c r="BJ219" s="42">
        <v>44.00433533918487</v>
      </c>
      <c r="BK219" s="42">
        <v>43.613595487892837</v>
      </c>
      <c r="BL219" s="42">
        <v>43.292077404024667</v>
      </c>
      <c r="BM219" s="42">
        <v>42.964319563386894</v>
      </c>
      <c r="BV219" s="4"/>
      <c r="BW219" s="4"/>
      <c r="BX219" s="4"/>
      <c r="BY219" s="4"/>
      <c r="BZ219" s="4"/>
      <c r="DD219" s="4"/>
      <c r="DE219" s="4"/>
      <c r="DF219" s="4"/>
      <c r="DG219" s="4"/>
      <c r="DH219" s="4"/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0"/>
      <c r="DX219" s="20"/>
      <c r="DY219" s="20"/>
      <c r="DZ219" s="20"/>
      <c r="EA219" s="20"/>
      <c r="EB219" s="20"/>
      <c r="EC219" s="20"/>
      <c r="ED219" s="20"/>
    </row>
    <row r="220" spans="1:135" x14ac:dyDescent="0.25">
      <c r="L220" s="20">
        <v>2009</v>
      </c>
      <c r="M220" s="20">
        <v>62.179315900464637</v>
      </c>
      <c r="N220" s="20"/>
      <c r="O220" s="20"/>
      <c r="P220" s="39">
        <v>40200.1713159684</v>
      </c>
      <c r="Q220" s="20">
        <v>646520</v>
      </c>
      <c r="R220" s="62"/>
      <c r="S220" s="62"/>
      <c r="T220" s="62"/>
      <c r="U220" s="93">
        <v>340.86241585709104</v>
      </c>
      <c r="V220" s="62"/>
      <c r="W220" s="20"/>
      <c r="X220">
        <v>5634.4557341177151</v>
      </c>
      <c r="Y220">
        <v>16530</v>
      </c>
      <c r="Z220" s="20"/>
      <c r="AB220">
        <v>3595.06</v>
      </c>
      <c r="AJ220" s="4" t="s">
        <v>82</v>
      </c>
      <c r="AK220" s="4"/>
      <c r="AL220" s="4"/>
      <c r="AM220" s="4"/>
      <c r="AN220" s="4"/>
      <c r="AO220" s="4"/>
      <c r="AP220" s="4"/>
      <c r="AQ220" s="4"/>
      <c r="AR220" s="4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V220" s="4"/>
      <c r="BW220" s="4"/>
      <c r="BX220" s="4"/>
      <c r="BY220" s="4"/>
      <c r="BZ220" s="4"/>
      <c r="DD220" s="4"/>
      <c r="DE220" s="4"/>
      <c r="DF220" s="4"/>
      <c r="DG220" s="4"/>
      <c r="DH220" s="4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</row>
    <row r="221" spans="1:135" x14ac:dyDescent="0.25">
      <c r="L221" s="20">
        <v>2010</v>
      </c>
      <c r="M221" s="20">
        <v>61.37677006045805</v>
      </c>
      <c r="N221" s="20"/>
      <c r="O221" s="20"/>
      <c r="P221" s="39">
        <v>39990.095909661504</v>
      </c>
      <c r="Q221" s="20">
        <v>651551</v>
      </c>
      <c r="R221" s="62"/>
      <c r="S221" s="62"/>
      <c r="T221" s="62"/>
      <c r="U221" s="93">
        <v>330.98773483264131</v>
      </c>
      <c r="V221" s="62"/>
      <c r="W221" s="20"/>
      <c r="X221">
        <v>5473.5441709273891</v>
      </c>
      <c r="Y221">
        <v>16537</v>
      </c>
      <c r="Z221" s="20"/>
      <c r="AB221">
        <v>3512.4599999999996</v>
      </c>
      <c r="AJ221" s="4" t="s">
        <v>61</v>
      </c>
      <c r="AK221" s="4"/>
      <c r="AL221" s="4"/>
      <c r="AM221" s="4"/>
      <c r="AN221" s="4"/>
      <c r="AO221" s="4"/>
      <c r="AP221" s="4"/>
      <c r="AQ221" s="4"/>
      <c r="AR221" s="4"/>
      <c r="AU221" s="42">
        <v>47.135362580111988</v>
      </c>
      <c r="AV221" s="42">
        <v>41.691301618322981</v>
      </c>
      <c r="AW221" s="42">
        <v>41.119119435715994</v>
      </c>
      <c r="AX221" s="42">
        <v>37.511459251653996</v>
      </c>
      <c r="AY221" s="42">
        <v>36.994233030540002</v>
      </c>
      <c r="AZ221" s="42">
        <v>31.532919105459989</v>
      </c>
      <c r="BA221" s="42">
        <v>36.447385458667995</v>
      </c>
      <c r="BB221" s="42">
        <v>37.243335442496985</v>
      </c>
      <c r="BC221" s="42">
        <v>30.716347678529676</v>
      </c>
      <c r="BD221" s="42">
        <v>31.83255513140913</v>
      </c>
      <c r="BE221" s="42">
        <v>31.840686251707414</v>
      </c>
      <c r="BF221" s="42">
        <v>30.833932426804434</v>
      </c>
      <c r="BG221" s="42">
        <v>30.872343444574188</v>
      </c>
      <c r="BH221" s="42">
        <v>30.558674293541436</v>
      </c>
      <c r="BI221" s="42">
        <v>30.139883720540549</v>
      </c>
      <c r="BJ221" s="42">
        <v>29.91316114316102</v>
      </c>
      <c r="BK221" s="42">
        <v>29.599828258032712</v>
      </c>
      <c r="BL221" s="42">
        <v>29.286605219766532</v>
      </c>
      <c r="BM221" s="42">
        <v>29.007867576180349</v>
      </c>
      <c r="BV221" s="4"/>
      <c r="BW221" s="4"/>
      <c r="BX221" s="4"/>
      <c r="BY221" s="4"/>
      <c r="BZ221" s="4"/>
      <c r="DD221" s="4"/>
      <c r="DE221" s="4"/>
      <c r="DF221" s="4"/>
      <c r="DG221" s="4"/>
      <c r="DH221" s="4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</row>
    <row r="222" spans="1:135" x14ac:dyDescent="0.25">
      <c r="L222" s="20">
        <v>2011</v>
      </c>
      <c r="M222" s="20">
        <v>60.458687579018587</v>
      </c>
      <c r="N222" s="20"/>
      <c r="O222" s="20"/>
      <c r="P222" s="39">
        <v>39687.138122245487</v>
      </c>
      <c r="Q222" s="20">
        <v>656434</v>
      </c>
      <c r="R222" s="62"/>
      <c r="S222" s="62"/>
      <c r="T222" s="62"/>
      <c r="U222" s="93">
        <v>341.64244926271579</v>
      </c>
      <c r="V222" s="62"/>
      <c r="W222" s="20"/>
      <c r="X222">
        <v>5636.4171279362854</v>
      </c>
      <c r="Y222">
        <v>16498</v>
      </c>
      <c r="Z222" s="20"/>
      <c r="AB222">
        <v>3445.97</v>
      </c>
      <c r="AJ222" s="4" t="s">
        <v>83</v>
      </c>
      <c r="AK222" s="4"/>
      <c r="AL222" s="4"/>
      <c r="AM222" s="4"/>
      <c r="AN222" s="4"/>
      <c r="AO222" s="4"/>
      <c r="AP222" s="4"/>
      <c r="AQ222" s="4"/>
      <c r="AR222" s="4"/>
      <c r="AU222" s="42">
        <v>38.119736588054991</v>
      </c>
      <c r="AV222" s="42">
        <v>32.153378847584996</v>
      </c>
      <c r="AW222" s="42">
        <v>30.203458049754005</v>
      </c>
      <c r="AX222" s="42">
        <v>30.031076005913</v>
      </c>
      <c r="AY222" s="42">
        <v>27.283973277751997</v>
      </c>
      <c r="AZ222" s="42">
        <v>26.874221935767999</v>
      </c>
      <c r="BA222" s="42">
        <v>28.336430337189995</v>
      </c>
      <c r="BB222" s="42">
        <v>27.994652406728004</v>
      </c>
      <c r="BC222" s="42">
        <v>24.288867663942384</v>
      </c>
      <c r="BD222" s="42">
        <v>24.580127102129879</v>
      </c>
      <c r="BE222" s="42">
        <v>24.524866028158595</v>
      </c>
      <c r="BF222" s="42">
        <v>23.97532785944875</v>
      </c>
      <c r="BG222" s="42">
        <v>23.872904856647494</v>
      </c>
      <c r="BH222" s="42">
        <v>23.641878923123244</v>
      </c>
      <c r="BI222" s="42">
        <v>23.353436468811694</v>
      </c>
      <c r="BJ222" s="42">
        <v>23.150285281203594</v>
      </c>
      <c r="BK222" s="42">
        <v>22.914229553225251</v>
      </c>
      <c r="BL222" s="42">
        <v>22.676530759058576</v>
      </c>
      <c r="BM222" s="42">
        <v>22.45540822720589</v>
      </c>
      <c r="BV222" s="4"/>
      <c r="BW222" s="4"/>
      <c r="BX222" s="4"/>
      <c r="BY222" s="4"/>
      <c r="BZ222" s="4"/>
      <c r="DD222" s="4"/>
      <c r="DE222" s="4"/>
      <c r="DF222" s="4"/>
      <c r="DG222" s="4"/>
      <c r="DH222" s="4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</row>
    <row r="223" spans="1:135" x14ac:dyDescent="0.25">
      <c r="L223" s="20">
        <v>2012</v>
      </c>
      <c r="M223" s="20">
        <v>60.222107831740423</v>
      </c>
      <c r="O223" s="20"/>
      <c r="P223" s="39">
        <v>39846.6200900572</v>
      </c>
      <c r="Q223" s="20">
        <v>661661</v>
      </c>
      <c r="R223" s="62"/>
      <c r="S223" s="62"/>
      <c r="T223" s="62"/>
      <c r="U223" s="94">
        <v>324.21534621775868</v>
      </c>
      <c r="X223" s="20">
        <v>5276.2805443478046</v>
      </c>
      <c r="Y223" s="41">
        <v>16274</v>
      </c>
      <c r="Z223" s="20"/>
      <c r="AB223">
        <v>3505.65</v>
      </c>
      <c r="AJ223" s="4" t="s">
        <v>65</v>
      </c>
      <c r="AK223" s="4"/>
      <c r="AL223" s="4"/>
      <c r="AM223" s="4"/>
      <c r="AN223" s="4"/>
      <c r="AO223" s="4"/>
      <c r="AP223" s="4"/>
      <c r="AQ223" s="4"/>
      <c r="AR223" s="4"/>
      <c r="AU223" s="42">
        <v>18.783623786564004</v>
      </c>
      <c r="AV223" s="42">
        <v>18.233558463420998</v>
      </c>
      <c r="AW223" s="42">
        <v>15.647054838468</v>
      </c>
      <c r="AX223" s="42">
        <v>15.758253010196</v>
      </c>
      <c r="AY223" s="42">
        <v>15.548212779759</v>
      </c>
      <c r="AZ223" s="42">
        <v>15.136331349857</v>
      </c>
      <c r="BA223" s="42">
        <v>13.46770445894</v>
      </c>
      <c r="BB223" s="42">
        <v>13.434549379351999</v>
      </c>
      <c r="BC223" s="42">
        <v>12.271689123008613</v>
      </c>
      <c r="BD223" s="42">
        <v>11.943699942867646</v>
      </c>
      <c r="BE223" s="42">
        <v>12.012957103919351</v>
      </c>
      <c r="BF223" s="42">
        <v>11.834593082133214</v>
      </c>
      <c r="BG223" s="42">
        <v>11.691808375447266</v>
      </c>
      <c r="BH223" s="42">
        <v>11.609523796756612</v>
      </c>
      <c r="BI223" s="42">
        <v>11.477735583083444</v>
      </c>
      <c r="BJ223" s="42">
        <v>11.361162133393847</v>
      </c>
      <c r="BK223" s="42">
        <v>11.253151027656404</v>
      </c>
      <c r="BL223" s="42">
        <v>11.13673592308368</v>
      </c>
      <c r="BM223" s="42">
        <v>11.025342700817081</v>
      </c>
      <c r="BV223" s="4"/>
      <c r="BW223" s="4"/>
      <c r="BX223" s="4"/>
      <c r="BY223" s="4"/>
      <c r="BZ223" s="4"/>
      <c r="DD223" s="4"/>
      <c r="DE223" s="4"/>
      <c r="DF223" s="4"/>
      <c r="DG223" s="4"/>
      <c r="DH223" s="4"/>
      <c r="DL223" s="20"/>
      <c r="DM223" s="20"/>
      <c r="DN223" s="20"/>
      <c r="DO223" s="20"/>
      <c r="DP223" s="20"/>
      <c r="DQ223" s="20"/>
      <c r="DR223" s="20"/>
      <c r="DS223" s="20"/>
      <c r="DT223" s="20"/>
      <c r="DU223" s="20"/>
      <c r="DV223" s="20"/>
      <c r="DW223" s="20"/>
      <c r="DX223" s="20"/>
      <c r="DY223" s="20"/>
      <c r="DZ223" s="20"/>
      <c r="EA223" s="20"/>
      <c r="EB223" s="20"/>
      <c r="EC223" s="20"/>
      <c r="ED223" s="20"/>
    </row>
    <row r="224" spans="1:135" x14ac:dyDescent="0.25">
      <c r="L224" s="20">
        <v>2013</v>
      </c>
      <c r="M224" s="20">
        <v>59.726232685947345</v>
      </c>
      <c r="O224" s="20"/>
      <c r="P224" s="39">
        <v>39792.064990918247</v>
      </c>
      <c r="Q224" s="20">
        <v>666241</v>
      </c>
      <c r="R224" s="62"/>
      <c r="S224" s="62"/>
      <c r="T224" s="62"/>
      <c r="U224" s="94">
        <v>336.0889580245227</v>
      </c>
      <c r="X224" s="20">
        <v>5448.3380985355379</v>
      </c>
      <c r="Y224" s="20">
        <v>16211</v>
      </c>
      <c r="Z224" s="20"/>
      <c r="AB224">
        <v>3564.78</v>
      </c>
      <c r="AJ224" s="4" t="s">
        <v>84</v>
      </c>
      <c r="AK224" s="4"/>
      <c r="AL224" s="4"/>
      <c r="AM224" s="4"/>
      <c r="AN224" s="4"/>
      <c r="AO224" s="4"/>
      <c r="AP224" s="4"/>
      <c r="AQ224" s="4"/>
      <c r="AR224" s="4"/>
      <c r="AU224" s="42">
        <v>104.03872295473099</v>
      </c>
      <c r="AV224" s="42">
        <v>92.078238929328975</v>
      </c>
      <c r="AW224" s="42">
        <v>86.969632323938001</v>
      </c>
      <c r="AX224" s="42">
        <v>83.300788267762996</v>
      </c>
      <c r="AY224" s="42">
        <v>79.826419088050997</v>
      </c>
      <c r="AZ224" s="42">
        <v>73.54347239108499</v>
      </c>
      <c r="BA224" s="42">
        <v>78.251520254797981</v>
      </c>
      <c r="BB224" s="42">
        <v>78.672537228576985</v>
      </c>
      <c r="BC224" s="42">
        <v>67.276904465480669</v>
      </c>
      <c r="BD224" s="42">
        <v>68.356382176406655</v>
      </c>
      <c r="BE224" s="42">
        <v>68.378509383785357</v>
      </c>
      <c r="BF224" s="42">
        <v>66.643853368386402</v>
      </c>
      <c r="BG224" s="42">
        <v>66.437056676668945</v>
      </c>
      <c r="BH224" s="42">
        <v>65.810077013421292</v>
      </c>
      <c r="BI224" s="42">
        <v>64.97105577243569</v>
      </c>
      <c r="BJ224" s="42">
        <v>64.424608557758461</v>
      </c>
      <c r="BK224" s="42">
        <v>63.767208838914371</v>
      </c>
      <c r="BL224" s="42">
        <v>63.099871901908784</v>
      </c>
      <c r="BM224" s="42">
        <v>62.488618504203316</v>
      </c>
      <c r="BV224" s="4"/>
      <c r="BW224" s="4"/>
      <c r="BX224" s="4"/>
      <c r="BY224" s="4"/>
      <c r="BZ224" s="4"/>
      <c r="DD224" s="4"/>
      <c r="DE224" s="4"/>
      <c r="DF224" s="4"/>
      <c r="DG224" s="4"/>
      <c r="DH224" s="4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</row>
    <row r="225" spans="7:134" x14ac:dyDescent="0.25">
      <c r="L225" s="20">
        <v>2014</v>
      </c>
      <c r="M225" s="20">
        <v>57.815641464170426</v>
      </c>
      <c r="O225" s="20"/>
      <c r="P225" s="39">
        <v>38792.214059365644</v>
      </c>
      <c r="Q225" s="20">
        <v>670964</v>
      </c>
      <c r="R225" s="62"/>
      <c r="S225" s="62"/>
      <c r="T225" s="62"/>
      <c r="U225" s="94">
        <v>341.51016575788412</v>
      </c>
      <c r="X225" s="20">
        <v>5527.683542957112</v>
      </c>
      <c r="Y225" s="20">
        <v>16186</v>
      </c>
      <c r="Z225" s="20"/>
      <c r="AB225">
        <v>3727.42</v>
      </c>
      <c r="AJ225" s="4">
        <v>0</v>
      </c>
      <c r="AK225" s="4"/>
      <c r="AL225" s="4"/>
      <c r="AM225" s="4"/>
      <c r="AN225" s="4"/>
      <c r="AO225" s="4"/>
      <c r="AP225" s="4"/>
      <c r="AQ225" s="4"/>
      <c r="AR225" s="4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V225" s="4"/>
      <c r="BW225" s="4"/>
      <c r="BX225" s="4"/>
      <c r="BY225" s="4"/>
      <c r="BZ225" s="4"/>
      <c r="DD225" s="4"/>
      <c r="DE225" s="4"/>
      <c r="DF225" s="4"/>
      <c r="DG225" s="4"/>
      <c r="DH225" s="4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</row>
    <row r="226" spans="7:134" x14ac:dyDescent="0.25">
      <c r="G226">
        <v>56.83153542780618</v>
      </c>
      <c r="L226" s="20">
        <v>2015</v>
      </c>
      <c r="M226" s="20">
        <v>56.83153542780618</v>
      </c>
      <c r="N226">
        <v>-6.1654781996305914</v>
      </c>
      <c r="O226" s="20"/>
      <c r="P226" s="39">
        <v>38357.365037824653</v>
      </c>
      <c r="Q226" s="20">
        <v>674931</v>
      </c>
      <c r="R226" s="62">
        <v>-0.71380887328446052</v>
      </c>
      <c r="S226" s="62">
        <v>0.75785935891732326</v>
      </c>
      <c r="T226" s="8" t="s">
        <v>85</v>
      </c>
      <c r="U226" s="94">
        <v>311.56665432694808</v>
      </c>
      <c r="X226" s="20">
        <v>4958.2717369590519</v>
      </c>
      <c r="Y226" s="20">
        <v>15914</v>
      </c>
      <c r="Z226" s="20"/>
      <c r="AB226">
        <v>3726.61</v>
      </c>
      <c r="AJ226" s="4" t="s">
        <v>86</v>
      </c>
      <c r="AK226" s="4"/>
      <c r="AL226" s="4"/>
      <c r="AM226" s="4"/>
      <c r="AN226" s="4"/>
      <c r="AO226" s="4"/>
      <c r="AP226" s="4"/>
      <c r="AQ226" s="4"/>
      <c r="AR226" s="4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V226" s="4"/>
      <c r="BW226" s="4"/>
      <c r="BX226" s="4"/>
      <c r="BY226" s="4"/>
      <c r="BZ226" s="4"/>
      <c r="DD226" s="4"/>
      <c r="DE226" s="4"/>
      <c r="DF226" s="4"/>
      <c r="DG226" s="4"/>
      <c r="DH226" s="4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</row>
    <row r="227" spans="7:134" x14ac:dyDescent="0.25">
      <c r="G227">
        <v>56.201023305428372</v>
      </c>
      <c r="L227" s="20">
        <v>2016</v>
      </c>
      <c r="M227" s="20">
        <v>56.201023305428372</v>
      </c>
      <c r="O227" s="20"/>
      <c r="P227" s="39">
        <v>38174.520113740648</v>
      </c>
      <c r="Q227" s="20">
        <v>679249.55576482229</v>
      </c>
      <c r="R227" s="62">
        <v>-0.84839566679100198</v>
      </c>
      <c r="S227" s="62">
        <v>0.69712638828158813</v>
      </c>
      <c r="T227" s="8" t="s">
        <v>87</v>
      </c>
      <c r="U227" s="94">
        <v>310.42867828774507</v>
      </c>
      <c r="X227" s="20">
        <v>4922.7757514584428</v>
      </c>
      <c r="Y227" s="20">
        <v>15857.992820158786</v>
      </c>
      <c r="Z227" s="20"/>
      <c r="AB227">
        <v>3672.8514135115884</v>
      </c>
      <c r="AJ227" s="4" t="s">
        <v>61</v>
      </c>
      <c r="AK227" s="4"/>
      <c r="AL227" s="4"/>
      <c r="AM227" s="4"/>
      <c r="AN227" s="4"/>
      <c r="AO227" s="4"/>
      <c r="AP227" s="4"/>
      <c r="AQ227" s="4"/>
      <c r="AR227" s="4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V227" s="4"/>
      <c r="BW227" s="4"/>
      <c r="BX227" s="4"/>
      <c r="BY227" s="4"/>
      <c r="BZ227" s="4"/>
      <c r="DD227" s="4"/>
      <c r="DE227" s="4"/>
      <c r="DF227" s="4"/>
      <c r="DG227" s="4"/>
      <c r="DH227" s="4"/>
      <c r="DL227" s="20"/>
      <c r="DM227" s="20"/>
      <c r="DN227" s="20"/>
      <c r="DO227" s="20"/>
      <c r="DP227" s="20"/>
      <c r="DQ227" s="20"/>
      <c r="DR227" s="20"/>
      <c r="DS227" s="20"/>
      <c r="DT227" s="20"/>
      <c r="DU227" s="20"/>
      <c r="DV227" s="20"/>
      <c r="DW227" s="20"/>
      <c r="DX227" s="20"/>
      <c r="DY227" s="20"/>
      <c r="DZ227" s="20"/>
      <c r="EA227" s="20"/>
      <c r="EB227" s="20"/>
      <c r="EC227" s="20"/>
      <c r="ED227" s="20"/>
    </row>
    <row r="228" spans="7:134" x14ac:dyDescent="0.25">
      <c r="G228">
        <v>55.817909066470037</v>
      </c>
      <c r="L228" s="20">
        <v>2017</v>
      </c>
      <c r="M228" s="20">
        <v>55.817909066470037</v>
      </c>
      <c r="O228" s="20"/>
      <c r="P228" s="39">
        <v>38178.063068134383</v>
      </c>
      <c r="Q228" s="20">
        <v>683975.1561218556</v>
      </c>
      <c r="R228" s="62"/>
      <c r="S228" s="62"/>
      <c r="T228" s="62"/>
      <c r="U228" s="94">
        <v>308.61022598727084</v>
      </c>
      <c r="X228" s="20">
        <v>4916.872319406868</v>
      </c>
      <c r="Y228" s="20">
        <v>15932.305236086611</v>
      </c>
      <c r="Z228" s="20"/>
      <c r="AB228">
        <v>3638.7074656572927</v>
      </c>
      <c r="AJ228" s="4" t="s">
        <v>88</v>
      </c>
      <c r="AK228" s="4"/>
      <c r="AL228" s="4"/>
      <c r="AM228" s="4"/>
      <c r="AN228" s="4"/>
      <c r="AO228" s="4"/>
      <c r="AP228" s="4"/>
      <c r="AQ228" s="4"/>
      <c r="AR228" s="4"/>
      <c r="AU228" s="42">
        <v>9.3000000000000007</v>
      </c>
      <c r="AV228" s="42">
        <v>8.9589467052140002</v>
      </c>
      <c r="AW228" s="42">
        <v>8.5510000000000002</v>
      </c>
      <c r="AX228" s="42">
        <v>8.5030000000000001</v>
      </c>
      <c r="AY228" s="42">
        <v>8.5419999999999998</v>
      </c>
      <c r="AZ228" s="42">
        <v>7.8849999999999998</v>
      </c>
      <c r="BA228" s="42">
        <v>8.23</v>
      </c>
      <c r="BB228" s="42">
        <v>7.5609999999999999</v>
      </c>
      <c r="BC228" s="42">
        <v>6.911419058921231</v>
      </c>
      <c r="BD228" s="42">
        <v>6.9217631147734897</v>
      </c>
      <c r="BE228" s="42">
        <v>6.8262596766181769</v>
      </c>
      <c r="BF228" s="42">
        <v>6.7487510044355457</v>
      </c>
      <c r="BG228" s="42">
        <v>6.6956127733035551</v>
      </c>
      <c r="BH228" s="42">
        <v>6.6217369950900435</v>
      </c>
      <c r="BI228" s="42">
        <v>6.5549262524575198</v>
      </c>
      <c r="BJ228" s="42">
        <v>6.4916101668113653</v>
      </c>
      <c r="BK228" s="42">
        <v>6.4249693153572496</v>
      </c>
      <c r="BL228" s="42">
        <v>6.3606918733112039</v>
      </c>
      <c r="BM228" s="42">
        <v>6.2972419761234066</v>
      </c>
      <c r="BV228" s="4"/>
      <c r="BW228" s="4"/>
      <c r="BX228" s="4"/>
      <c r="BY228" s="4"/>
      <c r="BZ228" s="4"/>
      <c r="DD228" s="4"/>
      <c r="DE228" s="4"/>
      <c r="DF228" s="4"/>
      <c r="DG228" s="4"/>
      <c r="DH228" s="4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</row>
    <row r="229" spans="7:134" x14ac:dyDescent="0.25">
      <c r="G229">
        <v>55.156577444360686</v>
      </c>
      <c r="L229" s="20">
        <v>2018</v>
      </c>
      <c r="M229" s="20">
        <v>55.156577444360686</v>
      </c>
      <c r="O229" s="20"/>
      <c r="P229" s="39">
        <v>37970.794118176913</v>
      </c>
      <c r="Q229" s="20">
        <v>688418.2427105821</v>
      </c>
      <c r="R229" s="62"/>
      <c r="S229" s="62"/>
      <c r="T229" s="62"/>
      <c r="U229" s="94">
        <v>305.45467322389385</v>
      </c>
      <c r="X229" s="20">
        <v>4837.0056503545366</v>
      </c>
      <c r="Y229" s="20">
        <v>15835.428541010015</v>
      </c>
      <c r="Z229" s="20"/>
      <c r="AB229">
        <v>3621.1795053990581</v>
      </c>
      <c r="AJ229" s="4" t="s">
        <v>89</v>
      </c>
      <c r="AK229" s="4"/>
      <c r="AL229" s="4"/>
      <c r="AM229" s="4"/>
      <c r="AN229" s="4"/>
      <c r="AO229" s="4"/>
      <c r="AP229" s="4"/>
      <c r="AQ229" s="4"/>
      <c r="AR229" s="4"/>
      <c r="AU229" s="42">
        <v>37.83536258011199</v>
      </c>
      <c r="AV229" s="42">
        <v>34.110579744991995</v>
      </c>
      <c r="AW229" s="42">
        <v>32.567999999999998</v>
      </c>
      <c r="AX229" s="42">
        <v>29.007999999999999</v>
      </c>
      <c r="AY229" s="42">
        <v>28.452000000000002</v>
      </c>
      <c r="AZ229" s="42">
        <v>23.648</v>
      </c>
      <c r="BA229" s="42">
        <v>28.216999999999999</v>
      </c>
      <c r="BB229" s="42">
        <v>29.681999999999999</v>
      </c>
      <c r="BC229" s="42">
        <v>23.804928619608447</v>
      </c>
      <c r="BD229" s="42">
        <v>24.910792016635639</v>
      </c>
      <c r="BE229" s="42">
        <v>25.014426575089239</v>
      </c>
      <c r="BF229" s="42">
        <v>24.08518142236889</v>
      </c>
      <c r="BG229" s="42">
        <v>24.176730671270633</v>
      </c>
      <c r="BH229" s="42">
        <v>23.936937298451394</v>
      </c>
      <c r="BI229" s="42">
        <v>23.584957468083029</v>
      </c>
      <c r="BJ229" s="42">
        <v>23.421550976349653</v>
      </c>
      <c r="BK229" s="42">
        <v>23.174858942675463</v>
      </c>
      <c r="BL229" s="42">
        <v>22.925913346455328</v>
      </c>
      <c r="BM229" s="42">
        <v>22.710625600056943</v>
      </c>
      <c r="BV229" s="4"/>
      <c r="BW229" s="4"/>
      <c r="BX229" s="4"/>
      <c r="BY229" s="4"/>
      <c r="BZ229" s="4"/>
      <c r="DD229" s="4"/>
      <c r="DE229" s="4"/>
      <c r="DF229" s="4"/>
      <c r="DG229" s="4"/>
      <c r="DH229" s="4"/>
      <c r="DL229" s="20"/>
      <c r="DM229" s="20"/>
      <c r="DN229" s="20"/>
      <c r="DO229" s="20"/>
      <c r="DP229" s="20"/>
      <c r="DQ229" s="20"/>
      <c r="DR229" s="20"/>
      <c r="DS229" s="20"/>
      <c r="DT229" s="20"/>
      <c r="DU229" s="20"/>
      <c r="DV229" s="20"/>
      <c r="DW229" s="20"/>
      <c r="DX229" s="20"/>
      <c r="DY229" s="20"/>
      <c r="DZ229" s="20"/>
      <c r="EA229" s="20"/>
      <c r="EB229" s="20"/>
      <c r="EC229" s="20"/>
      <c r="ED229" s="20"/>
    </row>
    <row r="230" spans="7:134" x14ac:dyDescent="0.25">
      <c r="G230">
        <v>54.310401254529673</v>
      </c>
      <c r="L230" s="20">
        <v>2019</v>
      </c>
      <c r="M230" s="20">
        <v>54.310401254529673</v>
      </c>
      <c r="O230" s="20"/>
      <c r="P230" s="39">
        <v>37625.917638955209</v>
      </c>
      <c r="Q230" s="20">
        <v>692793.95419338904</v>
      </c>
      <c r="R230" s="62"/>
      <c r="S230" s="62"/>
      <c r="T230" s="62"/>
      <c r="U230" s="94">
        <v>300.48003692352523</v>
      </c>
      <c r="X230" s="20">
        <v>4716.2422576514991</v>
      </c>
      <c r="Y230" s="20">
        <v>15695.692485726844</v>
      </c>
      <c r="Z230" s="20"/>
      <c r="AB230">
        <v>3587.9001138525146</v>
      </c>
      <c r="AJ230" s="4" t="s">
        <v>84</v>
      </c>
      <c r="AK230" s="4"/>
      <c r="AL230" s="4"/>
      <c r="AM230" s="4"/>
      <c r="AN230" s="4"/>
      <c r="AO230" s="4"/>
      <c r="AP230" s="4"/>
      <c r="AQ230" s="4"/>
      <c r="AR230" s="4"/>
      <c r="AU230" s="42">
        <v>47.135362580111988</v>
      </c>
      <c r="AV230" s="42">
        <v>43.069526450205998</v>
      </c>
      <c r="AW230" s="42">
        <v>41.119</v>
      </c>
      <c r="AX230" s="42">
        <v>37.510999999999996</v>
      </c>
      <c r="AY230" s="42">
        <v>36.994</v>
      </c>
      <c r="AZ230" s="42">
        <v>31.533000000000001</v>
      </c>
      <c r="BA230" s="42">
        <v>36.447000000000003</v>
      </c>
      <c r="BB230" s="42">
        <v>37.242999999999995</v>
      </c>
      <c r="BC230" s="42">
        <v>30.716347678529679</v>
      </c>
      <c r="BD230" s="42">
        <v>31.83255513140913</v>
      </c>
      <c r="BE230" s="42">
        <v>31.840686251707417</v>
      </c>
      <c r="BF230" s="42">
        <v>30.833932426804438</v>
      </c>
      <c r="BG230" s="42">
        <v>30.872343444574188</v>
      </c>
      <c r="BH230" s="42">
        <v>30.558674293541436</v>
      </c>
      <c r="BI230" s="42">
        <v>30.139883720540549</v>
      </c>
      <c r="BJ230" s="42">
        <v>29.91316114316102</v>
      </c>
      <c r="BK230" s="42">
        <v>29.599828258032712</v>
      </c>
      <c r="BL230" s="42">
        <v>29.286605219766532</v>
      </c>
      <c r="BM230" s="42">
        <v>29.007867576180349</v>
      </c>
      <c r="BV230" s="4"/>
      <c r="BW230" s="4"/>
      <c r="BX230" s="4"/>
      <c r="BY230" s="4"/>
      <c r="BZ230" s="4"/>
      <c r="DD230" s="4"/>
      <c r="DE230" s="4"/>
      <c r="DF230" s="4"/>
      <c r="DG230" s="4"/>
      <c r="DH230" s="4"/>
      <c r="DL230" s="20"/>
      <c r="DM230" s="20"/>
      <c r="DN230" s="20"/>
      <c r="DO230" s="20"/>
      <c r="DP230" s="20"/>
      <c r="DQ230" s="20"/>
      <c r="DR230" s="20"/>
      <c r="DS230" s="20"/>
      <c r="DT230" s="20"/>
      <c r="DU230" s="20"/>
      <c r="DV230" s="20"/>
      <c r="DW230" s="20"/>
      <c r="DX230" s="20"/>
      <c r="DY230" s="20"/>
      <c r="DZ230" s="20"/>
      <c r="EA230" s="20"/>
      <c r="EB230" s="20"/>
      <c r="EC230" s="20"/>
      <c r="ED230" s="20"/>
    </row>
    <row r="231" spans="7:134" x14ac:dyDescent="0.25">
      <c r="G231">
        <v>53.514942709653539</v>
      </c>
      <c r="L231" s="20">
        <v>2020</v>
      </c>
      <c r="M231" s="20">
        <v>53.514942709653539</v>
      </c>
      <c r="O231" s="20"/>
      <c r="P231" s="39">
        <v>37311.741798058771</v>
      </c>
      <c r="Q231" s="20">
        <v>697220.99863760336</v>
      </c>
      <c r="R231" s="62"/>
      <c r="S231" s="62"/>
      <c r="T231" s="62"/>
      <c r="U231" s="94">
        <v>294.49367490645386</v>
      </c>
      <c r="X231" s="20">
        <v>4592.5719012266663</v>
      </c>
      <c r="Y231" s="20">
        <v>15594.806586883406</v>
      </c>
      <c r="Z231" s="20"/>
      <c r="AB231">
        <v>3548.8689105255708</v>
      </c>
      <c r="AJ231" s="4" t="s">
        <v>83</v>
      </c>
      <c r="AK231" s="4"/>
      <c r="AL231" s="4"/>
      <c r="AM231" s="4"/>
      <c r="AN231" s="4"/>
      <c r="AO231" s="4"/>
      <c r="AP231" s="4"/>
      <c r="AQ231" s="4"/>
      <c r="AR231" s="4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V231" s="4"/>
      <c r="BW231" s="4"/>
      <c r="BX231" s="4"/>
      <c r="BY231" s="4"/>
      <c r="BZ231" s="4"/>
      <c r="DD231" s="4"/>
      <c r="DE231" s="4"/>
      <c r="DF231" s="4"/>
      <c r="DG231" s="4"/>
      <c r="DH231" s="4"/>
      <c r="DL231" s="20"/>
      <c r="DM231" s="20"/>
      <c r="DN231" s="20"/>
      <c r="DO231" s="20"/>
      <c r="DP231" s="20"/>
      <c r="DQ231" s="20"/>
      <c r="DR231" s="20"/>
      <c r="DS231" s="20"/>
      <c r="DT231" s="20"/>
      <c r="DU231" s="20"/>
      <c r="DV231" s="20"/>
      <c r="DW231" s="20"/>
      <c r="DX231" s="20"/>
      <c r="DY231" s="20"/>
      <c r="DZ231" s="20"/>
      <c r="EA231" s="20"/>
      <c r="EB231" s="20"/>
      <c r="EC231" s="20"/>
      <c r="ED231" s="20"/>
    </row>
    <row r="232" spans="7:134" x14ac:dyDescent="0.25">
      <c r="G232">
        <v>52.609183591628089</v>
      </c>
      <c r="L232" s="20">
        <v>2021</v>
      </c>
      <c r="M232" s="20">
        <v>52.609183591628089</v>
      </c>
      <c r="O232" s="20"/>
      <c r="P232" s="39">
        <v>36916.099675887133</v>
      </c>
      <c r="Q232" s="20">
        <v>701704.47734835674</v>
      </c>
      <c r="R232" s="62"/>
      <c r="S232" s="62"/>
      <c r="T232" s="62"/>
      <c r="U232" s="94">
        <v>291.5396164872821</v>
      </c>
      <c r="X232" s="20">
        <v>4452.378218935014</v>
      </c>
      <c r="Y232" s="20">
        <v>15271.949221107798</v>
      </c>
      <c r="Z232" s="20"/>
      <c r="AB232">
        <v>3528.5679420456986</v>
      </c>
      <c r="AJ232" s="4" t="s">
        <v>88</v>
      </c>
      <c r="AK232" s="4"/>
      <c r="AL232" s="4"/>
      <c r="AM232" s="4"/>
      <c r="AN232" s="4"/>
      <c r="AO232" s="4"/>
      <c r="AP232" s="4"/>
      <c r="AQ232" s="4"/>
      <c r="AR232" s="4"/>
      <c r="AU232" s="42">
        <v>12.358695358114998</v>
      </c>
      <c r="AV232" s="42">
        <v>11.668114526806997</v>
      </c>
      <c r="AW232" s="42">
        <v>11.087999999999999</v>
      </c>
      <c r="AX232" s="42">
        <v>11.465</v>
      </c>
      <c r="AY232" s="42">
        <v>10.397</v>
      </c>
      <c r="AZ232" s="42">
        <v>10.723000000000001</v>
      </c>
      <c r="BA232" s="42">
        <v>10.856999999999999</v>
      </c>
      <c r="BB232" s="42">
        <v>10.686999999999999</v>
      </c>
      <c r="BC232" s="42">
        <v>9.4192523635890737</v>
      </c>
      <c r="BD232" s="42">
        <v>9.4403612985926504</v>
      </c>
      <c r="BE232" s="42">
        <v>9.4273885172907637</v>
      </c>
      <c r="BF232" s="42">
        <v>9.2404207119610149</v>
      </c>
      <c r="BG232" s="42">
        <v>9.1820023724291797</v>
      </c>
      <c r="BH232" s="42">
        <v>9.0976051232157804</v>
      </c>
      <c r="BI232" s="42">
        <v>8.9898758811512831</v>
      </c>
      <c r="BJ232" s="42">
        <v>8.908031236420106</v>
      </c>
      <c r="BK232" s="42">
        <v>8.8185339986571414</v>
      </c>
      <c r="BL232" s="42">
        <v>8.727370764634653</v>
      </c>
      <c r="BM232" s="42">
        <v>8.6416190932392194</v>
      </c>
      <c r="BV232" s="4"/>
      <c r="BW232" s="4"/>
      <c r="BX232" s="4"/>
      <c r="BY232" s="4"/>
      <c r="BZ232" s="4"/>
      <c r="DD232" s="4"/>
      <c r="DE232" s="4"/>
      <c r="DF232" s="4"/>
      <c r="DG232" s="4"/>
      <c r="DH232" s="4"/>
      <c r="DL232" s="20"/>
      <c r="DM232" s="20"/>
      <c r="DN232" s="20"/>
      <c r="DO232" s="20"/>
      <c r="DP232" s="20"/>
      <c r="DQ232" s="20"/>
      <c r="DR232" s="20"/>
      <c r="DS232" s="20"/>
      <c r="DT232" s="20"/>
      <c r="DU232" s="20"/>
      <c r="DV232" s="20"/>
      <c r="DW232" s="20"/>
      <c r="DX232" s="20"/>
      <c r="DY232" s="20"/>
      <c r="DZ232" s="20"/>
      <c r="EA232" s="20"/>
      <c r="EB232" s="20"/>
      <c r="EC232" s="20"/>
      <c r="ED232" s="20"/>
    </row>
    <row r="233" spans="7:134" x14ac:dyDescent="0.25">
      <c r="G233">
        <v>51.792157127966625</v>
      </c>
      <c r="L233" s="20">
        <v>2022</v>
      </c>
      <c r="M233" s="20">
        <v>51.792157127966625</v>
      </c>
      <c r="N233">
        <v>-5.0393782998395551</v>
      </c>
      <c r="O233" s="20"/>
      <c r="P233" s="39">
        <v>36547.743276227411</v>
      </c>
      <c r="Q233" s="20">
        <v>705661.73148429138</v>
      </c>
      <c r="R233" s="62"/>
      <c r="S233" s="62"/>
      <c r="T233" s="62"/>
      <c r="U233" s="94">
        <v>285.5174681054217</v>
      </c>
      <c r="X233" s="20">
        <v>4338.3991504060868</v>
      </c>
      <c r="Y233" s="20">
        <v>15194.864185347211</v>
      </c>
      <c r="Z233" s="20"/>
      <c r="AB233">
        <v>3495.647465399551</v>
      </c>
      <c r="AJ233" s="4" t="s">
        <v>89</v>
      </c>
      <c r="AK233" s="4"/>
      <c r="AL233" s="4"/>
      <c r="AM233" s="4"/>
      <c r="AN233" s="4"/>
      <c r="AO233" s="4"/>
      <c r="AP233" s="4"/>
      <c r="AQ233" s="4"/>
      <c r="AR233" s="4"/>
      <c r="AU233" s="42">
        <v>25.761041229939995</v>
      </c>
      <c r="AV233" s="42">
        <v>21.548185917379005</v>
      </c>
      <c r="AW233" s="42">
        <v>19.116</v>
      </c>
      <c r="AX233" s="42">
        <v>18.565999999999999</v>
      </c>
      <c r="AY233" s="42">
        <v>16.887</v>
      </c>
      <c r="AZ233" s="42">
        <v>16.151</v>
      </c>
      <c r="BA233" s="42">
        <v>17.478999999999999</v>
      </c>
      <c r="BB233" s="42">
        <v>17.308</v>
      </c>
      <c r="BC233" s="42">
        <v>14.86961530035331</v>
      </c>
      <c r="BD233" s="42">
        <v>15.139765803537228</v>
      </c>
      <c r="BE233" s="42">
        <v>15.097477510867831</v>
      </c>
      <c r="BF233" s="42">
        <v>14.734907147487736</v>
      </c>
      <c r="BG233" s="42">
        <v>14.690902484218315</v>
      </c>
      <c r="BH233" s="42">
        <v>14.544273799907463</v>
      </c>
      <c r="BI233" s="42">
        <v>14.363560587660411</v>
      </c>
      <c r="BJ233" s="42">
        <v>14.242254044783488</v>
      </c>
      <c r="BK233" s="42">
        <v>14.09569555456811</v>
      </c>
      <c r="BL233" s="42">
        <v>13.949159994423923</v>
      </c>
      <c r="BM233" s="42">
        <v>13.813789133966671</v>
      </c>
      <c r="BV233" s="4"/>
      <c r="BW233" s="4"/>
      <c r="BX233" s="4"/>
      <c r="BY233" s="4"/>
      <c r="BZ233" s="4"/>
      <c r="DD233" s="4"/>
      <c r="DE233" s="4"/>
      <c r="DF233" s="4"/>
      <c r="DG233" s="4"/>
      <c r="DH233" s="4"/>
      <c r="DL233" s="20"/>
      <c r="DM233" s="20"/>
      <c r="DN233" s="20"/>
      <c r="DO233" s="20"/>
      <c r="DP233" s="20"/>
      <c r="DQ233" s="20"/>
      <c r="DR233" s="20"/>
      <c r="DS233" s="20"/>
      <c r="DT233" s="20"/>
      <c r="DU233" s="20"/>
      <c r="DV233" s="20"/>
      <c r="DW233" s="20"/>
      <c r="DX233" s="20"/>
      <c r="DY233" s="20"/>
      <c r="DZ233" s="20"/>
      <c r="EA233" s="20"/>
      <c r="EB233" s="20"/>
      <c r="EC233" s="20"/>
      <c r="ED233" s="20"/>
    </row>
    <row r="234" spans="7:134" x14ac:dyDescent="0.25">
      <c r="AJ234" s="4" t="s">
        <v>84</v>
      </c>
      <c r="AK234" s="4"/>
      <c r="AL234" s="4"/>
      <c r="AM234" s="4"/>
      <c r="AN234" s="4"/>
      <c r="AO234" s="4"/>
      <c r="AP234" s="4"/>
      <c r="AQ234" s="4"/>
      <c r="AR234" s="4"/>
      <c r="AY234" s="45">
        <v>27.283999999999999</v>
      </c>
      <c r="AZ234" s="45">
        <v>26.874000000000002</v>
      </c>
      <c r="BA234" s="45">
        <v>28.335999999999999</v>
      </c>
      <c r="BB234" s="45">
        <v>27.994999999999997</v>
      </c>
      <c r="BC234" s="45">
        <v>24.288867663942384</v>
      </c>
      <c r="BD234" s="45">
        <v>24.580127102129879</v>
      </c>
      <c r="BE234" s="45">
        <v>24.524866028158595</v>
      </c>
      <c r="BF234" s="45">
        <v>23.97532785944875</v>
      </c>
      <c r="BG234" s="45">
        <v>23.872904856647494</v>
      </c>
      <c r="BH234" s="45">
        <v>23.641878923123244</v>
      </c>
      <c r="BI234" s="45">
        <v>23.353436468811694</v>
      </c>
      <c r="BJ234" s="45">
        <v>23.150285281203594</v>
      </c>
      <c r="BK234" s="45">
        <v>22.914229553225251</v>
      </c>
      <c r="BL234" s="45">
        <v>22.676530759058576</v>
      </c>
      <c r="BM234" s="45">
        <v>22.45540822720589</v>
      </c>
      <c r="BV234" s="4"/>
      <c r="BW234" s="4"/>
      <c r="BX234" s="4"/>
      <c r="BY234" s="4"/>
      <c r="BZ234" s="4"/>
      <c r="DD234" s="4"/>
      <c r="DE234" s="4"/>
      <c r="DF234" s="4"/>
      <c r="DG234" s="4"/>
      <c r="DH234" s="4"/>
    </row>
    <row r="235" spans="7:134" x14ac:dyDescent="0.25">
      <c r="AJ235" s="4" t="s">
        <v>65</v>
      </c>
      <c r="AK235" s="4"/>
      <c r="AL235" s="4"/>
      <c r="AM235" s="4"/>
      <c r="AN235" s="4"/>
      <c r="AO235" s="4"/>
      <c r="AP235" s="4"/>
      <c r="AQ235" s="4"/>
      <c r="AR235" s="4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V235" s="4"/>
      <c r="BW235" s="4"/>
      <c r="BX235" s="4"/>
      <c r="BY235" s="4"/>
      <c r="BZ235" s="4"/>
      <c r="DD235" s="4"/>
      <c r="DE235" s="4"/>
      <c r="DF235" s="4"/>
      <c r="DG235" s="4"/>
      <c r="DH235" s="4"/>
    </row>
    <row r="236" spans="7:134" x14ac:dyDescent="0.25">
      <c r="AJ236" s="4" t="s">
        <v>88</v>
      </c>
      <c r="AK236" s="4"/>
      <c r="AL236" s="4"/>
      <c r="AM236" s="4"/>
      <c r="AN236" s="4"/>
      <c r="AO236" s="4"/>
      <c r="AP236" s="4"/>
      <c r="AQ236" s="4"/>
      <c r="AR236" s="4"/>
      <c r="AY236" s="45">
        <v>4.1859999999999999</v>
      </c>
      <c r="AZ236" s="45">
        <v>4.2050000000000001</v>
      </c>
      <c r="BA236" s="45">
        <v>3.9559999999999995</v>
      </c>
      <c r="BB236" s="45">
        <v>3.6970000000000001</v>
      </c>
      <c r="BC236" s="45">
        <v>3.4615749945438927</v>
      </c>
      <c r="BD236" s="45">
        <v>3.3887323787782351</v>
      </c>
      <c r="BE236" s="45">
        <v>3.3653760175463301</v>
      </c>
      <c r="BF236" s="45">
        <v>3.3371232410170242</v>
      </c>
      <c r="BG236" s="45">
        <v>3.2964690015315852</v>
      </c>
      <c r="BH236" s="45">
        <v>3.2663296316310135</v>
      </c>
      <c r="BI236" s="45">
        <v>3.2339744788986744</v>
      </c>
      <c r="BJ236" s="45">
        <v>3.2002792166066794</v>
      </c>
      <c r="BK236" s="45">
        <v>3.1688572201978786</v>
      </c>
      <c r="BL236" s="45">
        <v>3.1370162324630582</v>
      </c>
      <c r="BM236" s="45">
        <v>3.105343205294087</v>
      </c>
      <c r="BV236" s="4"/>
      <c r="BW236" s="4"/>
      <c r="BX236" s="4"/>
      <c r="BY236" s="4"/>
      <c r="BZ236" s="4"/>
      <c r="DD236" s="4"/>
      <c r="DE236" s="4"/>
      <c r="DF236" s="4"/>
      <c r="DG236" s="4"/>
      <c r="DH236" s="4"/>
    </row>
    <row r="237" spans="7:134" x14ac:dyDescent="0.25">
      <c r="AJ237" s="4" t="s">
        <v>89</v>
      </c>
      <c r="AK237" s="4"/>
      <c r="AL237" s="4"/>
      <c r="AM237" s="4"/>
      <c r="AN237" s="4"/>
      <c r="AO237" s="4"/>
      <c r="AP237" s="4"/>
      <c r="AQ237" s="4"/>
      <c r="AR237" s="4"/>
      <c r="AY237" s="45">
        <v>11.363</v>
      </c>
      <c r="AZ237" s="45">
        <v>10.931000000000001</v>
      </c>
      <c r="BA237" s="45">
        <v>9.5120000000000005</v>
      </c>
      <c r="BB237" s="45">
        <v>9.7370000000000001</v>
      </c>
      <c r="BC237" s="45">
        <v>8.8101141284647202</v>
      </c>
      <c r="BD237" s="45">
        <v>8.5549675640894112</v>
      </c>
      <c r="BE237" s="45">
        <v>8.6475810863730214</v>
      </c>
      <c r="BF237" s="45">
        <v>8.4974698411161889</v>
      </c>
      <c r="BG237" s="45">
        <v>8.3953393739156805</v>
      </c>
      <c r="BH237" s="45">
        <v>8.343194165125599</v>
      </c>
      <c r="BI237" s="45">
        <v>8.2437611041847703</v>
      </c>
      <c r="BJ237" s="45">
        <v>8.1608829167871679</v>
      </c>
      <c r="BK237" s="45">
        <v>8.0842938074585255</v>
      </c>
      <c r="BL237" s="45">
        <v>7.9997196906206227</v>
      </c>
      <c r="BM237" s="45">
        <v>7.919999495522994</v>
      </c>
      <c r="BV237" s="4"/>
      <c r="BW237" s="4"/>
      <c r="BX237" s="4"/>
      <c r="BY237" s="4"/>
      <c r="BZ237" s="4"/>
      <c r="DD237" s="4"/>
      <c r="DE237" s="4"/>
      <c r="DF237" s="4"/>
      <c r="DG237" s="4"/>
      <c r="DH237" s="4"/>
    </row>
    <row r="238" spans="7:134" x14ac:dyDescent="0.25">
      <c r="AJ238" s="4" t="s">
        <v>84</v>
      </c>
      <c r="AK238" s="4"/>
      <c r="AL238" s="4"/>
      <c r="AM238" s="4"/>
      <c r="AN238" s="4"/>
      <c r="AO238" s="4"/>
      <c r="AP238" s="4"/>
      <c r="AQ238" s="4"/>
      <c r="AR238" s="4"/>
      <c r="AY238" s="45">
        <v>15.548999999999999</v>
      </c>
      <c r="AZ238" s="45">
        <v>15.136000000000001</v>
      </c>
      <c r="BA238" s="45">
        <v>13.468</v>
      </c>
      <c r="BB238" s="45">
        <v>13.434000000000001</v>
      </c>
      <c r="BC238" s="45">
        <v>12.271689123008613</v>
      </c>
      <c r="BD238" s="45">
        <v>11.943699942867646</v>
      </c>
      <c r="BE238" s="45">
        <v>12.012957103919351</v>
      </c>
      <c r="BF238" s="45">
        <v>11.834593082133214</v>
      </c>
      <c r="BG238" s="45">
        <v>11.691808375447266</v>
      </c>
      <c r="BH238" s="45">
        <v>11.609523796756612</v>
      </c>
      <c r="BI238" s="45">
        <v>11.477735583083444</v>
      </c>
      <c r="BJ238" s="45">
        <v>11.361162133393847</v>
      </c>
      <c r="BK238" s="45">
        <v>11.253151027656404</v>
      </c>
      <c r="BL238" s="45">
        <v>11.13673592308368</v>
      </c>
      <c r="BM238" s="45">
        <v>11.025342700817081</v>
      </c>
      <c r="BV238" s="4"/>
      <c r="BW238" s="4"/>
      <c r="BX238" s="4"/>
      <c r="BY238" s="4"/>
      <c r="BZ238" s="4"/>
      <c r="DD238" s="4"/>
      <c r="DE238" s="4"/>
      <c r="DF238" s="4"/>
      <c r="DG238" s="4"/>
      <c r="DH238" s="4"/>
    </row>
    <row r="239" spans="7:134" x14ac:dyDescent="0.25">
      <c r="AJ239" s="4" t="s">
        <v>93</v>
      </c>
      <c r="AK239" s="4"/>
      <c r="AL239" s="4"/>
      <c r="AM239" s="4"/>
      <c r="AN239" s="4"/>
      <c r="AO239" s="4"/>
      <c r="AP239" s="4"/>
      <c r="AQ239" s="4"/>
      <c r="AR239" s="4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V239" s="4"/>
      <c r="BW239" s="4"/>
      <c r="BX239" s="4"/>
      <c r="BY239" s="4"/>
      <c r="BZ239" s="4"/>
      <c r="DD239" s="4"/>
      <c r="DE239" s="4"/>
      <c r="DF239" s="4"/>
      <c r="DG239" s="4"/>
      <c r="DH239" s="4"/>
    </row>
    <row r="240" spans="7:134" x14ac:dyDescent="0.25">
      <c r="AY240" s="45">
        <v>79.826999999999998</v>
      </c>
      <c r="AZ240" s="45">
        <v>73.543000000000006</v>
      </c>
      <c r="BA240" s="45">
        <v>78.251000000000005</v>
      </c>
      <c r="BB240" s="45">
        <v>78.671999999999997</v>
      </c>
      <c r="BC240" s="45">
        <v>67.276904465480669</v>
      </c>
      <c r="BD240" s="45">
        <v>68.356382176406655</v>
      </c>
      <c r="BE240" s="45">
        <v>68.378509383785371</v>
      </c>
      <c r="BF240" s="45">
        <v>66.643853368386402</v>
      </c>
      <c r="BG240" s="45">
        <v>66.437056676668945</v>
      </c>
      <c r="BH240" s="45">
        <v>65.810077013421292</v>
      </c>
      <c r="BI240" s="45">
        <v>64.97105577243569</v>
      </c>
      <c r="BJ240" s="45">
        <v>64.424608557758461</v>
      </c>
      <c r="BK240" s="45">
        <v>63.767208838914371</v>
      </c>
      <c r="BL240" s="45">
        <v>63.099871901908784</v>
      </c>
      <c r="BM240" s="45">
        <v>62.488618504203316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F91"/>
  <sheetViews>
    <sheetView topLeftCell="B31" workbookViewId="0">
      <selection activeCell="L88" sqref="L88"/>
    </sheetView>
  </sheetViews>
  <sheetFormatPr defaultRowHeight="15" x14ac:dyDescent="0.25"/>
  <cols>
    <col min="1" max="1" width="4.85546875" customWidth="1"/>
    <col min="2" max="2" width="41.5703125" customWidth="1"/>
    <col min="3" max="3" width="8.140625" bestFit="1" customWidth="1"/>
    <col min="4" max="7" width="9.140625" customWidth="1"/>
    <col min="8" max="11" width="10.28515625" customWidth="1"/>
    <col min="12" max="18" width="10.28515625" bestFit="1" customWidth="1"/>
    <col min="19" max="22" width="10.28515625" customWidth="1"/>
    <col min="25" max="25" width="5.42578125" customWidth="1"/>
    <col min="26" max="26" width="57.42578125" customWidth="1"/>
    <col min="27" max="28" width="9.140625" customWidth="1"/>
    <col min="29" max="34" width="11.5703125" customWidth="1"/>
    <col min="35" max="35" width="11.5703125" bestFit="1" customWidth="1"/>
    <col min="36" max="43" width="9" bestFit="1" customWidth="1"/>
    <col min="44" max="47" width="9" customWidth="1"/>
    <col min="48" max="48" width="9.140625" customWidth="1"/>
    <col min="49" max="49" width="17.140625" customWidth="1"/>
    <col min="50" max="50" width="11.5703125" bestFit="1" customWidth="1"/>
    <col min="51" max="51" width="11.5703125" customWidth="1"/>
    <col min="52" max="52" width="14.28515625" customWidth="1"/>
    <col min="53" max="55" width="11.5703125" customWidth="1"/>
    <col min="56" max="56" width="11.5703125" bestFit="1" customWidth="1"/>
    <col min="57" max="57" width="58.85546875" customWidth="1"/>
    <col min="59" max="66" width="9.140625" customWidth="1"/>
    <col min="67" max="67" width="12.140625" customWidth="1"/>
    <col min="68" max="73" width="9.5703125" bestFit="1" customWidth="1"/>
    <col min="74" max="80" width="9.140625" customWidth="1"/>
    <col min="82" max="86" width="9.140625" customWidth="1"/>
    <col min="87" max="87" width="59.5703125" customWidth="1"/>
    <col min="89" max="89" width="9.28515625" customWidth="1"/>
    <col min="90" max="96" width="9.5703125" customWidth="1"/>
    <col min="97" max="103" width="10" bestFit="1" customWidth="1"/>
    <col min="104" max="107" width="9.5703125" customWidth="1"/>
    <col min="108" max="108" width="9.140625" customWidth="1"/>
    <col min="109" max="109" width="16.28515625" customWidth="1"/>
  </cols>
  <sheetData>
    <row r="1" spans="1:110" ht="23.25" hidden="1" x14ac:dyDescent="0.35">
      <c r="A1" s="1"/>
      <c r="B1" s="2" t="s">
        <v>0</v>
      </c>
      <c r="C1" s="3"/>
      <c r="D1" s="3"/>
      <c r="E1" s="3"/>
      <c r="F1" s="3"/>
      <c r="G1" s="3"/>
      <c r="Z1" s="2" t="s">
        <v>3</v>
      </c>
      <c r="AA1" s="5"/>
      <c r="AB1" s="3"/>
      <c r="AC1" s="3"/>
      <c r="AD1" s="3"/>
      <c r="AE1" s="3"/>
      <c r="AF1" s="3"/>
      <c r="AW1" s="4" t="s">
        <v>1</v>
      </c>
      <c r="AX1" s="4" t="s">
        <v>2</v>
      </c>
      <c r="BE1" s="2" t="s">
        <v>4</v>
      </c>
      <c r="BF1" s="3"/>
      <c r="BG1" s="3"/>
      <c r="BH1" s="3"/>
      <c r="BI1" s="3"/>
      <c r="BJ1" s="3"/>
      <c r="CA1" s="4" t="s">
        <v>1</v>
      </c>
      <c r="CB1" s="4" t="s">
        <v>2</v>
      </c>
      <c r="CI1" s="2" t="s">
        <v>5</v>
      </c>
      <c r="CJ1" s="3"/>
      <c r="CK1" s="3"/>
      <c r="CL1" s="3"/>
      <c r="CM1" s="3"/>
      <c r="CN1" s="3"/>
      <c r="DE1" s="4" t="s">
        <v>1</v>
      </c>
      <c r="DF1" s="4" t="s">
        <v>2</v>
      </c>
    </row>
    <row r="2" spans="1:110" hidden="1" x14ac:dyDescent="0.25">
      <c r="B2" s="2" t="s">
        <v>6</v>
      </c>
      <c r="C2" s="3"/>
      <c r="D2" s="3">
        <v>2008</v>
      </c>
      <c r="E2" s="3">
        <v>2009</v>
      </c>
      <c r="F2" s="3">
        <v>2010</v>
      </c>
      <c r="G2" s="3">
        <v>2011</v>
      </c>
      <c r="H2" s="6">
        <v>2012</v>
      </c>
      <c r="I2" s="6">
        <v>2013</v>
      </c>
      <c r="J2" s="6">
        <v>2014</v>
      </c>
      <c r="K2" s="6">
        <v>2015</v>
      </c>
      <c r="L2" s="6">
        <v>2016</v>
      </c>
      <c r="M2" s="6">
        <v>2017</v>
      </c>
      <c r="N2" s="6">
        <v>2018</v>
      </c>
      <c r="O2" s="6">
        <v>2019</v>
      </c>
      <c r="P2" s="6">
        <v>2020</v>
      </c>
      <c r="Q2" s="6">
        <v>2021</v>
      </c>
      <c r="R2" s="7">
        <v>2022</v>
      </c>
      <c r="S2" s="7">
        <v>2023</v>
      </c>
      <c r="T2" s="7">
        <v>2024</v>
      </c>
      <c r="U2" s="8">
        <v>2025</v>
      </c>
      <c r="V2" s="8">
        <v>2026</v>
      </c>
      <c r="Z2" s="2" t="s">
        <v>6</v>
      </c>
      <c r="AA2" s="5"/>
      <c r="AB2" s="3"/>
      <c r="AC2" s="3">
        <v>2008</v>
      </c>
      <c r="AD2" s="3">
        <v>2009</v>
      </c>
      <c r="AE2" s="3">
        <v>2010</v>
      </c>
      <c r="AF2" s="3">
        <v>2011</v>
      </c>
      <c r="AG2" s="6">
        <v>2012</v>
      </c>
      <c r="AH2" s="6">
        <v>2013</v>
      </c>
      <c r="AI2" s="6">
        <v>2014</v>
      </c>
      <c r="AJ2" s="6">
        <v>2015</v>
      </c>
      <c r="AK2" s="6">
        <v>2016</v>
      </c>
      <c r="AL2" s="6">
        <v>2017</v>
      </c>
      <c r="AM2" s="6">
        <v>2018</v>
      </c>
      <c r="AN2" s="6">
        <v>2019</v>
      </c>
      <c r="AO2" s="6">
        <v>2020</v>
      </c>
      <c r="AP2" s="6">
        <v>2021</v>
      </c>
      <c r="AQ2" s="7">
        <v>2022</v>
      </c>
      <c r="AR2" s="7">
        <v>2023</v>
      </c>
      <c r="AS2" s="7">
        <v>2024</v>
      </c>
      <c r="AT2" s="8">
        <v>2025</v>
      </c>
      <c r="AU2" s="8">
        <v>2026</v>
      </c>
      <c r="AW2" s="4" t="s">
        <v>7</v>
      </c>
      <c r="AX2" s="4" t="s">
        <v>8</v>
      </c>
      <c r="BE2" s="2" t="s">
        <v>6</v>
      </c>
      <c r="BF2" s="3"/>
      <c r="BG2" s="3">
        <v>2008</v>
      </c>
      <c r="BH2" s="3">
        <v>2009</v>
      </c>
      <c r="BI2" s="3">
        <v>2010</v>
      </c>
      <c r="BJ2" s="3">
        <v>2011</v>
      </c>
      <c r="BK2" s="6">
        <v>2012</v>
      </c>
      <c r="BL2" s="6">
        <v>2013</v>
      </c>
      <c r="BM2" s="6">
        <v>2014</v>
      </c>
      <c r="BN2" s="6">
        <v>2015</v>
      </c>
      <c r="BO2" s="6">
        <v>2016</v>
      </c>
      <c r="BP2" s="6">
        <v>2017</v>
      </c>
      <c r="BQ2" s="6">
        <v>2018</v>
      </c>
      <c r="BR2" s="6">
        <v>2019</v>
      </c>
      <c r="BS2" s="6">
        <v>2020</v>
      </c>
      <c r="BT2" s="6">
        <v>2021</v>
      </c>
      <c r="BU2" s="7">
        <v>2022</v>
      </c>
      <c r="BV2" s="7">
        <v>2023</v>
      </c>
      <c r="BW2" s="7">
        <v>2024</v>
      </c>
      <c r="BX2" s="8">
        <v>2025</v>
      </c>
      <c r="BY2" s="8">
        <v>2026</v>
      </c>
      <c r="CA2" s="4" t="s">
        <v>7</v>
      </c>
      <c r="CB2" s="4" t="s">
        <v>8</v>
      </c>
      <c r="CI2" s="2" t="s">
        <v>9</v>
      </c>
      <c r="CJ2" s="3"/>
      <c r="CK2" s="3">
        <v>2008</v>
      </c>
      <c r="CL2" s="3">
        <v>2009</v>
      </c>
      <c r="CM2" s="3">
        <v>2010</v>
      </c>
      <c r="CN2" s="3">
        <v>2011</v>
      </c>
      <c r="CO2" s="6">
        <v>2012</v>
      </c>
      <c r="CP2" s="6">
        <v>2013</v>
      </c>
      <c r="CQ2" s="6">
        <v>2014</v>
      </c>
      <c r="CR2" s="6">
        <v>2015</v>
      </c>
      <c r="CS2" s="6">
        <v>2016</v>
      </c>
      <c r="CT2" s="6">
        <v>2017</v>
      </c>
      <c r="CU2" s="6">
        <v>2018</v>
      </c>
      <c r="CV2" s="6">
        <v>2019</v>
      </c>
      <c r="CW2" s="6">
        <v>2020</v>
      </c>
      <c r="CX2" s="6">
        <v>2021</v>
      </c>
      <c r="CY2" s="7">
        <v>2022</v>
      </c>
      <c r="CZ2" s="7">
        <v>2023</v>
      </c>
      <c r="DA2" s="7">
        <v>2024</v>
      </c>
      <c r="DB2" s="8">
        <v>2025</v>
      </c>
      <c r="DC2" s="8">
        <v>2026</v>
      </c>
      <c r="DE2" s="4" t="s">
        <v>7</v>
      </c>
      <c r="DF2" s="4" t="s">
        <v>8</v>
      </c>
    </row>
    <row r="3" spans="1:110" hidden="1" x14ac:dyDescent="0.25">
      <c r="B3" s="9" t="s">
        <v>10</v>
      </c>
      <c r="C3" s="3" t="s">
        <v>11</v>
      </c>
      <c r="D3" s="3"/>
      <c r="E3" s="3"/>
      <c r="F3" s="3"/>
      <c r="G3" s="3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Z3" s="9" t="s">
        <v>10</v>
      </c>
      <c r="AA3" s="9"/>
      <c r="AB3" s="3" t="s">
        <v>11</v>
      </c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W3" s="11" t="s">
        <v>12</v>
      </c>
      <c r="AX3" s="11" t="s">
        <v>12</v>
      </c>
      <c r="BE3" s="9" t="s">
        <v>10</v>
      </c>
      <c r="BF3" s="3" t="s">
        <v>11</v>
      </c>
      <c r="BG3" s="3"/>
      <c r="BH3" s="3"/>
      <c r="BI3" s="3"/>
      <c r="BJ3" s="3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CA3" s="11" t="s">
        <v>12</v>
      </c>
      <c r="CB3" s="11" t="s">
        <v>12</v>
      </c>
      <c r="CI3" s="9" t="s">
        <v>10</v>
      </c>
      <c r="CJ3" s="3" t="s">
        <v>11</v>
      </c>
      <c r="CK3" s="3"/>
      <c r="CL3" s="3"/>
      <c r="CM3" s="3"/>
      <c r="CN3" s="3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E3" s="11" t="s">
        <v>12</v>
      </c>
      <c r="DF3" s="11" t="s">
        <v>12</v>
      </c>
    </row>
    <row r="4" spans="1:110" hidden="1" x14ac:dyDescent="0.25">
      <c r="B4" s="12" t="s">
        <v>13</v>
      </c>
      <c r="C4" s="3"/>
      <c r="D4" s="52">
        <f t="shared" ref="D4:S19" si="0">AC4+BG4+CK4</f>
        <v>58116.902651480545</v>
      </c>
      <c r="E4" s="52">
        <f t="shared" si="0"/>
        <v>57873.57063574568</v>
      </c>
      <c r="F4" s="52">
        <f t="shared" si="0"/>
        <v>57583.439219807391</v>
      </c>
      <c r="G4" s="52">
        <f t="shared" si="0"/>
        <v>57262.26511134296</v>
      </c>
      <c r="H4" s="52">
        <f t="shared" si="0"/>
        <v>56814.064897198114</v>
      </c>
      <c r="I4" s="52">
        <f t="shared" si="0"/>
        <v>56890.374427573159</v>
      </c>
      <c r="J4" s="52">
        <f t="shared" si="0"/>
        <v>56287.184692475828</v>
      </c>
      <c r="K4" s="52">
        <f t="shared" si="0"/>
        <v>55604.544642894834</v>
      </c>
      <c r="L4" s="52">
        <f t="shared" si="0"/>
        <v>54848.537464950074</v>
      </c>
      <c r="M4" s="52">
        <f t="shared" si="0"/>
        <v>54835.050115147162</v>
      </c>
      <c r="N4" s="52">
        <f t="shared" si="0"/>
        <v>54273.038910649477</v>
      </c>
      <c r="O4" s="52">
        <f t="shared" si="0"/>
        <v>53434.19365714275</v>
      </c>
      <c r="P4" s="52">
        <f t="shared" si="0"/>
        <v>52608.061256529072</v>
      </c>
      <c r="Q4" s="52">
        <f t="shared" si="0"/>
        <v>51712.901780176464</v>
      </c>
      <c r="R4" s="52">
        <f t="shared" si="0"/>
        <v>50943.104321946412</v>
      </c>
      <c r="S4" s="52">
        <f t="shared" si="0"/>
        <v>50380.812140165908</v>
      </c>
      <c r="T4" s="52">
        <f t="shared" ref="T4:V30" si="1">AS4+BW4+DA4</f>
        <v>50011.205543344469</v>
      </c>
      <c r="U4" s="52">
        <f t="shared" si="1"/>
        <v>49672.179330088751</v>
      </c>
      <c r="V4" s="52">
        <f t="shared" si="1"/>
        <v>49390.98001056975</v>
      </c>
      <c r="Z4" s="12" t="s">
        <v>13</v>
      </c>
      <c r="AA4" s="12"/>
      <c r="AB4" s="3"/>
      <c r="AC4" s="10">
        <f t="shared" ref="AC4:AU4" si="2">AC5+AC10+AC11</f>
        <v>58116.902651480545</v>
      </c>
      <c r="AD4" s="10">
        <f t="shared" si="2"/>
        <v>57626.333257141552</v>
      </c>
      <c r="AE4" s="10">
        <f t="shared" si="2"/>
        <v>57157.83425734027</v>
      </c>
      <c r="AF4" s="10">
        <f t="shared" si="2"/>
        <v>56654.43258977995</v>
      </c>
      <c r="AG4" s="10">
        <f t="shared" si="2"/>
        <v>56151.735076011362</v>
      </c>
      <c r="AH4" s="10">
        <f t="shared" si="2"/>
        <v>56244.334676641338</v>
      </c>
      <c r="AI4" s="10">
        <f t="shared" si="2"/>
        <v>55418.204237869155</v>
      </c>
      <c r="AJ4" s="10">
        <f t="shared" si="2"/>
        <v>54171.453686441542</v>
      </c>
      <c r="AK4" s="10">
        <f t="shared" si="2"/>
        <v>53384.312025713414</v>
      </c>
      <c r="AL4" s="10">
        <f t="shared" si="2"/>
        <v>53335.499457222424</v>
      </c>
      <c r="AM4" s="10">
        <f t="shared" si="2"/>
        <v>52759.012746486304</v>
      </c>
      <c r="AN4" s="10">
        <f t="shared" si="2"/>
        <v>51916.473638149728</v>
      </c>
      <c r="AO4" s="10">
        <f t="shared" si="2"/>
        <v>51082.676552468532</v>
      </c>
      <c r="AP4" s="10">
        <f t="shared" si="2"/>
        <v>50189.791585758103</v>
      </c>
      <c r="AQ4" s="10">
        <f t="shared" si="2"/>
        <v>49417.296316302512</v>
      </c>
      <c r="AR4" s="10">
        <f t="shared" si="2"/>
        <v>48843.721892554357</v>
      </c>
      <c r="AS4" s="10">
        <f t="shared" si="2"/>
        <v>48454.540871600002</v>
      </c>
      <c r="AT4" s="10">
        <f t="shared" si="2"/>
        <v>48092.166800975552</v>
      </c>
      <c r="AU4" s="10">
        <f t="shared" si="2"/>
        <v>47787.415388751731</v>
      </c>
      <c r="AW4" s="13">
        <v>-1.1014352112670212</v>
      </c>
      <c r="AX4" s="14">
        <f t="shared" ref="AX4:AX30" si="3">AK4-AU4</f>
        <v>5596.8966369616828</v>
      </c>
      <c r="AY4" s="53"/>
      <c r="AZ4" s="54"/>
      <c r="BE4" s="12" t="s">
        <v>13</v>
      </c>
      <c r="BF4" s="3"/>
      <c r="BG4" s="10">
        <f t="shared" ref="BG4:BY4" si="4">BG5+BG10+BG11</f>
        <v>0</v>
      </c>
      <c r="BH4" s="10">
        <f t="shared" si="4"/>
        <v>208.68555222754355</v>
      </c>
      <c r="BI4" s="10">
        <f t="shared" si="4"/>
        <v>223.90152210254232</v>
      </c>
      <c r="BJ4" s="10">
        <f t="shared" si="4"/>
        <v>248.68204254819327</v>
      </c>
      <c r="BK4" s="10">
        <f t="shared" si="4"/>
        <v>253.98064571760352</v>
      </c>
      <c r="BL4" s="10">
        <f t="shared" si="4"/>
        <v>247.19537251043988</v>
      </c>
      <c r="BM4" s="10">
        <f t="shared" si="4"/>
        <v>232.51275501443433</v>
      </c>
      <c r="BN4" s="10">
        <f t="shared" si="4"/>
        <v>282.56271251654857</v>
      </c>
      <c r="BO4" s="10">
        <f t="shared" si="4"/>
        <v>291.95031376007006</v>
      </c>
      <c r="BP4" s="10">
        <f t="shared" si="4"/>
        <v>300.94291752018353</v>
      </c>
      <c r="BQ4" s="10">
        <f t="shared" si="4"/>
        <v>305.71156224846465</v>
      </c>
      <c r="BR4" s="10">
        <f t="shared" si="4"/>
        <v>309.36051431512573</v>
      </c>
      <c r="BS4" s="10">
        <f t="shared" si="4"/>
        <v>312.63095607276989</v>
      </c>
      <c r="BT4" s="10">
        <f t="shared" si="4"/>
        <v>314.2523589556908</v>
      </c>
      <c r="BU4" s="10">
        <f t="shared" si="4"/>
        <v>315.59637991998329</v>
      </c>
      <c r="BV4" s="10">
        <f t="shared" si="4"/>
        <v>318.58994885251059</v>
      </c>
      <c r="BW4" s="10">
        <f t="shared" si="4"/>
        <v>322.85380581033735</v>
      </c>
      <c r="BX4" s="10">
        <f t="shared" si="4"/>
        <v>327.70535693307761</v>
      </c>
      <c r="BY4" s="10">
        <f t="shared" si="4"/>
        <v>332.49988159360021</v>
      </c>
      <c r="CA4" s="13">
        <v>1.309052794199328</v>
      </c>
      <c r="CB4" s="14">
        <f t="shared" ref="CB4:CB30" si="5">BO4-BY4</f>
        <v>-40.549567833530148</v>
      </c>
      <c r="CI4" s="12" t="s">
        <v>13</v>
      </c>
      <c r="CJ4" s="3"/>
      <c r="CK4" s="10">
        <f t="shared" ref="CK4:DC4" si="6">CK5+CK11</f>
        <v>0</v>
      </c>
      <c r="CL4" s="10">
        <f t="shared" si="6"/>
        <v>38.55182637658158</v>
      </c>
      <c r="CM4" s="10">
        <f t="shared" si="6"/>
        <v>201.70344036457982</v>
      </c>
      <c r="CN4" s="10">
        <f t="shared" si="6"/>
        <v>359.1504790148158</v>
      </c>
      <c r="CO4" s="10">
        <f t="shared" si="6"/>
        <v>408.34917546915136</v>
      </c>
      <c r="CP4" s="10">
        <f t="shared" si="6"/>
        <v>398.84437842137862</v>
      </c>
      <c r="CQ4" s="10">
        <f t="shared" si="6"/>
        <v>636.46769959224048</v>
      </c>
      <c r="CR4" s="10">
        <f t="shared" si="6"/>
        <v>1150.5282439367436</v>
      </c>
      <c r="CS4" s="10">
        <f t="shared" si="6"/>
        <v>1172.2751254765935</v>
      </c>
      <c r="CT4" s="10">
        <f t="shared" si="6"/>
        <v>1198.6077404045591</v>
      </c>
      <c r="CU4" s="10">
        <f t="shared" si="6"/>
        <v>1208.3146019147089</v>
      </c>
      <c r="CV4" s="10">
        <f t="shared" si="6"/>
        <v>1208.3595046778946</v>
      </c>
      <c r="CW4" s="10">
        <f t="shared" si="6"/>
        <v>1212.7537479877735</v>
      </c>
      <c r="CX4" s="10">
        <f t="shared" si="6"/>
        <v>1208.8578354626732</v>
      </c>
      <c r="CY4" s="10">
        <f t="shared" si="6"/>
        <v>1210.2116257239197</v>
      </c>
      <c r="CZ4" s="10">
        <f t="shared" si="6"/>
        <v>1218.5002987590387</v>
      </c>
      <c r="DA4" s="10">
        <f t="shared" si="6"/>
        <v>1233.8108659341306</v>
      </c>
      <c r="DB4" s="10">
        <f t="shared" si="6"/>
        <v>1252.3071721801216</v>
      </c>
      <c r="DC4" s="10">
        <f t="shared" si="6"/>
        <v>1271.0647402244233</v>
      </c>
      <c r="DE4" s="13">
        <v>0.81236708967538096</v>
      </c>
      <c r="DF4" s="14">
        <f t="shared" ref="DF4:DF30" si="7">CS4-DC4</f>
        <v>-98.789614747829773</v>
      </c>
    </row>
    <row r="5" spans="1:110" hidden="1" x14ac:dyDescent="0.25">
      <c r="B5" s="15" t="s">
        <v>14</v>
      </c>
      <c r="C5" s="3"/>
      <c r="D5" s="52">
        <f t="shared" si="0"/>
        <v>45844.856102188052</v>
      </c>
      <c r="E5" s="52">
        <f t="shared" si="0"/>
        <v>45834.627050086114</v>
      </c>
      <c r="F5" s="52">
        <f t="shared" si="0"/>
        <v>45463.640080588892</v>
      </c>
      <c r="G5" s="52">
        <f t="shared" si="0"/>
        <v>45323.55525018178</v>
      </c>
      <c r="H5" s="52">
        <f t="shared" si="0"/>
        <v>45122.900634405007</v>
      </c>
      <c r="I5" s="52">
        <f t="shared" si="0"/>
        <v>45240.403089453786</v>
      </c>
      <c r="J5" s="52">
        <f t="shared" si="0"/>
        <v>44319.897602322751</v>
      </c>
      <c r="K5" s="52">
        <f t="shared" si="0"/>
        <v>43315.636774783707</v>
      </c>
      <c r="L5" s="52">
        <f t="shared" si="0"/>
        <v>43039.24681769748</v>
      </c>
      <c r="M5" s="52">
        <f t="shared" si="0"/>
        <v>42983.763884536005</v>
      </c>
      <c r="N5" s="52">
        <f t="shared" si="0"/>
        <v>42547.252931499177</v>
      </c>
      <c r="O5" s="52">
        <f t="shared" si="0"/>
        <v>41942.634369106141</v>
      </c>
      <c r="P5" s="52">
        <f t="shared" si="0"/>
        <v>41364.728778913886</v>
      </c>
      <c r="Q5" s="52">
        <f t="shared" si="0"/>
        <v>40689.051077352247</v>
      </c>
      <c r="R5" s="52">
        <f t="shared" si="0"/>
        <v>40082.261049542474</v>
      </c>
      <c r="S5" s="52">
        <f t="shared" si="0"/>
        <v>39618.568865389025</v>
      </c>
      <c r="T5" s="52">
        <f t="shared" si="1"/>
        <v>39275.860569843935</v>
      </c>
      <c r="U5" s="52">
        <f t="shared" si="1"/>
        <v>38968.174691369466</v>
      </c>
      <c r="V5" s="52">
        <f t="shared" si="1"/>
        <v>38677.218282093891</v>
      </c>
      <c r="X5" s="16"/>
      <c r="Y5" s="16"/>
      <c r="Z5" s="15" t="s">
        <v>14</v>
      </c>
      <c r="AA5" s="15"/>
      <c r="AB5" s="3"/>
      <c r="AC5" s="10">
        <f t="shared" ref="AC5:AU5" si="8">AC6+AC9</f>
        <v>45844.856102188052</v>
      </c>
      <c r="AD5" s="10">
        <f t="shared" si="8"/>
        <v>45618.185541481987</v>
      </c>
      <c r="AE5" s="10">
        <f t="shared" si="8"/>
        <v>45147.80196812177</v>
      </c>
      <c r="AF5" s="10">
        <f t="shared" si="8"/>
        <v>44947.038168618768</v>
      </c>
      <c r="AG5" s="10">
        <f t="shared" si="8"/>
        <v>44724.602763218252</v>
      </c>
      <c r="AH5" s="10">
        <f t="shared" si="8"/>
        <v>44843.584378521969</v>
      </c>
      <c r="AI5" s="10">
        <f t="shared" si="8"/>
        <v>43928.887757716082</v>
      </c>
      <c r="AJ5" s="10">
        <f t="shared" si="8"/>
        <v>42839.210978330411</v>
      </c>
      <c r="AK5" s="10">
        <f t="shared" si="8"/>
        <v>42540.186923573434</v>
      </c>
      <c r="AL5" s="10">
        <f t="shared" si="8"/>
        <v>42462.581149211626</v>
      </c>
      <c r="AM5" s="10">
        <f t="shared" si="8"/>
        <v>42010.629724911334</v>
      </c>
      <c r="AN5" s="10">
        <f t="shared" si="8"/>
        <v>41392.276210398712</v>
      </c>
      <c r="AO5" s="10">
        <f t="shared" si="8"/>
        <v>40802.684627063536</v>
      </c>
      <c r="AP5" s="10">
        <f t="shared" si="8"/>
        <v>40117.415597305422</v>
      </c>
      <c r="AQ5" s="10">
        <f t="shared" si="8"/>
        <v>39501.610200781652</v>
      </c>
      <c r="AR5" s="10">
        <f t="shared" si="8"/>
        <v>39027.300879006383</v>
      </c>
      <c r="AS5" s="10">
        <f t="shared" si="8"/>
        <v>38672.255027298546</v>
      </c>
      <c r="AT5" s="10">
        <f t="shared" si="8"/>
        <v>38350.857988550604</v>
      </c>
      <c r="AU5" s="10">
        <f t="shared" si="8"/>
        <v>38046.138238782703</v>
      </c>
      <c r="AW5" s="13">
        <v>-1.1102864776158183</v>
      </c>
      <c r="AX5" s="14">
        <f t="shared" si="3"/>
        <v>4494.0486847907305</v>
      </c>
      <c r="AY5" s="16"/>
      <c r="AZ5" s="55"/>
      <c r="BA5" s="16"/>
      <c r="BB5" s="16"/>
      <c r="BC5" s="16"/>
      <c r="BD5" s="16"/>
      <c r="BE5" s="15" t="s">
        <v>14</v>
      </c>
      <c r="BF5" s="3"/>
      <c r="BG5" s="10">
        <f t="shared" ref="BG5:BY5" si="9">BG6+BG9</f>
        <v>0</v>
      </c>
      <c r="BH5" s="10">
        <f t="shared" si="9"/>
        <v>208.68555222754355</v>
      </c>
      <c r="BI5" s="10">
        <f t="shared" si="9"/>
        <v>223.90152210254232</v>
      </c>
      <c r="BJ5" s="10">
        <f t="shared" si="9"/>
        <v>248.68204254819327</v>
      </c>
      <c r="BK5" s="10">
        <f t="shared" si="9"/>
        <v>253.98064571760352</v>
      </c>
      <c r="BL5" s="10">
        <f t="shared" si="9"/>
        <v>247.19537251043988</v>
      </c>
      <c r="BM5" s="10">
        <f t="shared" si="9"/>
        <v>232.51275501443433</v>
      </c>
      <c r="BN5" s="10">
        <f t="shared" si="9"/>
        <v>282.56271251654857</v>
      </c>
      <c r="BO5" s="10">
        <f t="shared" si="9"/>
        <v>291.95031376007006</v>
      </c>
      <c r="BP5" s="10">
        <f t="shared" si="9"/>
        <v>300.94291752018353</v>
      </c>
      <c r="BQ5" s="10">
        <f t="shared" si="9"/>
        <v>305.71156224846465</v>
      </c>
      <c r="BR5" s="10">
        <f t="shared" si="9"/>
        <v>309.36051431512573</v>
      </c>
      <c r="BS5" s="10">
        <f t="shared" si="9"/>
        <v>312.63095607276989</v>
      </c>
      <c r="BT5" s="10">
        <f t="shared" si="9"/>
        <v>314.2523589556908</v>
      </c>
      <c r="BU5" s="10">
        <f t="shared" si="9"/>
        <v>315.59637991998329</v>
      </c>
      <c r="BV5" s="10">
        <f t="shared" si="9"/>
        <v>318.58994885251059</v>
      </c>
      <c r="BW5" s="10">
        <f t="shared" si="9"/>
        <v>322.85380581033735</v>
      </c>
      <c r="BX5" s="10">
        <f t="shared" si="9"/>
        <v>327.70535693307761</v>
      </c>
      <c r="BY5" s="10">
        <f t="shared" si="9"/>
        <v>332.49988159360021</v>
      </c>
      <c r="CA5" s="13">
        <v>1.309052794199328</v>
      </c>
      <c r="CB5" s="14">
        <f t="shared" si="5"/>
        <v>-40.549567833530148</v>
      </c>
      <c r="CC5" s="16"/>
      <c r="CD5" s="16"/>
      <c r="CE5" s="16"/>
      <c r="CF5" s="16"/>
      <c r="CG5" s="16"/>
      <c r="CH5" s="16"/>
      <c r="CI5" s="15" t="s">
        <v>14</v>
      </c>
      <c r="CJ5" s="3"/>
      <c r="CK5" s="10">
        <v>0</v>
      </c>
      <c r="CL5" s="10">
        <f>CL6+CL9</f>
        <v>7.7559563765815778</v>
      </c>
      <c r="CM5" s="10">
        <v>91.9365903645798</v>
      </c>
      <c r="CN5" s="10">
        <v>127.83503901481578</v>
      </c>
      <c r="CO5" s="10">
        <v>144.31722546915131</v>
      </c>
      <c r="CP5" s="10">
        <v>149.62333842137843</v>
      </c>
      <c r="CQ5" s="10">
        <v>158.49708959224014</v>
      </c>
      <c r="CR5" s="10">
        <v>193.86308393674372</v>
      </c>
      <c r="CS5" s="10">
        <v>207.10958036397511</v>
      </c>
      <c r="CT5" s="10">
        <v>220.23981780419697</v>
      </c>
      <c r="CU5" s="10">
        <v>230.91164433937627</v>
      </c>
      <c r="CV5" s="10">
        <v>240.99764439229875</v>
      </c>
      <c r="CW5" s="10">
        <v>249.41319577758529</v>
      </c>
      <c r="CX5" s="10">
        <v>257.38312109113764</v>
      </c>
      <c r="CY5" s="10">
        <v>265.05446884084279</v>
      </c>
      <c r="CZ5" s="10">
        <v>272.67803753012942</v>
      </c>
      <c r="DA5" s="10">
        <v>280.75173673505333</v>
      </c>
      <c r="DB5" s="10">
        <v>289.61134588578483</v>
      </c>
      <c r="DC5" s="10">
        <v>298.58016171759294</v>
      </c>
      <c r="DE5" s="13">
        <v>3.7256287414038081</v>
      </c>
      <c r="DF5" s="14">
        <f t="shared" si="7"/>
        <v>-91.470581353617831</v>
      </c>
    </row>
    <row r="6" spans="1:110" hidden="1" x14ac:dyDescent="0.25">
      <c r="B6" s="15" t="s">
        <v>15</v>
      </c>
      <c r="C6" s="3"/>
      <c r="D6" s="52">
        <f t="shared" si="0"/>
        <v>40054.940696145881</v>
      </c>
      <c r="E6" s="52">
        <f t="shared" si="0"/>
        <v>40200.1713159684</v>
      </c>
      <c r="F6" s="52">
        <f t="shared" si="0"/>
        <v>39990.095909661504</v>
      </c>
      <c r="G6" s="52">
        <f t="shared" si="0"/>
        <v>39687.138122245487</v>
      </c>
      <c r="H6" s="52">
        <f t="shared" si="0"/>
        <v>39846.6200900572</v>
      </c>
      <c r="I6" s="52">
        <f t="shared" si="0"/>
        <v>39792.064990918247</v>
      </c>
      <c r="J6" s="52">
        <f t="shared" si="0"/>
        <v>38792.214059365644</v>
      </c>
      <c r="K6" s="52">
        <f t="shared" si="0"/>
        <v>38357.365037824653</v>
      </c>
      <c r="L6" s="52">
        <f t="shared" si="0"/>
        <v>38121.276559415142</v>
      </c>
      <c r="M6" s="52">
        <f t="shared" si="0"/>
        <v>38071.717680568756</v>
      </c>
      <c r="N6" s="52">
        <f t="shared" si="0"/>
        <v>37715.021666373003</v>
      </c>
      <c r="O6" s="52">
        <f t="shared" si="0"/>
        <v>37231.098069443702</v>
      </c>
      <c r="P6" s="52">
        <f t="shared" si="0"/>
        <v>36776.83032084853</v>
      </c>
      <c r="Q6" s="52">
        <f t="shared" si="0"/>
        <v>36241.29642863429</v>
      </c>
      <c r="R6" s="52">
        <f t="shared" si="0"/>
        <v>35748.43620311642</v>
      </c>
      <c r="S6" s="52">
        <f t="shared" si="0"/>
        <v>35373.250800163194</v>
      </c>
      <c r="T6" s="52">
        <f t="shared" si="1"/>
        <v>35093.782001655025</v>
      </c>
      <c r="U6" s="52">
        <f t="shared" si="1"/>
        <v>34836.71288742694</v>
      </c>
      <c r="V6" s="52">
        <f t="shared" si="1"/>
        <v>34594.194503623439</v>
      </c>
      <c r="Z6" s="15" t="s">
        <v>15</v>
      </c>
      <c r="AA6" s="15"/>
      <c r="AB6" s="3"/>
      <c r="AC6" s="10">
        <f t="shared" ref="AC6:AU6" si="10">SUM(AC7:AC8)</f>
        <v>40054.940696145881</v>
      </c>
      <c r="AD6" s="10">
        <f t="shared" si="10"/>
        <v>39996.438658507337</v>
      </c>
      <c r="AE6" s="10">
        <f t="shared" si="10"/>
        <v>39724.845467678424</v>
      </c>
      <c r="AF6" s="10">
        <f t="shared" si="10"/>
        <v>39379.074300875385</v>
      </c>
      <c r="AG6" s="10">
        <f t="shared" si="10"/>
        <v>39514.792566391559</v>
      </c>
      <c r="AH6" s="10">
        <f t="shared" si="10"/>
        <v>39465.664513618831</v>
      </c>
      <c r="AI6" s="10">
        <f t="shared" si="10"/>
        <v>38475.336214913914</v>
      </c>
      <c r="AJ6" s="10">
        <f t="shared" si="10"/>
        <v>37956.276071949927</v>
      </c>
      <c r="AK6" s="10">
        <f t="shared" si="10"/>
        <v>37702.620484769926</v>
      </c>
      <c r="AL6" s="10">
        <f t="shared" si="10"/>
        <v>37636.204146078948</v>
      </c>
      <c r="AM6" s="10">
        <f t="shared" si="10"/>
        <v>37267.507612392132</v>
      </c>
      <c r="AN6" s="10">
        <f t="shared" si="10"/>
        <v>36772.858255598403</v>
      </c>
      <c r="AO6" s="10">
        <f t="shared" si="10"/>
        <v>36308.777973308075</v>
      </c>
      <c r="AP6" s="10">
        <f t="shared" si="10"/>
        <v>35764.777611949037</v>
      </c>
      <c r="AQ6" s="10">
        <f t="shared" si="10"/>
        <v>35263.485215119901</v>
      </c>
      <c r="AR6" s="10">
        <f t="shared" si="10"/>
        <v>34878.347822475444</v>
      </c>
      <c r="AS6" s="10">
        <f t="shared" si="10"/>
        <v>34587.492125882214</v>
      </c>
      <c r="AT6" s="10">
        <f t="shared" si="10"/>
        <v>34317.871493250692</v>
      </c>
      <c r="AU6" s="10">
        <f t="shared" si="10"/>
        <v>34062.889345012787</v>
      </c>
      <c r="AW6" s="13">
        <v>-1.010075110455233</v>
      </c>
      <c r="AX6" s="14">
        <f t="shared" si="3"/>
        <v>3639.7311397571393</v>
      </c>
      <c r="AY6" s="16"/>
      <c r="AZ6" s="16"/>
      <c r="BA6" s="16"/>
      <c r="BB6" s="16"/>
      <c r="BC6" s="16"/>
      <c r="BD6" s="16"/>
      <c r="BE6" s="15" t="s">
        <v>15</v>
      </c>
      <c r="BF6" s="3"/>
      <c r="BG6" s="10">
        <f t="shared" ref="BG6:BY6" si="11">SUM(BG7:BG8)</f>
        <v>0</v>
      </c>
      <c r="BH6" s="10">
        <f t="shared" si="11"/>
        <v>200.47935016959377</v>
      </c>
      <c r="BI6" s="10">
        <f t="shared" si="11"/>
        <v>216.455607376638</v>
      </c>
      <c r="BJ6" s="10">
        <f t="shared" si="11"/>
        <v>236.52908324333978</v>
      </c>
      <c r="BK6" s="10">
        <f t="shared" si="11"/>
        <v>242.94118451054416</v>
      </c>
      <c r="BL6" s="10">
        <f t="shared" si="11"/>
        <v>234.01030357866023</v>
      </c>
      <c r="BM6" s="10">
        <f t="shared" si="11"/>
        <v>218.32376332518305</v>
      </c>
      <c r="BN6" s="10">
        <f t="shared" si="11"/>
        <v>271.01324158352872</v>
      </c>
      <c r="BO6" s="10">
        <f t="shared" si="11"/>
        <v>279.65942957217646</v>
      </c>
      <c r="BP6" s="10">
        <f t="shared" si="11"/>
        <v>288.03881013555127</v>
      </c>
      <c r="BQ6" s="10">
        <f t="shared" si="11"/>
        <v>292.49173120492424</v>
      </c>
      <c r="BR6" s="10">
        <f t="shared" si="11"/>
        <v>295.90529392937754</v>
      </c>
      <c r="BS6" s="10">
        <f t="shared" si="11"/>
        <v>298.89162843706873</v>
      </c>
      <c r="BT6" s="10">
        <f t="shared" si="11"/>
        <v>300.41180562577904</v>
      </c>
      <c r="BU6" s="10">
        <f t="shared" si="11"/>
        <v>301.50012752397436</v>
      </c>
      <c r="BV6" s="10">
        <f t="shared" si="11"/>
        <v>304.16923062971011</v>
      </c>
      <c r="BW6" s="10">
        <f t="shared" si="11"/>
        <v>307.9532844233392</v>
      </c>
      <c r="BX6" s="10">
        <f t="shared" si="11"/>
        <v>312.25649257005392</v>
      </c>
      <c r="BY6" s="10">
        <f t="shared" si="11"/>
        <v>316.47341362141799</v>
      </c>
      <c r="CA6" s="13">
        <v>1.244345314858375</v>
      </c>
      <c r="CB6" s="14">
        <f t="shared" si="5"/>
        <v>-36.813984049241526</v>
      </c>
      <c r="CI6" s="15" t="s">
        <v>15</v>
      </c>
      <c r="CJ6" s="3"/>
      <c r="CK6" s="10">
        <v>0</v>
      </c>
      <c r="CL6" s="10">
        <f t="shared" ref="CL6:DC6" si="12">SUM(CL7:CL8)</f>
        <v>3.2533072914666454</v>
      </c>
      <c r="CM6" s="10">
        <f t="shared" si="12"/>
        <v>48.794834606440816</v>
      </c>
      <c r="CN6" s="10">
        <f t="shared" si="12"/>
        <v>71.534738126767195</v>
      </c>
      <c r="CO6" s="10">
        <f t="shared" si="12"/>
        <v>88.886339155099179</v>
      </c>
      <c r="CP6" s="10">
        <f t="shared" si="12"/>
        <v>92.390173720759364</v>
      </c>
      <c r="CQ6" s="10">
        <f t="shared" si="12"/>
        <v>98.554081126547729</v>
      </c>
      <c r="CR6" s="10">
        <f t="shared" si="12"/>
        <v>130.07572429119526</v>
      </c>
      <c r="CS6" s="10">
        <f t="shared" si="12"/>
        <v>138.99664507304112</v>
      </c>
      <c r="CT6" s="10">
        <f t="shared" si="12"/>
        <v>147.47472435425573</v>
      </c>
      <c r="CU6" s="10">
        <f t="shared" si="12"/>
        <v>155.02232277594862</v>
      </c>
      <c r="CV6" s="10">
        <f t="shared" si="12"/>
        <v>162.33451991592472</v>
      </c>
      <c r="CW6" s="10">
        <f t="shared" si="12"/>
        <v>169.16071910338653</v>
      </c>
      <c r="CX6" s="10">
        <f t="shared" si="12"/>
        <v>176.10701105947402</v>
      </c>
      <c r="CY6" s="10">
        <f t="shared" si="12"/>
        <v>183.45086047253835</v>
      </c>
      <c r="CZ6" s="10">
        <f t="shared" si="12"/>
        <v>190.73374705803971</v>
      </c>
      <c r="DA6" s="10">
        <f t="shared" si="12"/>
        <v>198.33659134946862</v>
      </c>
      <c r="DB6" s="10">
        <f t="shared" si="12"/>
        <v>206.58490160619317</v>
      </c>
      <c r="DC6" s="10">
        <f t="shared" si="12"/>
        <v>214.83174498923773</v>
      </c>
      <c r="DE6" s="13">
        <v>4.4502331690764452</v>
      </c>
      <c r="DF6" s="14">
        <f t="shared" si="7"/>
        <v>-75.835099916196612</v>
      </c>
    </row>
    <row r="7" spans="1:110" hidden="1" x14ac:dyDescent="0.25">
      <c r="B7" s="12" t="s">
        <v>16</v>
      </c>
      <c r="C7" s="3"/>
      <c r="D7" s="52">
        <f t="shared" si="0"/>
        <v>40054.940696145881</v>
      </c>
      <c r="E7" s="52">
        <f t="shared" si="0"/>
        <v>40200.1713159684</v>
      </c>
      <c r="F7" s="52">
        <f t="shared" si="0"/>
        <v>39990.095909661504</v>
      </c>
      <c r="G7" s="52">
        <f t="shared" si="0"/>
        <v>39687.138122245487</v>
      </c>
      <c r="H7" s="52">
        <f t="shared" si="0"/>
        <v>39846.6200900572</v>
      </c>
      <c r="I7" s="52">
        <f t="shared" si="0"/>
        <v>39792.064990918247</v>
      </c>
      <c r="J7" s="52">
        <f t="shared" si="0"/>
        <v>38792.214059365644</v>
      </c>
      <c r="K7" s="52">
        <f t="shared" si="0"/>
        <v>38357.365037824653</v>
      </c>
      <c r="L7" s="52">
        <f t="shared" si="0"/>
        <v>37867.658319934715</v>
      </c>
      <c r="M7" s="52">
        <f t="shared" si="0"/>
        <v>37549.139676542894</v>
      </c>
      <c r="N7" s="52">
        <f t="shared" si="0"/>
        <v>36930.192626422424</v>
      </c>
      <c r="O7" s="52">
        <f t="shared" si="0"/>
        <v>36183.053161748663</v>
      </c>
      <c r="P7" s="52">
        <f t="shared" si="0"/>
        <v>35470.474226646846</v>
      </c>
      <c r="Q7" s="52">
        <f t="shared" si="0"/>
        <v>34682.157343487721</v>
      </c>
      <c r="R7" s="52">
        <f t="shared" si="0"/>
        <v>33947.188048565004</v>
      </c>
      <c r="S7" s="52">
        <f t="shared" si="0"/>
        <v>33324.352659493161</v>
      </c>
      <c r="T7" s="52">
        <f t="shared" si="1"/>
        <v>32813.87803579733</v>
      </c>
      <c r="U7" s="52">
        <f t="shared" si="1"/>
        <v>32334.079769670112</v>
      </c>
      <c r="V7" s="52">
        <f t="shared" si="1"/>
        <v>31860.276491719986</v>
      </c>
      <c r="Z7" s="12" t="s">
        <v>16</v>
      </c>
      <c r="AA7" s="12"/>
      <c r="AB7" s="3"/>
      <c r="AC7" s="10">
        <v>40054.940696145881</v>
      </c>
      <c r="AD7" s="10">
        <v>39996.438658507337</v>
      </c>
      <c r="AE7" s="10">
        <v>39724.845467678424</v>
      </c>
      <c r="AF7" s="10">
        <v>39379.074300875385</v>
      </c>
      <c r="AG7" s="10">
        <v>39514.792566391559</v>
      </c>
      <c r="AH7" s="10">
        <v>39465.664513618831</v>
      </c>
      <c r="AI7" s="10">
        <v>38475.336214913914</v>
      </c>
      <c r="AJ7" s="10">
        <v>37956.276071949927</v>
      </c>
      <c r="AK7" s="10">
        <v>37464.294099895975</v>
      </c>
      <c r="AL7" s="10">
        <v>37144.204306361964</v>
      </c>
      <c r="AM7" s="10">
        <v>36527.191446936056</v>
      </c>
      <c r="AN7" s="10">
        <v>35783.927984485315</v>
      </c>
      <c r="AO7" s="10">
        <v>35075.356593002049</v>
      </c>
      <c r="AP7" s="10">
        <v>34292.579980941176</v>
      </c>
      <c r="AQ7" s="10">
        <v>33563.049672807021</v>
      </c>
      <c r="AR7" s="10">
        <v>32943.59247578738</v>
      </c>
      <c r="AS7" s="10">
        <v>32435.033723061344</v>
      </c>
      <c r="AT7" s="10">
        <v>31956.621688109808</v>
      </c>
      <c r="AU7" s="10">
        <v>31484.233732046141</v>
      </c>
      <c r="AW7" s="13">
        <v>-1.7239805995417634</v>
      </c>
      <c r="AX7" s="14">
        <f t="shared" si="3"/>
        <v>5980.0603678498337</v>
      </c>
      <c r="BE7" s="12" t="s">
        <v>16</v>
      </c>
      <c r="BF7" s="3"/>
      <c r="BG7" s="10">
        <v>0</v>
      </c>
      <c r="BH7" s="10">
        <v>200.47935016959377</v>
      </c>
      <c r="BI7" s="10">
        <v>216.455607376638</v>
      </c>
      <c r="BJ7" s="10">
        <v>236.52908324333978</v>
      </c>
      <c r="BK7" s="10">
        <v>242.94118451054416</v>
      </c>
      <c r="BL7" s="10">
        <v>234.01030357866023</v>
      </c>
      <c r="BM7" s="10">
        <v>218.32376332518305</v>
      </c>
      <c r="BN7" s="10">
        <v>271.01324158352872</v>
      </c>
      <c r="BO7" s="10">
        <v>273.58352476731932</v>
      </c>
      <c r="BP7" s="10">
        <v>274.85500764304027</v>
      </c>
      <c r="BQ7" s="10">
        <v>273.5556752589257</v>
      </c>
      <c r="BR7" s="10">
        <v>270.94858819431198</v>
      </c>
      <c r="BS7" s="10">
        <v>268.25340756000384</v>
      </c>
      <c r="BT7" s="10">
        <v>264.14023024017024</v>
      </c>
      <c r="BU7" s="10">
        <v>260.10684676429031</v>
      </c>
      <c r="BV7" s="10">
        <v>257.81505521255986</v>
      </c>
      <c r="BW7" s="10">
        <v>256.51234407861853</v>
      </c>
      <c r="BX7" s="10">
        <v>255.55989031482022</v>
      </c>
      <c r="BY7" s="10">
        <v>254.58063458730297</v>
      </c>
      <c r="CA7" s="13">
        <v>-0.71730843706410141</v>
      </c>
      <c r="CB7" s="14">
        <f t="shared" si="5"/>
        <v>19.002890180016351</v>
      </c>
      <c r="CI7" s="12" t="s">
        <v>16</v>
      </c>
      <c r="CJ7" s="3"/>
      <c r="CK7" s="10">
        <v>0</v>
      </c>
      <c r="CL7" s="10">
        <v>3.2533072914666454</v>
      </c>
      <c r="CM7" s="10">
        <v>48.794834606440816</v>
      </c>
      <c r="CN7" s="10">
        <v>71.534738126767195</v>
      </c>
      <c r="CO7" s="10">
        <v>88.886339155099179</v>
      </c>
      <c r="CP7" s="10">
        <v>92.390173720759364</v>
      </c>
      <c r="CQ7" s="10">
        <v>98.554081126547729</v>
      </c>
      <c r="CR7" s="10">
        <v>130.07572429119526</v>
      </c>
      <c r="CS7" s="10">
        <v>129.78069527142117</v>
      </c>
      <c r="CT7" s="10">
        <v>130.08036253789388</v>
      </c>
      <c r="CU7" s="10">
        <v>129.44550422744024</v>
      </c>
      <c r="CV7" s="10">
        <v>128.17658906903324</v>
      </c>
      <c r="CW7" s="10">
        <v>126.86422608479148</v>
      </c>
      <c r="CX7" s="10">
        <v>125.43713230637292</v>
      </c>
      <c r="CY7" s="10">
        <v>124.03152899369432</v>
      </c>
      <c r="CZ7" s="10">
        <v>122.9451284932193</v>
      </c>
      <c r="DA7" s="10">
        <v>122.33196865736794</v>
      </c>
      <c r="DB7" s="10">
        <v>121.8981912454845</v>
      </c>
      <c r="DC7" s="10">
        <v>121.46212508654244</v>
      </c>
      <c r="DE7" s="13">
        <v>-0.66024653074955308</v>
      </c>
      <c r="DF7" s="14">
        <f t="shared" si="7"/>
        <v>8.3185701848787232</v>
      </c>
    </row>
    <row r="8" spans="1:110" hidden="1" x14ac:dyDescent="0.25">
      <c r="B8" s="12" t="s">
        <v>17</v>
      </c>
      <c r="C8" s="3"/>
      <c r="D8" s="52">
        <f t="shared" si="0"/>
        <v>0</v>
      </c>
      <c r="E8" s="52">
        <f t="shared" si="0"/>
        <v>0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0</v>
      </c>
      <c r="L8" s="52">
        <f t="shared" si="0"/>
        <v>253.61823948042766</v>
      </c>
      <c r="M8" s="52">
        <f t="shared" si="0"/>
        <v>522.57800402585724</v>
      </c>
      <c r="N8" s="52">
        <f t="shared" si="0"/>
        <v>784.82903995058064</v>
      </c>
      <c r="O8" s="52">
        <f t="shared" si="0"/>
        <v>1048.0449076950435</v>
      </c>
      <c r="P8" s="52">
        <f t="shared" si="0"/>
        <v>1306.3560942016863</v>
      </c>
      <c r="Q8" s="52">
        <f t="shared" si="0"/>
        <v>1559.1390851465731</v>
      </c>
      <c r="R8" s="52">
        <f t="shared" si="0"/>
        <v>1801.2481545514065</v>
      </c>
      <c r="S8" s="52">
        <f t="shared" si="0"/>
        <v>2048.8981406700341</v>
      </c>
      <c r="T8" s="52">
        <f t="shared" si="1"/>
        <v>2279.9039658576944</v>
      </c>
      <c r="U8" s="52">
        <f t="shared" si="1"/>
        <v>2502.6331177568281</v>
      </c>
      <c r="V8" s="52">
        <f t="shared" si="1"/>
        <v>2733.9180119034545</v>
      </c>
      <c r="Z8" s="12" t="s">
        <v>17</v>
      </c>
      <c r="AA8" s="12"/>
      <c r="AB8" s="3"/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  <c r="AK8" s="10">
        <v>238.32638487395056</v>
      </c>
      <c r="AL8" s="10">
        <v>491.99983971698441</v>
      </c>
      <c r="AM8" s="10">
        <v>740.31616545607369</v>
      </c>
      <c r="AN8" s="10">
        <v>988.93027111308652</v>
      </c>
      <c r="AO8" s="10">
        <v>1233.4213803060263</v>
      </c>
      <c r="AP8" s="10">
        <v>1472.1976310078633</v>
      </c>
      <c r="AQ8" s="10">
        <v>1700.4355423128784</v>
      </c>
      <c r="AR8" s="10">
        <v>1934.7553466880636</v>
      </c>
      <c r="AS8" s="10">
        <v>2152.4584028208728</v>
      </c>
      <c r="AT8" s="10">
        <v>2361.2498051408857</v>
      </c>
      <c r="AU8" s="10">
        <v>2578.6556129666442</v>
      </c>
      <c r="AW8" s="13">
        <v>26.888458656578006</v>
      </c>
      <c r="AX8" s="14">
        <f t="shared" si="3"/>
        <v>-2340.3292280926935</v>
      </c>
      <c r="BE8" s="12" t="s">
        <v>17</v>
      </c>
      <c r="BF8" s="3"/>
      <c r="BG8" s="10">
        <v>0</v>
      </c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0</v>
      </c>
      <c r="BO8" s="10">
        <v>6.075904804857144</v>
      </c>
      <c r="BP8" s="10">
        <v>13.183802492511003</v>
      </c>
      <c r="BQ8" s="10">
        <v>18.936055945998508</v>
      </c>
      <c r="BR8" s="10">
        <v>24.956705735065569</v>
      </c>
      <c r="BS8" s="10">
        <v>30.638220877064889</v>
      </c>
      <c r="BT8" s="10">
        <v>36.271575385608784</v>
      </c>
      <c r="BU8" s="10">
        <v>41.393280759684046</v>
      </c>
      <c r="BV8" s="10">
        <v>46.35417541715023</v>
      </c>
      <c r="BW8" s="10">
        <v>51.440940344720651</v>
      </c>
      <c r="BX8" s="10">
        <v>56.696602255233707</v>
      </c>
      <c r="BY8" s="10">
        <v>61.892779034114994</v>
      </c>
      <c r="CA8" s="13">
        <v>26.125500382709511</v>
      </c>
      <c r="CB8" s="14">
        <f t="shared" si="5"/>
        <v>-55.816874229257849</v>
      </c>
      <c r="CI8" s="12" t="s">
        <v>17</v>
      </c>
      <c r="CJ8" s="3"/>
      <c r="CK8" s="10">
        <v>0</v>
      </c>
      <c r="CL8" s="10">
        <v>0</v>
      </c>
      <c r="CM8" s="10">
        <v>0</v>
      </c>
      <c r="CN8" s="10">
        <v>0</v>
      </c>
      <c r="CO8" s="10">
        <v>0</v>
      </c>
      <c r="CP8" s="10">
        <v>0</v>
      </c>
      <c r="CQ8" s="10">
        <v>0</v>
      </c>
      <c r="CR8" s="10">
        <v>0</v>
      </c>
      <c r="CS8" s="10">
        <v>9.215949801619967</v>
      </c>
      <c r="CT8" s="10">
        <v>17.394361816361862</v>
      </c>
      <c r="CU8" s="10">
        <v>25.576818548508399</v>
      </c>
      <c r="CV8" s="10">
        <v>34.15793084689146</v>
      </c>
      <c r="CW8" s="10">
        <v>42.296493018595044</v>
      </c>
      <c r="CX8" s="10">
        <v>50.669878753101102</v>
      </c>
      <c r="CY8" s="10">
        <v>59.419331478844043</v>
      </c>
      <c r="CZ8" s="10">
        <v>67.78861856482041</v>
      </c>
      <c r="DA8" s="10">
        <v>76.004622692100682</v>
      </c>
      <c r="DB8" s="10">
        <v>84.686710360708673</v>
      </c>
      <c r="DC8" s="10">
        <v>93.369619902695291</v>
      </c>
      <c r="DE8" s="13">
        <v>26.056878611280588</v>
      </c>
      <c r="DF8" s="14">
        <f t="shared" si="7"/>
        <v>-84.153670101075321</v>
      </c>
    </row>
    <row r="9" spans="1:110" hidden="1" x14ac:dyDescent="0.25">
      <c r="B9" s="9" t="s">
        <v>18</v>
      </c>
      <c r="C9" s="3"/>
      <c r="D9" s="52">
        <f t="shared" si="0"/>
        <v>5789.9154060421715</v>
      </c>
      <c r="E9" s="52">
        <f t="shared" si="0"/>
        <v>5634.4557341177151</v>
      </c>
      <c r="F9" s="52">
        <f t="shared" si="0"/>
        <v>5473.5441709273891</v>
      </c>
      <c r="G9" s="52">
        <f t="shared" si="0"/>
        <v>5636.4171279362854</v>
      </c>
      <c r="H9" s="52">
        <f t="shared" si="0"/>
        <v>5276.2805443478046</v>
      </c>
      <c r="I9" s="52">
        <f t="shared" si="0"/>
        <v>5448.3380985355379</v>
      </c>
      <c r="J9" s="52">
        <f t="shared" si="0"/>
        <v>5527.683542957112</v>
      </c>
      <c r="K9" s="52">
        <f t="shared" si="0"/>
        <v>4958.2717369590519</v>
      </c>
      <c r="L9" s="52">
        <f t="shared" si="0"/>
        <v>4917.9702582823365</v>
      </c>
      <c r="M9" s="52">
        <f t="shared" si="0"/>
        <v>4912.0462039672548</v>
      </c>
      <c r="N9" s="52">
        <f t="shared" si="0"/>
        <v>4832.2312651261691</v>
      </c>
      <c r="O9" s="52">
        <f t="shared" si="0"/>
        <v>4711.5362996624308</v>
      </c>
      <c r="P9" s="52">
        <f t="shared" si="0"/>
        <v>4587.8984580653632</v>
      </c>
      <c r="Q9" s="52">
        <f t="shared" si="0"/>
        <v>4447.7546487179588</v>
      </c>
      <c r="R9" s="52">
        <f t="shared" si="0"/>
        <v>4333.8248464260605</v>
      </c>
      <c r="S9" s="52">
        <f t="shared" si="0"/>
        <v>4245.3180652258325</v>
      </c>
      <c r="T9" s="52">
        <f t="shared" si="1"/>
        <v>4182.0785681889138</v>
      </c>
      <c r="U9" s="52">
        <f t="shared" si="1"/>
        <v>4131.4618039425313</v>
      </c>
      <c r="V9" s="52">
        <f t="shared" si="1"/>
        <v>4083.0237784704527</v>
      </c>
      <c r="Z9" s="9" t="s">
        <v>18</v>
      </c>
      <c r="AA9" s="9"/>
      <c r="AB9" s="3"/>
      <c r="AC9" s="10">
        <v>5789.9154060421715</v>
      </c>
      <c r="AD9" s="10">
        <v>5621.7468829746504</v>
      </c>
      <c r="AE9" s="10">
        <v>5422.9565004433462</v>
      </c>
      <c r="AF9" s="10">
        <v>5567.9638677433832</v>
      </c>
      <c r="AG9" s="10">
        <v>5209.8101968266928</v>
      </c>
      <c r="AH9" s="10">
        <v>5377.9198649031387</v>
      </c>
      <c r="AI9" s="10">
        <v>5453.5515428021681</v>
      </c>
      <c r="AJ9" s="10">
        <v>4882.9349063804839</v>
      </c>
      <c r="AK9" s="10">
        <v>4837.5664388035093</v>
      </c>
      <c r="AL9" s="10">
        <v>4826.3770031326812</v>
      </c>
      <c r="AM9" s="10">
        <v>4743.1221125192005</v>
      </c>
      <c r="AN9" s="10">
        <v>4619.4179548003085</v>
      </c>
      <c r="AO9" s="10">
        <v>4493.9066537554627</v>
      </c>
      <c r="AP9" s="10">
        <v>4352.6379853563831</v>
      </c>
      <c r="AQ9" s="10">
        <v>4238.1249856617469</v>
      </c>
      <c r="AR9" s="10">
        <v>4148.9530565309424</v>
      </c>
      <c r="AS9" s="10">
        <v>4084.7629014163313</v>
      </c>
      <c r="AT9" s="10">
        <v>4032.986495299916</v>
      </c>
      <c r="AU9" s="10">
        <v>3983.2488937699154</v>
      </c>
      <c r="AW9" s="13">
        <v>-1.924382735470842</v>
      </c>
      <c r="AX9" s="14">
        <f t="shared" si="3"/>
        <v>854.31754503359389</v>
      </c>
      <c r="AY9" s="16"/>
      <c r="AZ9" s="16"/>
      <c r="BA9" s="16"/>
      <c r="BB9" s="16"/>
      <c r="BC9" s="16"/>
      <c r="BD9" s="16"/>
      <c r="BE9" s="9" t="s">
        <v>18</v>
      </c>
      <c r="BF9" s="3"/>
      <c r="BG9" s="10">
        <v>0</v>
      </c>
      <c r="BH9" s="10">
        <v>8.2062020579497812</v>
      </c>
      <c r="BI9" s="10">
        <v>7.4459147259043164</v>
      </c>
      <c r="BJ9" s="10">
        <v>12.152959304853482</v>
      </c>
      <c r="BK9" s="10">
        <v>11.039461207059361</v>
      </c>
      <c r="BL9" s="10">
        <v>13.185068931779654</v>
      </c>
      <c r="BM9" s="10">
        <v>14.188991689251282</v>
      </c>
      <c r="BN9" s="10">
        <v>11.549470933019848</v>
      </c>
      <c r="BO9" s="10">
        <v>12.290884187893592</v>
      </c>
      <c r="BP9" s="10">
        <v>12.904107384632232</v>
      </c>
      <c r="BQ9" s="10">
        <v>13.219831043540427</v>
      </c>
      <c r="BR9" s="10">
        <v>13.455220385748211</v>
      </c>
      <c r="BS9" s="10">
        <v>13.739327635701182</v>
      </c>
      <c r="BT9" s="10">
        <v>13.840553329911762</v>
      </c>
      <c r="BU9" s="10">
        <v>14.096252396008913</v>
      </c>
      <c r="BV9" s="10">
        <v>14.420718222800458</v>
      </c>
      <c r="BW9" s="10">
        <v>14.900521386998154</v>
      </c>
      <c r="BX9" s="10">
        <v>15.448864363023672</v>
      </c>
      <c r="BY9" s="10">
        <v>16.026467972182207</v>
      </c>
      <c r="CA9" s="13">
        <v>2.6893652426522641</v>
      </c>
      <c r="CB9" s="14">
        <f t="shared" si="5"/>
        <v>-3.7355837842886146</v>
      </c>
      <c r="CI9" s="9" t="s">
        <v>18</v>
      </c>
      <c r="CJ9" s="3"/>
      <c r="CK9" s="10">
        <v>0</v>
      </c>
      <c r="CL9" s="10">
        <v>4.5026490851149319</v>
      </c>
      <c r="CM9" s="10">
        <v>43.141755758138984</v>
      </c>
      <c r="CN9" s="10">
        <v>56.300300888048582</v>
      </c>
      <c r="CO9" s="10">
        <v>55.430886314052131</v>
      </c>
      <c r="CP9" s="10">
        <v>57.233164700619071</v>
      </c>
      <c r="CQ9" s="10">
        <v>59.943008465692415</v>
      </c>
      <c r="CR9" s="10">
        <v>63.787359645548463</v>
      </c>
      <c r="CS9" s="10">
        <v>68.11293529093399</v>
      </c>
      <c r="CT9" s="10">
        <v>72.765093449941247</v>
      </c>
      <c r="CU9" s="10">
        <v>75.889321563427643</v>
      </c>
      <c r="CV9" s="10">
        <v>78.663124476374037</v>
      </c>
      <c r="CW9" s="10">
        <v>80.252476674198761</v>
      </c>
      <c r="CX9" s="10">
        <v>81.27611003166362</v>
      </c>
      <c r="CY9" s="10">
        <v>81.603608368304407</v>
      </c>
      <c r="CZ9" s="10">
        <v>81.944290472089705</v>
      </c>
      <c r="DA9" s="10">
        <v>82.415145385584736</v>
      </c>
      <c r="DB9" s="10">
        <v>83.026444279591644</v>
      </c>
      <c r="DC9" s="10">
        <v>83.74841672835521</v>
      </c>
      <c r="DE9" s="13">
        <v>2.0880012322172625</v>
      </c>
      <c r="DF9" s="14">
        <f t="shared" si="7"/>
        <v>-15.63548143742122</v>
      </c>
    </row>
    <row r="10" spans="1:110" hidden="1" x14ac:dyDescent="0.25">
      <c r="B10" s="11" t="s">
        <v>19</v>
      </c>
      <c r="C10" s="3"/>
      <c r="D10" s="52">
        <f t="shared" si="0"/>
        <v>104.03872295473099</v>
      </c>
      <c r="E10" s="52">
        <f t="shared" si="0"/>
        <v>92.078238929329018</v>
      </c>
      <c r="F10" s="52">
        <f t="shared" si="0"/>
        <v>86.969632323938001</v>
      </c>
      <c r="G10" s="52">
        <f t="shared" si="0"/>
        <v>83.300788267762996</v>
      </c>
      <c r="H10" s="52">
        <f t="shared" si="0"/>
        <v>79.826419088051011</v>
      </c>
      <c r="I10" s="52">
        <f t="shared" si="0"/>
        <v>73.543472391085018</v>
      </c>
      <c r="J10" s="52">
        <f t="shared" si="0"/>
        <v>78.25152025479801</v>
      </c>
      <c r="K10" s="52">
        <f t="shared" si="0"/>
        <v>78.672537228576999</v>
      </c>
      <c r="L10" s="52">
        <f t="shared" si="0"/>
        <v>67.276904465480669</v>
      </c>
      <c r="M10" s="52">
        <f t="shared" si="0"/>
        <v>68.356382176406655</v>
      </c>
      <c r="N10" s="52">
        <f t="shared" si="0"/>
        <v>68.378509383785357</v>
      </c>
      <c r="O10" s="52">
        <f t="shared" si="0"/>
        <v>66.643853368386402</v>
      </c>
      <c r="P10" s="52">
        <f t="shared" si="0"/>
        <v>66.437056676668945</v>
      </c>
      <c r="Q10" s="52">
        <f t="shared" si="0"/>
        <v>65.810077013421292</v>
      </c>
      <c r="R10" s="52">
        <f t="shared" si="0"/>
        <v>64.97105577243569</v>
      </c>
      <c r="S10" s="52">
        <f t="shared" si="0"/>
        <v>64.424608557758461</v>
      </c>
      <c r="T10" s="52">
        <f t="shared" si="1"/>
        <v>63.767208838914371</v>
      </c>
      <c r="U10" s="52">
        <f t="shared" si="1"/>
        <v>63.099871901908784</v>
      </c>
      <c r="V10" s="52">
        <f t="shared" si="1"/>
        <v>62.488618504203323</v>
      </c>
      <c r="Z10" s="12" t="s">
        <v>19</v>
      </c>
      <c r="AA10" s="12"/>
      <c r="AB10" s="3"/>
      <c r="AC10" s="10">
        <v>104.03872295473099</v>
      </c>
      <c r="AD10" s="10">
        <v>92.078238929329018</v>
      </c>
      <c r="AE10" s="10">
        <v>86.969632323938001</v>
      </c>
      <c r="AF10" s="10">
        <v>83.300788267762996</v>
      </c>
      <c r="AG10" s="10">
        <v>79.826419088051011</v>
      </c>
      <c r="AH10" s="10">
        <v>73.543472391085018</v>
      </c>
      <c r="AI10" s="10">
        <v>78.25152025479801</v>
      </c>
      <c r="AJ10" s="10">
        <v>78.672537228576999</v>
      </c>
      <c r="AK10" s="10">
        <v>67.276904465480669</v>
      </c>
      <c r="AL10" s="10">
        <v>68.356382176406655</v>
      </c>
      <c r="AM10" s="10">
        <v>68.378509383785357</v>
      </c>
      <c r="AN10" s="10">
        <v>66.643853368386402</v>
      </c>
      <c r="AO10" s="10">
        <v>66.437056676668945</v>
      </c>
      <c r="AP10" s="10">
        <v>65.810077013421292</v>
      </c>
      <c r="AQ10" s="10">
        <v>64.97105577243569</v>
      </c>
      <c r="AR10" s="10">
        <v>64.424608557758461</v>
      </c>
      <c r="AS10" s="10">
        <v>63.767208838914371</v>
      </c>
      <c r="AT10" s="10">
        <v>63.099871901908784</v>
      </c>
      <c r="AU10" s="10">
        <v>62.488618504203323</v>
      </c>
      <c r="AW10" s="13">
        <v>-0.735606758046492</v>
      </c>
      <c r="AX10" s="14">
        <f t="shared" si="3"/>
        <v>4.7882859612773458</v>
      </c>
      <c r="BE10" s="12" t="s">
        <v>19</v>
      </c>
      <c r="BF10" s="3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CA10" s="13">
        <v>0</v>
      </c>
      <c r="CB10" s="14">
        <f t="shared" si="5"/>
        <v>0</v>
      </c>
      <c r="CI10" s="12" t="s">
        <v>19</v>
      </c>
      <c r="CJ10" s="3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E10" s="13">
        <v>0</v>
      </c>
      <c r="DF10" s="14">
        <f t="shared" si="7"/>
        <v>0</v>
      </c>
    </row>
    <row r="11" spans="1:110" hidden="1" x14ac:dyDescent="0.25">
      <c r="B11" s="17" t="s">
        <v>20</v>
      </c>
      <c r="C11" s="3"/>
      <c r="D11" s="52">
        <f t="shared" si="0"/>
        <v>12168.007826337756</v>
      </c>
      <c r="E11" s="52">
        <f t="shared" si="0"/>
        <v>11946.865346730236</v>
      </c>
      <c r="F11" s="52">
        <f t="shared" si="0"/>
        <v>12032.829506894559</v>
      </c>
      <c r="G11" s="52">
        <f t="shared" si="0"/>
        <v>11855.409072893419</v>
      </c>
      <c r="H11" s="52">
        <f t="shared" si="0"/>
        <v>11611.337843705058</v>
      </c>
      <c r="I11" s="52">
        <f t="shared" si="0"/>
        <v>11576.427865728281</v>
      </c>
      <c r="J11" s="52">
        <f t="shared" si="0"/>
        <v>11889.035569898275</v>
      </c>
      <c r="K11" s="52">
        <f t="shared" si="0"/>
        <v>12210.235330882555</v>
      </c>
      <c r="L11" s="52">
        <f t="shared" si="0"/>
        <v>11742.013742787123</v>
      </c>
      <c r="M11" s="52">
        <f t="shared" si="0"/>
        <v>11782.92984843476</v>
      </c>
      <c r="N11" s="52">
        <f t="shared" si="0"/>
        <v>11657.407469766511</v>
      </c>
      <c r="O11" s="52">
        <f t="shared" si="0"/>
        <v>11424.91543466823</v>
      </c>
      <c r="P11" s="52">
        <f t="shared" si="0"/>
        <v>11176.895420938516</v>
      </c>
      <c r="Q11" s="52">
        <f t="shared" si="0"/>
        <v>10958.040625810796</v>
      </c>
      <c r="R11" s="52">
        <f t="shared" si="0"/>
        <v>10795.872216631498</v>
      </c>
      <c r="S11" s="52">
        <f t="shared" si="0"/>
        <v>10697.818666219118</v>
      </c>
      <c r="T11" s="52">
        <f t="shared" si="1"/>
        <v>10671.577764661615</v>
      </c>
      <c r="U11" s="52">
        <f t="shared" si="1"/>
        <v>10640.90476681737</v>
      </c>
      <c r="V11" s="52">
        <f t="shared" si="1"/>
        <v>10651.273109971649</v>
      </c>
      <c r="Z11" s="17" t="s">
        <v>20</v>
      </c>
      <c r="AA11" s="17"/>
      <c r="AB11" s="3"/>
      <c r="AC11" s="10">
        <f t="shared" ref="AC11:AU11" si="13">AC12+AC20</f>
        <v>12168.007826337756</v>
      </c>
      <c r="AD11" s="10">
        <f t="shared" si="13"/>
        <v>11916.069476730236</v>
      </c>
      <c r="AE11" s="10">
        <f t="shared" si="13"/>
        <v>11923.062656894559</v>
      </c>
      <c r="AF11" s="10">
        <f t="shared" si="13"/>
        <v>11624.093632893419</v>
      </c>
      <c r="AG11" s="10">
        <f t="shared" si="13"/>
        <v>11347.305893705057</v>
      </c>
      <c r="AH11" s="10">
        <f t="shared" si="13"/>
        <v>11327.206825728281</v>
      </c>
      <c r="AI11" s="10">
        <f t="shared" si="13"/>
        <v>11411.064959898275</v>
      </c>
      <c r="AJ11" s="10">
        <f t="shared" si="13"/>
        <v>11253.570170882555</v>
      </c>
      <c r="AK11" s="10">
        <f t="shared" si="13"/>
        <v>10776.848197674504</v>
      </c>
      <c r="AL11" s="10">
        <f t="shared" si="13"/>
        <v>10804.561925834398</v>
      </c>
      <c r="AM11" s="10">
        <f t="shared" si="13"/>
        <v>10680.004512191179</v>
      </c>
      <c r="AN11" s="10">
        <f t="shared" si="13"/>
        <v>10457.553574382635</v>
      </c>
      <c r="AO11" s="10">
        <f t="shared" si="13"/>
        <v>10213.554868728328</v>
      </c>
      <c r="AP11" s="10">
        <f t="shared" si="13"/>
        <v>10006.56591143926</v>
      </c>
      <c r="AQ11" s="10">
        <f t="shared" si="13"/>
        <v>9850.7150597484215</v>
      </c>
      <c r="AR11" s="10">
        <f t="shared" si="13"/>
        <v>9751.9964049902082</v>
      </c>
      <c r="AS11" s="10">
        <f t="shared" si="13"/>
        <v>9718.5186354625384</v>
      </c>
      <c r="AT11" s="10">
        <f t="shared" si="13"/>
        <v>9678.2089405230327</v>
      </c>
      <c r="AU11" s="10">
        <f t="shared" si="13"/>
        <v>9678.7885314648192</v>
      </c>
      <c r="AW11" s="13">
        <v>-1.0688804965362286</v>
      </c>
      <c r="AX11" s="14">
        <f t="shared" si="3"/>
        <v>1098.059666209685</v>
      </c>
      <c r="AY11" s="16"/>
      <c r="AZ11" s="16"/>
      <c r="BA11" s="16"/>
      <c r="BB11" s="16"/>
      <c r="BC11" s="16"/>
      <c r="BD11" s="16"/>
      <c r="BE11" s="17" t="s">
        <v>20</v>
      </c>
      <c r="BF11" s="3"/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CA11" s="13">
        <v>0</v>
      </c>
      <c r="CB11" s="14">
        <f t="shared" si="5"/>
        <v>0</v>
      </c>
      <c r="CI11" s="17" t="s">
        <v>20</v>
      </c>
      <c r="CJ11" s="3"/>
      <c r="CK11" s="10">
        <v>0</v>
      </c>
      <c r="CL11" s="10">
        <f t="shared" ref="CL11:DC11" si="14">SUM(CL12:CL20)</f>
        <v>30.795870000000001</v>
      </c>
      <c r="CM11" s="10">
        <f t="shared" si="14"/>
        <v>109.76685000000002</v>
      </c>
      <c r="CN11" s="10">
        <f t="shared" si="14"/>
        <v>231.31544000000005</v>
      </c>
      <c r="CO11" s="10">
        <f t="shared" si="14"/>
        <v>264.03195000000005</v>
      </c>
      <c r="CP11" s="10">
        <f t="shared" si="14"/>
        <v>249.22104000000019</v>
      </c>
      <c r="CQ11" s="10">
        <f t="shared" si="14"/>
        <v>477.97061000000036</v>
      </c>
      <c r="CR11" s="10">
        <f t="shared" si="14"/>
        <v>956.66515999999979</v>
      </c>
      <c r="CS11" s="10">
        <f t="shared" si="14"/>
        <v>965.16554511261847</v>
      </c>
      <c r="CT11" s="10">
        <f t="shared" si="14"/>
        <v>978.36792260036214</v>
      </c>
      <c r="CU11" s="10">
        <f t="shared" si="14"/>
        <v>977.40295757533249</v>
      </c>
      <c r="CV11" s="10">
        <f t="shared" si="14"/>
        <v>967.36186028559575</v>
      </c>
      <c r="CW11" s="10">
        <f t="shared" si="14"/>
        <v>963.34055221018832</v>
      </c>
      <c r="CX11" s="10">
        <f t="shared" si="14"/>
        <v>951.47471437153558</v>
      </c>
      <c r="CY11" s="10">
        <f t="shared" si="14"/>
        <v>945.15715688307694</v>
      </c>
      <c r="CZ11" s="10">
        <f t="shared" si="14"/>
        <v>945.82226122890938</v>
      </c>
      <c r="DA11" s="10">
        <f t="shared" si="14"/>
        <v>953.05912919907723</v>
      </c>
      <c r="DB11" s="10">
        <f t="shared" si="14"/>
        <v>962.69582629433683</v>
      </c>
      <c r="DC11" s="10">
        <f t="shared" si="14"/>
        <v>972.4845785068303</v>
      </c>
      <c r="DE11" s="13">
        <v>7.5574361288133218E-2</v>
      </c>
      <c r="DF11" s="14">
        <f t="shared" si="7"/>
        <v>-7.3190333942118286</v>
      </c>
    </row>
    <row r="12" spans="1:110" hidden="1" x14ac:dyDescent="0.25">
      <c r="B12" s="17" t="s">
        <v>21</v>
      </c>
      <c r="C12" s="3"/>
      <c r="D12" s="52">
        <f t="shared" si="0"/>
        <v>3599.0399749506946</v>
      </c>
      <c r="E12" s="52">
        <f t="shared" si="0"/>
        <v>3624.0354900267685</v>
      </c>
      <c r="F12" s="52">
        <f t="shared" si="0"/>
        <v>3601.6601840662297</v>
      </c>
      <c r="G12" s="52">
        <f t="shared" si="0"/>
        <v>3542.2681223386735</v>
      </c>
      <c r="H12" s="52">
        <f t="shared" si="0"/>
        <v>3565.8107209589516</v>
      </c>
      <c r="I12" s="52">
        <f t="shared" si="0"/>
        <v>3531.9615900268736</v>
      </c>
      <c r="J12" s="52">
        <f t="shared" si="0"/>
        <v>3517.5164715929859</v>
      </c>
      <c r="K12" s="52">
        <f t="shared" si="0"/>
        <v>3347.6181094801759</v>
      </c>
      <c r="L12" s="52">
        <f t="shared" si="0"/>
        <v>3417.4390072125029</v>
      </c>
      <c r="M12" s="52">
        <f t="shared" si="0"/>
        <v>3484.4482548490696</v>
      </c>
      <c r="N12" s="52">
        <f t="shared" si="0"/>
        <v>3513.9107475061851</v>
      </c>
      <c r="O12" s="52">
        <f t="shared" si="0"/>
        <v>3515.5825244707962</v>
      </c>
      <c r="P12" s="52">
        <f t="shared" si="0"/>
        <v>3510.2366925915094</v>
      </c>
      <c r="Q12" s="52">
        <f t="shared" si="0"/>
        <v>3492.1934667012956</v>
      </c>
      <c r="R12" s="52">
        <f t="shared" si="0"/>
        <v>3493.3963678217724</v>
      </c>
      <c r="S12" s="52">
        <f t="shared" si="0"/>
        <v>3508.0079169986511</v>
      </c>
      <c r="T12" s="52">
        <f t="shared" si="1"/>
        <v>3536.5403498808118</v>
      </c>
      <c r="U12" s="52">
        <f t="shared" si="1"/>
        <v>3533.2771786208086</v>
      </c>
      <c r="V12" s="52">
        <f t="shared" si="1"/>
        <v>3570.9918172631697</v>
      </c>
      <c r="Z12" s="17" t="s">
        <v>21</v>
      </c>
      <c r="AA12" s="17"/>
      <c r="AB12" s="3"/>
      <c r="AC12" s="10">
        <f t="shared" ref="AC12:AU12" si="15">SUM(AC13:AC19)</f>
        <v>3599.0399749506946</v>
      </c>
      <c r="AD12" s="10">
        <f t="shared" si="15"/>
        <v>3624.0354900267685</v>
      </c>
      <c r="AE12" s="10">
        <f t="shared" si="15"/>
        <v>3601.6601840662297</v>
      </c>
      <c r="AF12" s="10">
        <f t="shared" si="15"/>
        <v>3542.2681223386735</v>
      </c>
      <c r="AG12" s="10">
        <f t="shared" si="15"/>
        <v>3565.8107209589516</v>
      </c>
      <c r="AH12" s="10">
        <f t="shared" si="15"/>
        <v>3531.9615900268736</v>
      </c>
      <c r="AI12" s="10">
        <f t="shared" si="15"/>
        <v>3517.5164715929859</v>
      </c>
      <c r="AJ12" s="10">
        <f t="shared" si="15"/>
        <v>3347.6181094801759</v>
      </c>
      <c r="AK12" s="10">
        <f t="shared" si="15"/>
        <v>3417.4390072125029</v>
      </c>
      <c r="AL12" s="10">
        <f t="shared" si="15"/>
        <v>3484.4482548490696</v>
      </c>
      <c r="AM12" s="10">
        <f t="shared" si="15"/>
        <v>3513.9107475061851</v>
      </c>
      <c r="AN12" s="10">
        <f t="shared" si="15"/>
        <v>3515.5825244707962</v>
      </c>
      <c r="AO12" s="10">
        <f t="shared" si="15"/>
        <v>3510.2366925915094</v>
      </c>
      <c r="AP12" s="10">
        <f t="shared" si="15"/>
        <v>3492.1934667012956</v>
      </c>
      <c r="AQ12" s="10">
        <f t="shared" si="15"/>
        <v>3493.3963678217724</v>
      </c>
      <c r="AR12" s="10">
        <f t="shared" si="15"/>
        <v>3508.0079169986511</v>
      </c>
      <c r="AS12" s="10">
        <f t="shared" si="15"/>
        <v>3536.5403498808118</v>
      </c>
      <c r="AT12" s="10">
        <f t="shared" si="15"/>
        <v>3533.2771786208086</v>
      </c>
      <c r="AU12" s="10">
        <f t="shared" si="15"/>
        <v>3570.9918172631697</v>
      </c>
      <c r="AW12" s="13">
        <v>0.44048665199578618</v>
      </c>
      <c r="AX12" s="14">
        <f t="shared" si="3"/>
        <v>-153.55281005066672</v>
      </c>
      <c r="BE12" s="17" t="s">
        <v>21</v>
      </c>
      <c r="BF12" s="3"/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10">
        <v>0</v>
      </c>
      <c r="CA12" s="13">
        <v>0</v>
      </c>
      <c r="CB12" s="14">
        <f t="shared" si="5"/>
        <v>0</v>
      </c>
      <c r="CI12" s="17" t="s">
        <v>21</v>
      </c>
      <c r="CJ12" s="3"/>
      <c r="CK12" s="10">
        <v>0</v>
      </c>
      <c r="CL12" s="10">
        <v>0</v>
      </c>
      <c r="CM12" s="10">
        <v>0</v>
      </c>
      <c r="CN12" s="10">
        <v>0</v>
      </c>
      <c r="CO12" s="10">
        <v>0</v>
      </c>
      <c r="CP12" s="10">
        <v>0</v>
      </c>
      <c r="CQ12" s="10">
        <v>0</v>
      </c>
      <c r="CR12" s="10">
        <v>0</v>
      </c>
      <c r="CS12" s="10">
        <v>0</v>
      </c>
      <c r="CT12" s="10">
        <v>0</v>
      </c>
      <c r="CU12" s="10">
        <v>0</v>
      </c>
      <c r="CV12" s="10">
        <v>0</v>
      </c>
      <c r="CW12" s="10">
        <v>0</v>
      </c>
      <c r="CX12" s="10">
        <v>0</v>
      </c>
      <c r="CY12" s="10">
        <v>0</v>
      </c>
      <c r="CZ12" s="10">
        <v>0</v>
      </c>
      <c r="DA12" s="10">
        <v>0</v>
      </c>
      <c r="DB12" s="10">
        <v>0</v>
      </c>
      <c r="DC12" s="10">
        <v>0</v>
      </c>
      <c r="DE12" s="13">
        <v>0</v>
      </c>
      <c r="DF12" s="14">
        <f t="shared" si="7"/>
        <v>0</v>
      </c>
    </row>
    <row r="13" spans="1:110" hidden="1" x14ac:dyDescent="0.25">
      <c r="B13" s="17" t="s">
        <v>22</v>
      </c>
      <c r="C13" s="3"/>
      <c r="D13" s="52">
        <f t="shared" si="0"/>
        <v>0</v>
      </c>
      <c r="E13" s="52">
        <f t="shared" si="0"/>
        <v>0</v>
      </c>
      <c r="F13" s="52">
        <f t="shared" si="0"/>
        <v>0</v>
      </c>
      <c r="G13" s="52">
        <f t="shared" si="0"/>
        <v>0</v>
      </c>
      <c r="H13" s="52">
        <f t="shared" si="0"/>
        <v>0</v>
      </c>
      <c r="I13" s="52">
        <f t="shared" si="0"/>
        <v>8.8280011887095373</v>
      </c>
      <c r="J13" s="52">
        <f t="shared" si="0"/>
        <v>52.762754249058005</v>
      </c>
      <c r="K13" s="52">
        <f t="shared" si="0"/>
        <v>34.851113681032558</v>
      </c>
      <c r="L13" s="52">
        <f t="shared" si="0"/>
        <v>35.246133189747191</v>
      </c>
      <c r="M13" s="52">
        <f t="shared" si="0"/>
        <v>35.633264507373916</v>
      </c>
      <c r="N13" s="52">
        <f t="shared" si="0"/>
        <v>35.606558786418887</v>
      </c>
      <c r="O13" s="52">
        <f t="shared" si="0"/>
        <v>35.307311578836199</v>
      </c>
      <c r="P13" s="52">
        <f t="shared" si="0"/>
        <v>34.914653766655128</v>
      </c>
      <c r="Q13" s="52">
        <f t="shared" si="0"/>
        <v>34.525231526415403</v>
      </c>
      <c r="R13" s="52">
        <f t="shared" si="0"/>
        <v>34.243607390142486</v>
      </c>
      <c r="S13" s="52">
        <f t="shared" si="0"/>
        <v>34.081602001360643</v>
      </c>
      <c r="T13" s="52">
        <f t="shared" si="1"/>
        <v>34.029775893707694</v>
      </c>
      <c r="U13" s="52">
        <f t="shared" si="1"/>
        <v>34.073615873784121</v>
      </c>
      <c r="V13" s="52">
        <f t="shared" si="1"/>
        <v>34.139268823035088</v>
      </c>
      <c r="Z13" s="17" t="s">
        <v>22</v>
      </c>
      <c r="AA13" s="17"/>
      <c r="AB13" s="3"/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8.8280011887095373</v>
      </c>
      <c r="AI13" s="10">
        <v>52.762754249058005</v>
      </c>
      <c r="AJ13" s="10">
        <v>34.851113681032558</v>
      </c>
      <c r="AK13" s="10">
        <v>35.246133189747191</v>
      </c>
      <c r="AL13" s="10">
        <v>35.633264507373916</v>
      </c>
      <c r="AM13" s="10">
        <v>35.606558786418887</v>
      </c>
      <c r="AN13" s="10">
        <v>35.307311578836199</v>
      </c>
      <c r="AO13" s="10">
        <v>34.914653766655128</v>
      </c>
      <c r="AP13" s="10">
        <v>34.525231526415403</v>
      </c>
      <c r="AQ13" s="10">
        <v>34.243607390142486</v>
      </c>
      <c r="AR13" s="10">
        <v>34.081602001360643</v>
      </c>
      <c r="AS13" s="10">
        <v>34.029775893707694</v>
      </c>
      <c r="AT13" s="10">
        <v>34.073615873784121</v>
      </c>
      <c r="AU13" s="10">
        <v>34.139268823035088</v>
      </c>
      <c r="AW13" s="13">
        <v>-0.3185667596267594</v>
      </c>
      <c r="AX13" s="14">
        <f t="shared" si="3"/>
        <v>1.1068643667121023</v>
      </c>
      <c r="BE13" s="17" t="s">
        <v>22</v>
      </c>
      <c r="BF13" s="3"/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0</v>
      </c>
      <c r="BP13" s="10">
        <v>0</v>
      </c>
      <c r="BQ13" s="10">
        <v>0</v>
      </c>
      <c r="BR13" s="10">
        <v>0</v>
      </c>
      <c r="BS13" s="10">
        <v>0</v>
      </c>
      <c r="BT13" s="10">
        <v>0</v>
      </c>
      <c r="BU13" s="10">
        <v>0</v>
      </c>
      <c r="BV13" s="10">
        <v>0</v>
      </c>
      <c r="BW13" s="10">
        <v>0</v>
      </c>
      <c r="BX13" s="10">
        <v>0</v>
      </c>
      <c r="BY13" s="10">
        <v>0</v>
      </c>
      <c r="CA13" s="13">
        <v>0</v>
      </c>
      <c r="CB13" s="14">
        <f t="shared" si="5"/>
        <v>0</v>
      </c>
      <c r="CI13" s="17" t="s">
        <v>22</v>
      </c>
      <c r="CJ13" s="3"/>
      <c r="CK13" s="10">
        <v>0</v>
      </c>
      <c r="CL13" s="10">
        <v>0</v>
      </c>
      <c r="CM13" s="10">
        <v>0</v>
      </c>
      <c r="CN13" s="10">
        <v>0</v>
      </c>
      <c r="CO13" s="10">
        <v>0</v>
      </c>
      <c r="CP13" s="10">
        <v>0</v>
      </c>
      <c r="CQ13" s="10">
        <v>0</v>
      </c>
      <c r="CR13" s="10">
        <v>0</v>
      </c>
      <c r="CS13" s="10">
        <v>0</v>
      </c>
      <c r="CT13" s="10">
        <v>0</v>
      </c>
      <c r="CU13" s="10">
        <v>0</v>
      </c>
      <c r="CV13" s="10">
        <v>0</v>
      </c>
      <c r="CW13" s="10">
        <v>0</v>
      </c>
      <c r="CX13" s="10">
        <v>0</v>
      </c>
      <c r="CY13" s="10">
        <v>0</v>
      </c>
      <c r="CZ13" s="10">
        <v>0</v>
      </c>
      <c r="DA13" s="10">
        <v>0</v>
      </c>
      <c r="DB13" s="10">
        <v>0</v>
      </c>
      <c r="DC13" s="10">
        <v>0</v>
      </c>
      <c r="DE13" s="13">
        <v>0</v>
      </c>
      <c r="DF13" s="14">
        <f t="shared" si="7"/>
        <v>0</v>
      </c>
    </row>
    <row r="14" spans="1:110" hidden="1" x14ac:dyDescent="0.25">
      <c r="B14" s="17" t="s">
        <v>23</v>
      </c>
      <c r="C14" s="3"/>
      <c r="D14" s="52">
        <f t="shared" si="0"/>
        <v>246.310602074325</v>
      </c>
      <c r="E14" s="52">
        <f t="shared" si="0"/>
        <v>230.8718551190787</v>
      </c>
      <c r="F14" s="52">
        <f t="shared" si="0"/>
        <v>234.96575431488466</v>
      </c>
      <c r="G14" s="52">
        <f t="shared" si="0"/>
        <v>201.7529694139007</v>
      </c>
      <c r="H14" s="52">
        <f t="shared" si="0"/>
        <v>237.64635939173203</v>
      </c>
      <c r="I14" s="52">
        <f t="shared" si="0"/>
        <v>180.01970343129446</v>
      </c>
      <c r="J14" s="52">
        <f t="shared" si="0"/>
        <v>180.18804204227743</v>
      </c>
      <c r="K14" s="52">
        <f t="shared" si="0"/>
        <v>184.8410802539407</v>
      </c>
      <c r="L14" s="52">
        <f t="shared" si="0"/>
        <v>189.71029415365336</v>
      </c>
      <c r="M14" s="52">
        <f t="shared" si="0"/>
        <v>194.93400581309442</v>
      </c>
      <c r="N14" s="52">
        <f t="shared" si="0"/>
        <v>198.11199082652936</v>
      </c>
      <c r="O14" s="52">
        <f t="shared" si="0"/>
        <v>199.77790228033268</v>
      </c>
      <c r="P14" s="52">
        <f t="shared" si="0"/>
        <v>201.13359121673744</v>
      </c>
      <c r="Q14" s="52">
        <f t="shared" si="0"/>
        <v>202.62956928825506</v>
      </c>
      <c r="R14" s="52">
        <f t="shared" si="0"/>
        <v>204.22135937714089</v>
      </c>
      <c r="S14" s="52">
        <f t="shared" si="0"/>
        <v>206.56950834561042</v>
      </c>
      <c r="T14" s="52">
        <f t="shared" si="1"/>
        <v>210.02884708624856</v>
      </c>
      <c r="U14" s="52">
        <f t="shared" si="1"/>
        <v>214.15253828605699</v>
      </c>
      <c r="V14" s="52">
        <f t="shared" si="1"/>
        <v>218.32018323794941</v>
      </c>
      <c r="Z14" s="17" t="s">
        <v>23</v>
      </c>
      <c r="AA14" s="17"/>
      <c r="AB14" s="3"/>
      <c r="AC14" s="10">
        <v>246.310602074325</v>
      </c>
      <c r="AD14" s="10">
        <v>230.8718551190787</v>
      </c>
      <c r="AE14" s="10">
        <v>234.96575431488466</v>
      </c>
      <c r="AF14" s="10">
        <v>201.7529694139007</v>
      </c>
      <c r="AG14" s="10">
        <v>237.64635939173203</v>
      </c>
      <c r="AH14" s="10">
        <v>180.01970343129446</v>
      </c>
      <c r="AI14" s="10">
        <v>180.18804204227743</v>
      </c>
      <c r="AJ14" s="10">
        <v>184.8410802539407</v>
      </c>
      <c r="AK14" s="10">
        <v>189.71029415365336</v>
      </c>
      <c r="AL14" s="10">
        <v>194.93400581309442</v>
      </c>
      <c r="AM14" s="10">
        <v>198.11199082652936</v>
      </c>
      <c r="AN14" s="10">
        <v>199.77790228033268</v>
      </c>
      <c r="AO14" s="10">
        <v>201.13359121673744</v>
      </c>
      <c r="AP14" s="10">
        <v>202.62956928825506</v>
      </c>
      <c r="AQ14" s="10">
        <v>204.22135937714089</v>
      </c>
      <c r="AR14" s="10">
        <v>206.56950834561042</v>
      </c>
      <c r="AS14" s="10">
        <v>210.02884708624856</v>
      </c>
      <c r="AT14" s="10">
        <v>214.15253828605699</v>
      </c>
      <c r="AU14" s="10">
        <v>218.32018323794941</v>
      </c>
      <c r="AW14" s="13">
        <v>1.4145572491926606</v>
      </c>
      <c r="AX14" s="14">
        <f t="shared" si="3"/>
        <v>-28.609889084296043</v>
      </c>
      <c r="BE14" s="17" t="s">
        <v>23</v>
      </c>
      <c r="BF14" s="3"/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0</v>
      </c>
      <c r="CA14" s="13">
        <v>0</v>
      </c>
      <c r="CB14" s="14">
        <f t="shared" si="5"/>
        <v>0</v>
      </c>
      <c r="CI14" s="17" t="s">
        <v>23</v>
      </c>
      <c r="CJ14" s="3"/>
      <c r="CK14" s="10">
        <v>0</v>
      </c>
      <c r="CL14" s="10">
        <v>0</v>
      </c>
      <c r="CM14" s="10">
        <v>0</v>
      </c>
      <c r="CN14" s="10">
        <v>0</v>
      </c>
      <c r="CO14" s="10">
        <v>0</v>
      </c>
      <c r="CP14" s="10">
        <v>0</v>
      </c>
      <c r="CQ14" s="10">
        <v>0</v>
      </c>
      <c r="CR14" s="10">
        <v>0</v>
      </c>
      <c r="CS14" s="10">
        <v>0</v>
      </c>
      <c r="CT14" s="10">
        <v>0</v>
      </c>
      <c r="CU14" s="10">
        <v>0</v>
      </c>
      <c r="CV14" s="10">
        <v>0</v>
      </c>
      <c r="CW14" s="10">
        <v>0</v>
      </c>
      <c r="CX14" s="10">
        <v>0</v>
      </c>
      <c r="CY14" s="10">
        <v>0</v>
      </c>
      <c r="CZ14" s="10">
        <v>0</v>
      </c>
      <c r="DA14" s="10">
        <v>0</v>
      </c>
      <c r="DB14" s="10">
        <v>0</v>
      </c>
      <c r="DC14" s="10">
        <v>0</v>
      </c>
      <c r="DE14" s="13">
        <v>0</v>
      </c>
      <c r="DF14" s="14">
        <f t="shared" si="7"/>
        <v>0</v>
      </c>
    </row>
    <row r="15" spans="1:110" hidden="1" x14ac:dyDescent="0.25">
      <c r="B15" s="17" t="s">
        <v>24</v>
      </c>
      <c r="C15" s="3"/>
      <c r="D15" s="52">
        <f t="shared" si="0"/>
        <v>220.64975643097935</v>
      </c>
      <c r="E15" s="52">
        <f t="shared" si="0"/>
        <v>246.19188513176829</v>
      </c>
      <c r="F15" s="52">
        <f t="shared" si="0"/>
        <v>240.21390623708345</v>
      </c>
      <c r="G15" s="52">
        <f t="shared" si="0"/>
        <v>208.26884971524487</v>
      </c>
      <c r="H15" s="52">
        <f t="shared" si="0"/>
        <v>215.60854423328124</v>
      </c>
      <c r="I15" s="52">
        <f t="shared" si="0"/>
        <v>220.53047355149752</v>
      </c>
      <c r="J15" s="52">
        <f t="shared" si="0"/>
        <v>212.83000746826073</v>
      </c>
      <c r="K15" s="52">
        <f t="shared" si="0"/>
        <v>227.2614350894105</v>
      </c>
      <c r="L15" s="52">
        <f t="shared" si="0"/>
        <v>232.30379918337385</v>
      </c>
      <c r="M15" s="52">
        <f t="shared" si="0"/>
        <v>237.60810898799502</v>
      </c>
      <c r="N15" s="52">
        <f t="shared" si="0"/>
        <v>240.43215675015972</v>
      </c>
      <c r="O15" s="52">
        <f t="shared" si="0"/>
        <v>241.25823249929135</v>
      </c>
      <c r="P15" s="52">
        <f t="shared" si="0"/>
        <v>241.3478569987488</v>
      </c>
      <c r="Q15" s="52">
        <f t="shared" si="0"/>
        <v>240.11356053774304</v>
      </c>
      <c r="R15" s="52">
        <f t="shared" si="0"/>
        <v>240.94762921420181</v>
      </c>
      <c r="S15" s="52">
        <f t="shared" si="0"/>
        <v>242.6133172240007</v>
      </c>
      <c r="T15" s="52">
        <f t="shared" si="1"/>
        <v>245.00233472845812</v>
      </c>
      <c r="U15" s="52">
        <f t="shared" si="1"/>
        <v>248.22607382089066</v>
      </c>
      <c r="V15" s="52">
        <f t="shared" si="1"/>
        <v>251.65351676700962</v>
      </c>
      <c r="Z15" s="17" t="s">
        <v>24</v>
      </c>
      <c r="AA15" s="17"/>
      <c r="AB15" s="3"/>
      <c r="AC15" s="10">
        <v>220.64975643097935</v>
      </c>
      <c r="AD15" s="10">
        <v>246.19188513176829</v>
      </c>
      <c r="AE15" s="10">
        <v>240.21390623708345</v>
      </c>
      <c r="AF15" s="10">
        <v>208.26884971524487</v>
      </c>
      <c r="AG15" s="10">
        <v>215.60854423328124</v>
      </c>
      <c r="AH15" s="10">
        <v>220.53047355149752</v>
      </c>
      <c r="AI15" s="10">
        <v>212.83000746826073</v>
      </c>
      <c r="AJ15" s="10">
        <v>227.2614350894105</v>
      </c>
      <c r="AK15" s="10">
        <v>232.30379918337385</v>
      </c>
      <c r="AL15" s="10">
        <v>237.60810898799502</v>
      </c>
      <c r="AM15" s="10">
        <v>240.43215675015972</v>
      </c>
      <c r="AN15" s="10">
        <v>241.25823249929135</v>
      </c>
      <c r="AO15" s="10">
        <v>241.3478569987488</v>
      </c>
      <c r="AP15" s="10">
        <v>240.11356053774304</v>
      </c>
      <c r="AQ15" s="10">
        <v>240.94762921420181</v>
      </c>
      <c r="AR15" s="10">
        <v>242.6133172240007</v>
      </c>
      <c r="AS15" s="10">
        <v>245.00233472845812</v>
      </c>
      <c r="AT15" s="10">
        <v>248.22607382089066</v>
      </c>
      <c r="AU15" s="10">
        <v>251.65351676700962</v>
      </c>
      <c r="AW15" s="13">
        <v>0.80328126660271781</v>
      </c>
      <c r="AX15" s="14">
        <f t="shared" si="3"/>
        <v>-19.349717583635766</v>
      </c>
      <c r="BE15" s="17" t="s">
        <v>24</v>
      </c>
      <c r="BF15" s="3"/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0">
        <v>0</v>
      </c>
      <c r="BY15" s="10">
        <v>0</v>
      </c>
      <c r="CA15" s="13">
        <v>0</v>
      </c>
      <c r="CB15" s="14">
        <f t="shared" si="5"/>
        <v>0</v>
      </c>
      <c r="CI15" s="17" t="s">
        <v>24</v>
      </c>
      <c r="CJ15" s="3"/>
      <c r="CK15" s="10">
        <v>0</v>
      </c>
      <c r="CL15" s="10">
        <v>0</v>
      </c>
      <c r="CM15" s="10">
        <v>0</v>
      </c>
      <c r="CN15" s="10">
        <v>0</v>
      </c>
      <c r="CO15" s="10">
        <v>0</v>
      </c>
      <c r="CP15" s="10">
        <v>0</v>
      </c>
      <c r="CQ15" s="10">
        <v>0</v>
      </c>
      <c r="CR15" s="10">
        <v>0</v>
      </c>
      <c r="CS15" s="10">
        <v>0</v>
      </c>
      <c r="CT15" s="10">
        <v>0</v>
      </c>
      <c r="CU15" s="10">
        <v>0</v>
      </c>
      <c r="CV15" s="10">
        <v>0</v>
      </c>
      <c r="CW15" s="10">
        <v>0</v>
      </c>
      <c r="CX15" s="10">
        <v>0</v>
      </c>
      <c r="CY15" s="10">
        <v>0</v>
      </c>
      <c r="CZ15" s="10">
        <v>0</v>
      </c>
      <c r="DA15" s="10">
        <v>0</v>
      </c>
      <c r="DB15" s="10">
        <v>0</v>
      </c>
      <c r="DC15" s="10">
        <v>0</v>
      </c>
      <c r="DE15" s="13">
        <v>0</v>
      </c>
      <c r="DF15" s="14">
        <f t="shared" si="7"/>
        <v>0</v>
      </c>
    </row>
    <row r="16" spans="1:110" hidden="1" x14ac:dyDescent="0.25">
      <c r="B16" s="17" t="s">
        <v>25</v>
      </c>
      <c r="C16" s="3"/>
      <c r="D16" s="52">
        <f t="shared" si="0"/>
        <v>17.589968047185977</v>
      </c>
      <c r="E16" s="52">
        <f t="shared" si="0"/>
        <v>14.736596102837183</v>
      </c>
      <c r="F16" s="52">
        <f t="shared" si="0"/>
        <v>20.458070695195271</v>
      </c>
      <c r="G16" s="52">
        <f t="shared" si="0"/>
        <v>13.59478998206753</v>
      </c>
      <c r="H16" s="52">
        <f t="shared" si="0"/>
        <v>9.9646663288615169</v>
      </c>
      <c r="I16" s="52">
        <f t="shared" si="0"/>
        <v>10.663069908304161</v>
      </c>
      <c r="J16" s="52">
        <f t="shared" si="0"/>
        <v>12.297508622527117</v>
      </c>
      <c r="K16" s="52">
        <f t="shared" si="0"/>
        <v>15.708849416573784</v>
      </c>
      <c r="L16" s="52">
        <f t="shared" si="0"/>
        <v>16.084199019362607</v>
      </c>
      <c r="M16" s="52">
        <f t="shared" si="0"/>
        <v>16.481094524019351</v>
      </c>
      <c r="N16" s="52">
        <f t="shared" si="0"/>
        <v>16.706188249587768</v>
      </c>
      <c r="O16" s="52">
        <f t="shared" si="0"/>
        <v>16.795491994216516</v>
      </c>
      <c r="P16" s="52">
        <f t="shared" si="0"/>
        <v>16.839841359151343</v>
      </c>
      <c r="Q16" s="52">
        <f t="shared" si="0"/>
        <v>16.772914281062882</v>
      </c>
      <c r="R16" s="52">
        <f t="shared" si="0"/>
        <v>16.86214571469662</v>
      </c>
      <c r="S16" s="52">
        <f t="shared" si="0"/>
        <v>17.012422745355536</v>
      </c>
      <c r="T16" s="52">
        <f t="shared" si="1"/>
        <v>17.219747529508211</v>
      </c>
      <c r="U16" s="52">
        <f t="shared" si="1"/>
        <v>17.485018722049801</v>
      </c>
      <c r="V16" s="52">
        <f t="shared" si="1"/>
        <v>17.764533631767698</v>
      </c>
      <c r="Z16" s="17" t="s">
        <v>25</v>
      </c>
      <c r="AA16" s="17"/>
      <c r="AB16" s="3"/>
      <c r="AC16" s="10">
        <v>17.589968047185977</v>
      </c>
      <c r="AD16" s="10">
        <v>14.736596102837183</v>
      </c>
      <c r="AE16" s="10">
        <v>20.458070695195271</v>
      </c>
      <c r="AF16" s="10">
        <v>13.59478998206753</v>
      </c>
      <c r="AG16" s="10">
        <v>9.9646663288615169</v>
      </c>
      <c r="AH16" s="10">
        <v>10.663069908304161</v>
      </c>
      <c r="AI16" s="10">
        <v>12.297508622527117</v>
      </c>
      <c r="AJ16" s="10">
        <v>15.708849416573784</v>
      </c>
      <c r="AK16" s="10">
        <v>16.084199019362607</v>
      </c>
      <c r="AL16" s="10">
        <v>16.481094524019351</v>
      </c>
      <c r="AM16" s="10">
        <v>16.706188249587768</v>
      </c>
      <c r="AN16" s="10">
        <v>16.795491994216516</v>
      </c>
      <c r="AO16" s="10">
        <v>16.839841359151343</v>
      </c>
      <c r="AP16" s="10">
        <v>16.772914281062882</v>
      </c>
      <c r="AQ16" s="10">
        <v>16.86214571469662</v>
      </c>
      <c r="AR16" s="10">
        <v>17.012422745355536</v>
      </c>
      <c r="AS16" s="10">
        <v>17.219747529508211</v>
      </c>
      <c r="AT16" s="10">
        <v>17.485018722049801</v>
      </c>
      <c r="AU16" s="10">
        <v>17.764533631767698</v>
      </c>
      <c r="AW16" s="13">
        <v>0.99861939810195199</v>
      </c>
      <c r="AX16" s="14">
        <f t="shared" si="3"/>
        <v>-1.6803346124050904</v>
      </c>
      <c r="BE16" s="17" t="s">
        <v>25</v>
      </c>
      <c r="BF16" s="3"/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10">
        <v>0</v>
      </c>
      <c r="BX16" s="10">
        <v>0</v>
      </c>
      <c r="BY16" s="10">
        <v>0</v>
      </c>
      <c r="CA16" s="13">
        <v>0</v>
      </c>
      <c r="CB16" s="14">
        <f t="shared" si="5"/>
        <v>0</v>
      </c>
      <c r="CI16" s="17" t="s">
        <v>25</v>
      </c>
      <c r="CJ16" s="3"/>
      <c r="CK16" s="10">
        <v>0</v>
      </c>
      <c r="CL16" s="10">
        <v>0</v>
      </c>
      <c r="CM16" s="10">
        <v>0</v>
      </c>
      <c r="CN16" s="10">
        <v>0</v>
      </c>
      <c r="CO16" s="10">
        <v>0</v>
      </c>
      <c r="CP16" s="10">
        <v>0</v>
      </c>
      <c r="CQ16" s="10">
        <v>0</v>
      </c>
      <c r="CR16" s="10">
        <v>0</v>
      </c>
      <c r="CS16" s="10">
        <v>0</v>
      </c>
      <c r="CT16" s="10">
        <v>0</v>
      </c>
      <c r="CU16" s="10">
        <v>0</v>
      </c>
      <c r="CV16" s="10">
        <v>0</v>
      </c>
      <c r="CW16" s="10">
        <v>0</v>
      </c>
      <c r="CX16" s="10">
        <v>0</v>
      </c>
      <c r="CY16" s="10">
        <v>0</v>
      </c>
      <c r="CZ16" s="10">
        <v>0</v>
      </c>
      <c r="DA16" s="10">
        <v>0</v>
      </c>
      <c r="DB16" s="10">
        <v>0</v>
      </c>
      <c r="DC16" s="10">
        <v>0</v>
      </c>
      <c r="DE16" s="13">
        <v>0</v>
      </c>
      <c r="DF16" s="14">
        <f t="shared" si="7"/>
        <v>0</v>
      </c>
    </row>
    <row r="17" spans="2:110" hidden="1" x14ac:dyDescent="0.25">
      <c r="B17" s="17" t="s">
        <v>26</v>
      </c>
      <c r="C17" s="3"/>
      <c r="D17" s="52">
        <f t="shared" si="0"/>
        <v>24.494837428154678</v>
      </c>
      <c r="E17" s="52">
        <f t="shared" si="0"/>
        <v>25.66164857365851</v>
      </c>
      <c r="F17" s="52">
        <f t="shared" si="0"/>
        <v>147.7955464863935</v>
      </c>
      <c r="G17" s="52">
        <f t="shared" si="0"/>
        <v>161.17711405791619</v>
      </c>
      <c r="H17" s="52">
        <f t="shared" si="0"/>
        <v>110.15428238086972</v>
      </c>
      <c r="I17" s="52">
        <f t="shared" si="0"/>
        <v>123.53480847480714</v>
      </c>
      <c r="J17" s="52">
        <f t="shared" si="0"/>
        <v>176.59515904876162</v>
      </c>
      <c r="K17" s="52">
        <f t="shared" si="0"/>
        <v>97.179365166458908</v>
      </c>
      <c r="L17" s="52">
        <f t="shared" si="0"/>
        <v>104.15739931626409</v>
      </c>
      <c r="M17" s="52">
        <f t="shared" si="0"/>
        <v>107.06608557159554</v>
      </c>
      <c r="N17" s="52">
        <f t="shared" si="0"/>
        <v>108.85881351152076</v>
      </c>
      <c r="O17" s="52">
        <f t="shared" si="0"/>
        <v>109.8930802765</v>
      </c>
      <c r="P17" s="52">
        <f t="shared" si="0"/>
        <v>110.82871343215827</v>
      </c>
      <c r="Q17" s="52">
        <f t="shared" si="0"/>
        <v>111.50893915263866</v>
      </c>
      <c r="R17" s="52">
        <f t="shared" si="0"/>
        <v>112.52645601341055</v>
      </c>
      <c r="S17" s="52">
        <f t="shared" si="0"/>
        <v>113.96368371464338</v>
      </c>
      <c r="T17" s="52">
        <f t="shared" si="1"/>
        <v>115.86912328399058</v>
      </c>
      <c r="U17" s="52">
        <f t="shared" si="1"/>
        <v>96.621135402647852</v>
      </c>
      <c r="V17" s="52">
        <f t="shared" si="1"/>
        <v>97.101723369873667</v>
      </c>
      <c r="Z17" s="17" t="s">
        <v>26</v>
      </c>
      <c r="AA17" s="17"/>
      <c r="AB17" s="3"/>
      <c r="AC17" s="10">
        <v>24.494837428154678</v>
      </c>
      <c r="AD17" s="10">
        <v>25.66164857365851</v>
      </c>
      <c r="AE17" s="10">
        <v>147.7955464863935</v>
      </c>
      <c r="AF17" s="10">
        <v>161.17711405791619</v>
      </c>
      <c r="AG17" s="10">
        <v>110.15428238086972</v>
      </c>
      <c r="AH17" s="10">
        <v>123.53480847480714</v>
      </c>
      <c r="AI17" s="10">
        <v>176.59515904876162</v>
      </c>
      <c r="AJ17" s="10">
        <v>97.179365166458908</v>
      </c>
      <c r="AK17" s="10">
        <v>104.15739931626409</v>
      </c>
      <c r="AL17" s="10">
        <v>107.06608557159554</v>
      </c>
      <c r="AM17" s="10">
        <v>108.85881351152076</v>
      </c>
      <c r="AN17" s="10">
        <v>109.8930802765</v>
      </c>
      <c r="AO17" s="10">
        <v>110.82871343215827</v>
      </c>
      <c r="AP17" s="10">
        <v>111.50893915263866</v>
      </c>
      <c r="AQ17" s="10">
        <v>112.52645601341055</v>
      </c>
      <c r="AR17" s="10">
        <v>113.96368371464338</v>
      </c>
      <c r="AS17" s="10">
        <v>115.86912328399058</v>
      </c>
      <c r="AT17" s="10">
        <v>96.621135402647852</v>
      </c>
      <c r="AU17" s="10">
        <v>97.101723369873667</v>
      </c>
      <c r="AW17" s="13">
        <v>-0.69898650998170275</v>
      </c>
      <c r="AX17" s="14">
        <f t="shared" si="3"/>
        <v>7.0556759463904228</v>
      </c>
      <c r="BE17" s="17" t="s">
        <v>26</v>
      </c>
      <c r="BF17" s="3"/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10">
        <v>0</v>
      </c>
      <c r="BX17" s="10">
        <v>0</v>
      </c>
      <c r="BY17" s="10">
        <v>0</v>
      </c>
      <c r="CA17" s="13">
        <v>0</v>
      </c>
      <c r="CB17" s="14">
        <f t="shared" si="5"/>
        <v>0</v>
      </c>
      <c r="CI17" s="17" t="s">
        <v>26</v>
      </c>
      <c r="CJ17" s="3"/>
      <c r="CK17" s="10">
        <v>0</v>
      </c>
      <c r="CL17" s="10">
        <v>0</v>
      </c>
      <c r="CM17" s="10">
        <v>0</v>
      </c>
      <c r="CN17" s="10">
        <v>0</v>
      </c>
      <c r="CO17" s="10">
        <v>0</v>
      </c>
      <c r="CP17" s="10">
        <v>0</v>
      </c>
      <c r="CQ17" s="10">
        <v>0</v>
      </c>
      <c r="CR17" s="10">
        <v>0</v>
      </c>
      <c r="CS17" s="10">
        <v>0</v>
      </c>
      <c r="CT17" s="10">
        <v>0</v>
      </c>
      <c r="CU17" s="10">
        <v>0</v>
      </c>
      <c r="CV17" s="10">
        <v>0</v>
      </c>
      <c r="CW17" s="10">
        <v>0</v>
      </c>
      <c r="CX17" s="10">
        <v>0</v>
      </c>
      <c r="CY17" s="10">
        <v>0</v>
      </c>
      <c r="CZ17" s="10">
        <v>0</v>
      </c>
      <c r="DA17" s="10">
        <v>0</v>
      </c>
      <c r="DB17" s="10">
        <v>0</v>
      </c>
      <c r="DC17" s="10">
        <v>0</v>
      </c>
      <c r="DE17" s="13">
        <v>0</v>
      </c>
      <c r="DF17" s="14">
        <f t="shared" si="7"/>
        <v>0</v>
      </c>
    </row>
    <row r="18" spans="2:110" hidden="1" x14ac:dyDescent="0.25">
      <c r="B18" s="12" t="s">
        <v>27</v>
      </c>
      <c r="C18" s="3"/>
      <c r="D18" s="52">
        <f t="shared" si="0"/>
        <v>1811.9856940021759</v>
      </c>
      <c r="E18" s="52">
        <f t="shared" si="0"/>
        <v>1900.4116682202666</v>
      </c>
      <c r="F18" s="52">
        <f t="shared" si="0"/>
        <v>1728.587190895111</v>
      </c>
      <c r="G18" s="52">
        <f t="shared" si="0"/>
        <v>1736.1568795925737</v>
      </c>
      <c r="H18" s="52">
        <f t="shared" si="0"/>
        <v>1729.2485109382678</v>
      </c>
      <c r="I18" s="52">
        <f t="shared" si="0"/>
        <v>1748.2782666206508</v>
      </c>
      <c r="J18" s="52">
        <f t="shared" si="0"/>
        <v>1712.4035744738383</v>
      </c>
      <c r="K18" s="52">
        <f t="shared" si="0"/>
        <v>1615.5682105568565</v>
      </c>
      <c r="L18" s="52">
        <f t="shared" si="0"/>
        <v>1644.6000578036815</v>
      </c>
      <c r="M18" s="52">
        <f t="shared" si="0"/>
        <v>1672.653237914189</v>
      </c>
      <c r="N18" s="52">
        <f t="shared" si="0"/>
        <v>1682.4476504574955</v>
      </c>
      <c r="O18" s="52">
        <f t="shared" si="0"/>
        <v>1679.0019738236285</v>
      </c>
      <c r="P18" s="52">
        <f t="shared" si="0"/>
        <v>1672.5942679971872</v>
      </c>
      <c r="Q18" s="52">
        <f t="shared" si="0"/>
        <v>1658.3313637929884</v>
      </c>
      <c r="R18" s="52">
        <f t="shared" si="0"/>
        <v>1654.6410758955687</v>
      </c>
      <c r="S18" s="52">
        <f t="shared" si="0"/>
        <v>1657.5052857701446</v>
      </c>
      <c r="T18" s="52">
        <f t="shared" si="1"/>
        <v>1667.1894646383225</v>
      </c>
      <c r="U18" s="52">
        <f t="shared" si="1"/>
        <v>1660.6189368113201</v>
      </c>
      <c r="V18" s="52">
        <f t="shared" si="1"/>
        <v>1674.2163475784164</v>
      </c>
      <c r="Z18" s="12" t="s">
        <v>27</v>
      </c>
      <c r="AA18" s="12"/>
      <c r="AB18" s="3"/>
      <c r="AC18" s="10">
        <v>1811.9856940021759</v>
      </c>
      <c r="AD18" s="10">
        <v>1900.4116682202666</v>
      </c>
      <c r="AE18" s="10">
        <v>1728.587190895111</v>
      </c>
      <c r="AF18" s="10">
        <v>1736.1568795925737</v>
      </c>
      <c r="AG18" s="10">
        <v>1729.2485109382678</v>
      </c>
      <c r="AH18" s="10">
        <v>1748.2782666206508</v>
      </c>
      <c r="AI18" s="10">
        <v>1712.4035744738383</v>
      </c>
      <c r="AJ18" s="10">
        <v>1615.5682105568565</v>
      </c>
      <c r="AK18" s="10">
        <v>1644.6000578036815</v>
      </c>
      <c r="AL18" s="10">
        <v>1672.653237914189</v>
      </c>
      <c r="AM18" s="10">
        <v>1682.4476504574955</v>
      </c>
      <c r="AN18" s="10">
        <v>1679.0019738236285</v>
      </c>
      <c r="AO18" s="10">
        <v>1672.5942679971872</v>
      </c>
      <c r="AP18" s="10">
        <v>1658.3313637929884</v>
      </c>
      <c r="AQ18" s="10">
        <v>1654.6410758955687</v>
      </c>
      <c r="AR18" s="10">
        <v>1657.5052857701446</v>
      </c>
      <c r="AS18" s="10">
        <v>1667.1894646383225</v>
      </c>
      <c r="AT18" s="10">
        <v>1660.6189368113201</v>
      </c>
      <c r="AU18" s="10">
        <v>1674.2163475784164</v>
      </c>
      <c r="AW18" s="13">
        <v>0.17863911896269791</v>
      </c>
      <c r="AX18" s="14">
        <f t="shared" si="3"/>
        <v>-29.616289774734923</v>
      </c>
      <c r="BE18" s="12" t="s">
        <v>27</v>
      </c>
      <c r="BF18" s="3"/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10">
        <v>0</v>
      </c>
      <c r="BX18" s="10">
        <v>0</v>
      </c>
      <c r="BY18" s="10">
        <v>0</v>
      </c>
      <c r="CA18" s="13">
        <v>0</v>
      </c>
      <c r="CB18" s="14">
        <f t="shared" si="5"/>
        <v>0</v>
      </c>
      <c r="CI18" s="12" t="s">
        <v>27</v>
      </c>
      <c r="CJ18" s="3"/>
      <c r="CK18" s="10">
        <v>0</v>
      </c>
      <c r="CL18" s="10">
        <v>0</v>
      </c>
      <c r="CM18" s="10">
        <v>0</v>
      </c>
      <c r="CN18" s="10">
        <v>0</v>
      </c>
      <c r="CO18" s="10">
        <v>0</v>
      </c>
      <c r="CP18" s="10">
        <v>0</v>
      </c>
      <c r="CQ18" s="10">
        <v>0</v>
      </c>
      <c r="CR18" s="10">
        <v>0</v>
      </c>
      <c r="CS18" s="10">
        <v>0</v>
      </c>
      <c r="CT18" s="10">
        <v>0</v>
      </c>
      <c r="CU18" s="10">
        <v>0</v>
      </c>
      <c r="CV18" s="10">
        <v>0</v>
      </c>
      <c r="CW18" s="10">
        <v>0</v>
      </c>
      <c r="CX18" s="10">
        <v>0</v>
      </c>
      <c r="CY18" s="10">
        <v>0</v>
      </c>
      <c r="CZ18" s="10">
        <v>0</v>
      </c>
      <c r="DA18" s="10">
        <v>0</v>
      </c>
      <c r="DB18" s="10">
        <v>0</v>
      </c>
      <c r="DC18" s="10">
        <v>0</v>
      </c>
      <c r="DE18" s="13">
        <v>0</v>
      </c>
      <c r="DF18" s="14">
        <f t="shared" si="7"/>
        <v>0</v>
      </c>
    </row>
    <row r="19" spans="2:110" hidden="1" x14ac:dyDescent="0.25">
      <c r="B19" s="17" t="s">
        <v>28</v>
      </c>
      <c r="C19" s="3"/>
      <c r="D19" s="52">
        <f t="shared" si="0"/>
        <v>1278.0091169678735</v>
      </c>
      <c r="E19" s="52">
        <f t="shared" si="0"/>
        <v>1206.161836879159</v>
      </c>
      <c r="F19" s="52">
        <f t="shared" si="0"/>
        <v>1229.639715437562</v>
      </c>
      <c r="G19" s="52">
        <f t="shared" si="0"/>
        <v>1221.3175195769702</v>
      </c>
      <c r="H19" s="52">
        <f t="shared" si="0"/>
        <v>1263.1883576859393</v>
      </c>
      <c r="I19" s="52">
        <f t="shared" si="0"/>
        <v>1240.1072668516097</v>
      </c>
      <c r="J19" s="52">
        <f t="shared" si="0"/>
        <v>1170.4394256882624</v>
      </c>
      <c r="K19" s="52">
        <f t="shared" si="0"/>
        <v>1172.2080553159028</v>
      </c>
      <c r="L19" s="52">
        <f t="shared" si="0"/>
        <v>1195.3371245464205</v>
      </c>
      <c r="M19" s="52">
        <f t="shared" si="0"/>
        <v>1220.072457530802</v>
      </c>
      <c r="N19" s="52">
        <f t="shared" si="0"/>
        <v>1231.7473889244729</v>
      </c>
      <c r="O19" s="52">
        <f t="shared" si="0"/>
        <v>1233.548532017991</v>
      </c>
      <c r="P19" s="52">
        <f t="shared" si="0"/>
        <v>1232.5777678208713</v>
      </c>
      <c r="Q19" s="52">
        <f t="shared" si="0"/>
        <v>1228.3118881221922</v>
      </c>
      <c r="R19" s="52">
        <f t="shared" si="0"/>
        <v>1229.9540942166113</v>
      </c>
      <c r="S19" s="52">
        <f t="shared" ref="S19:S30" si="16">AR19+BV19+CZ19</f>
        <v>1236.2620971975359</v>
      </c>
      <c r="T19" s="52">
        <f t="shared" si="1"/>
        <v>1247.2010567205764</v>
      </c>
      <c r="U19" s="52">
        <f t="shared" si="1"/>
        <v>1262.0998597040596</v>
      </c>
      <c r="V19" s="52">
        <f t="shared" si="1"/>
        <v>1277.7962438551178</v>
      </c>
      <c r="Z19" s="17" t="s">
        <v>28</v>
      </c>
      <c r="AA19" s="17"/>
      <c r="AB19" s="3"/>
      <c r="AC19" s="10">
        <v>1278.0091169678735</v>
      </c>
      <c r="AD19" s="10">
        <v>1206.161836879159</v>
      </c>
      <c r="AE19" s="10">
        <v>1229.639715437562</v>
      </c>
      <c r="AF19" s="10">
        <v>1221.3175195769702</v>
      </c>
      <c r="AG19" s="10">
        <v>1263.1883576859393</v>
      </c>
      <c r="AH19" s="10">
        <v>1240.1072668516097</v>
      </c>
      <c r="AI19" s="10">
        <v>1170.4394256882624</v>
      </c>
      <c r="AJ19" s="10">
        <v>1172.2080553159028</v>
      </c>
      <c r="AK19" s="10">
        <v>1195.3371245464205</v>
      </c>
      <c r="AL19" s="10">
        <v>1220.072457530802</v>
      </c>
      <c r="AM19" s="10">
        <v>1231.7473889244729</v>
      </c>
      <c r="AN19" s="10">
        <v>1233.548532017991</v>
      </c>
      <c r="AO19" s="10">
        <v>1232.5777678208713</v>
      </c>
      <c r="AP19" s="10">
        <v>1228.3118881221922</v>
      </c>
      <c r="AQ19" s="10">
        <v>1229.9540942166113</v>
      </c>
      <c r="AR19" s="10">
        <v>1236.2620971975359</v>
      </c>
      <c r="AS19" s="10">
        <v>1247.2010567205764</v>
      </c>
      <c r="AT19" s="10">
        <v>1262.0998597040596</v>
      </c>
      <c r="AU19" s="10">
        <v>1277.7962438551178</v>
      </c>
      <c r="AW19" s="13">
        <v>0.66931649248813674</v>
      </c>
      <c r="AX19" s="14">
        <f t="shared" si="3"/>
        <v>-82.459119308697382</v>
      </c>
      <c r="BE19" s="17" t="s">
        <v>28</v>
      </c>
      <c r="BF19" s="3"/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10">
        <v>0</v>
      </c>
      <c r="BX19" s="10">
        <v>0</v>
      </c>
      <c r="BY19" s="10">
        <v>0</v>
      </c>
      <c r="CA19" s="13">
        <v>0</v>
      </c>
      <c r="CB19" s="14">
        <f t="shared" si="5"/>
        <v>0</v>
      </c>
      <c r="CI19" s="17" t="s">
        <v>28</v>
      </c>
      <c r="CJ19" s="3"/>
      <c r="CK19" s="10">
        <v>0</v>
      </c>
      <c r="CL19" s="10">
        <v>0</v>
      </c>
      <c r="CM19" s="10">
        <v>0</v>
      </c>
      <c r="CN19" s="10">
        <v>0</v>
      </c>
      <c r="CO19" s="10">
        <v>0</v>
      </c>
      <c r="CP19" s="10">
        <v>0</v>
      </c>
      <c r="CQ19" s="10">
        <v>0</v>
      </c>
      <c r="CR19" s="10">
        <v>0</v>
      </c>
      <c r="CS19" s="10">
        <v>0</v>
      </c>
      <c r="CT19" s="10">
        <v>0</v>
      </c>
      <c r="CU19" s="10">
        <v>0</v>
      </c>
      <c r="CV19" s="10">
        <v>0</v>
      </c>
      <c r="CW19" s="10">
        <v>0</v>
      </c>
      <c r="CX19" s="10">
        <v>0</v>
      </c>
      <c r="CY19" s="10">
        <v>0</v>
      </c>
      <c r="CZ19" s="10">
        <v>0</v>
      </c>
      <c r="DA19" s="10">
        <v>0</v>
      </c>
      <c r="DB19" s="10">
        <v>0</v>
      </c>
      <c r="DC19" s="10">
        <v>0</v>
      </c>
      <c r="DE19" s="13">
        <v>0</v>
      </c>
      <c r="DF19" s="14">
        <f t="shared" si="7"/>
        <v>0</v>
      </c>
    </row>
    <row r="20" spans="2:110" hidden="1" x14ac:dyDescent="0.25">
      <c r="B20" s="17" t="s">
        <v>29</v>
      </c>
      <c r="C20" s="3"/>
      <c r="D20" s="52">
        <f t="shared" ref="D20:R30" si="17">AC20+BG20+CK20</f>
        <v>8568.9678513870622</v>
      </c>
      <c r="E20" s="52">
        <f t="shared" si="17"/>
        <v>8322.8298567034672</v>
      </c>
      <c r="F20" s="52">
        <f t="shared" si="17"/>
        <v>8431.1693228283293</v>
      </c>
      <c r="G20" s="52">
        <f t="shared" si="17"/>
        <v>8313.1409505547454</v>
      </c>
      <c r="H20" s="52">
        <f t="shared" si="17"/>
        <v>8045.5271227461053</v>
      </c>
      <c r="I20" s="52">
        <f t="shared" si="17"/>
        <v>8044.4662757014066</v>
      </c>
      <c r="J20" s="52">
        <f t="shared" si="17"/>
        <v>8371.5190983052889</v>
      </c>
      <c r="K20" s="52">
        <f t="shared" si="17"/>
        <v>8862.6172214023773</v>
      </c>
      <c r="L20" s="52">
        <f t="shared" si="17"/>
        <v>8324.5747355746207</v>
      </c>
      <c r="M20" s="52">
        <f t="shared" si="17"/>
        <v>8298.4815935856914</v>
      </c>
      <c r="N20" s="52">
        <f t="shared" si="17"/>
        <v>8143.4967222603264</v>
      </c>
      <c r="O20" s="52">
        <f t="shared" si="17"/>
        <v>7909.332910197435</v>
      </c>
      <c r="P20" s="52">
        <f t="shared" si="17"/>
        <v>7666.6587283470071</v>
      </c>
      <c r="Q20" s="52">
        <f t="shared" si="17"/>
        <v>7465.8471591095004</v>
      </c>
      <c r="R20" s="52">
        <f t="shared" si="17"/>
        <v>7302.4758488097259</v>
      </c>
      <c r="S20" s="52">
        <f t="shared" si="16"/>
        <v>7189.8107492204654</v>
      </c>
      <c r="T20" s="52">
        <f t="shared" si="1"/>
        <v>7135.0374147808034</v>
      </c>
      <c r="U20" s="52">
        <f t="shared" si="1"/>
        <v>7107.6275881965603</v>
      </c>
      <c r="V20" s="52">
        <f t="shared" si="1"/>
        <v>7080.2812927084797</v>
      </c>
      <c r="Z20" s="17" t="s">
        <v>29</v>
      </c>
      <c r="AA20" s="17"/>
      <c r="AB20" s="3"/>
      <c r="AC20" s="10">
        <f t="shared" ref="AC20:AU20" si="18">SUM(AC21:AC30)</f>
        <v>8568.9678513870622</v>
      </c>
      <c r="AD20" s="10">
        <f t="shared" si="18"/>
        <v>8292.0339867034672</v>
      </c>
      <c r="AE20" s="10">
        <f t="shared" si="18"/>
        <v>8321.4024728283293</v>
      </c>
      <c r="AF20" s="10">
        <f t="shared" si="18"/>
        <v>8081.8255105547451</v>
      </c>
      <c r="AG20" s="10">
        <f t="shared" si="18"/>
        <v>7781.4951727461057</v>
      </c>
      <c r="AH20" s="10">
        <f t="shared" si="18"/>
        <v>7795.2452357014063</v>
      </c>
      <c r="AI20" s="10">
        <f t="shared" si="18"/>
        <v>7893.5484883052877</v>
      </c>
      <c r="AJ20" s="10">
        <f t="shared" si="18"/>
        <v>7905.9520614023777</v>
      </c>
      <c r="AK20" s="10">
        <f t="shared" si="18"/>
        <v>7359.4091904620018</v>
      </c>
      <c r="AL20" s="10">
        <f t="shared" si="18"/>
        <v>7320.113670985329</v>
      </c>
      <c r="AM20" s="10">
        <f t="shared" si="18"/>
        <v>7166.0937646849943</v>
      </c>
      <c r="AN20" s="10">
        <f t="shared" si="18"/>
        <v>6941.9710499118391</v>
      </c>
      <c r="AO20" s="10">
        <f t="shared" si="18"/>
        <v>6703.3181761368187</v>
      </c>
      <c r="AP20" s="10">
        <f t="shared" si="18"/>
        <v>6514.3724447379645</v>
      </c>
      <c r="AQ20" s="10">
        <f t="shared" si="18"/>
        <v>6357.3186919266491</v>
      </c>
      <c r="AR20" s="10">
        <f t="shared" si="18"/>
        <v>6243.9884879915562</v>
      </c>
      <c r="AS20" s="10">
        <f t="shared" si="18"/>
        <v>6181.9782855817266</v>
      </c>
      <c r="AT20" s="10">
        <f t="shared" si="18"/>
        <v>6144.9317619022231</v>
      </c>
      <c r="AU20" s="10">
        <f t="shared" si="18"/>
        <v>6107.7967142016496</v>
      </c>
      <c r="AW20" s="13">
        <v>-1.8468679729015447</v>
      </c>
      <c r="AX20" s="14">
        <f t="shared" si="3"/>
        <v>1251.6124762603522</v>
      </c>
      <c r="BE20" s="17" t="s">
        <v>29</v>
      </c>
      <c r="BF20" s="3"/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0">
        <v>0</v>
      </c>
      <c r="BW20" s="10">
        <v>0</v>
      </c>
      <c r="BX20" s="10">
        <v>0</v>
      </c>
      <c r="BY20" s="10">
        <v>0</v>
      </c>
      <c r="CA20" s="13">
        <v>0</v>
      </c>
      <c r="CB20" s="14">
        <f t="shared" si="5"/>
        <v>0</v>
      </c>
      <c r="CI20" s="17" t="s">
        <v>29</v>
      </c>
      <c r="CJ20" s="3"/>
      <c r="CK20" s="10">
        <v>0</v>
      </c>
      <c r="CL20" s="10">
        <f t="shared" ref="CL20:DC20" si="19">SUM(CL21:CL30)</f>
        <v>30.795870000000001</v>
      </c>
      <c r="CM20" s="10">
        <f t="shared" si="19"/>
        <v>109.76685000000002</v>
      </c>
      <c r="CN20" s="10">
        <f t="shared" si="19"/>
        <v>231.31544000000005</v>
      </c>
      <c r="CO20" s="10">
        <f t="shared" si="19"/>
        <v>264.03195000000005</v>
      </c>
      <c r="CP20" s="10">
        <f t="shared" si="19"/>
        <v>249.22104000000019</v>
      </c>
      <c r="CQ20" s="10">
        <f t="shared" si="19"/>
        <v>477.97061000000036</v>
      </c>
      <c r="CR20" s="10">
        <f t="shared" si="19"/>
        <v>956.66515999999979</v>
      </c>
      <c r="CS20" s="10">
        <f t="shared" si="19"/>
        <v>965.16554511261847</v>
      </c>
      <c r="CT20" s="10">
        <f t="shared" si="19"/>
        <v>978.36792260036214</v>
      </c>
      <c r="CU20" s="10">
        <f t="shared" si="19"/>
        <v>977.40295757533249</v>
      </c>
      <c r="CV20" s="10">
        <f t="shared" si="19"/>
        <v>967.36186028559575</v>
      </c>
      <c r="CW20" s="10">
        <f t="shared" si="19"/>
        <v>963.34055221018832</v>
      </c>
      <c r="CX20" s="10">
        <f t="shared" si="19"/>
        <v>951.47471437153558</v>
      </c>
      <c r="CY20" s="10">
        <f t="shared" si="19"/>
        <v>945.15715688307694</v>
      </c>
      <c r="CZ20" s="10">
        <f t="shared" si="19"/>
        <v>945.82226122890938</v>
      </c>
      <c r="DA20" s="10">
        <f t="shared" si="19"/>
        <v>953.05912919907723</v>
      </c>
      <c r="DB20" s="10">
        <f t="shared" si="19"/>
        <v>962.69582629433683</v>
      </c>
      <c r="DC20" s="10">
        <f t="shared" si="19"/>
        <v>972.4845785068303</v>
      </c>
      <c r="DE20" s="13">
        <v>7.5574361288133218E-2</v>
      </c>
      <c r="DF20" s="14">
        <f t="shared" si="7"/>
        <v>-7.3190333942118286</v>
      </c>
    </row>
    <row r="21" spans="2:110" hidden="1" x14ac:dyDescent="0.25">
      <c r="B21" s="17" t="s">
        <v>30</v>
      </c>
      <c r="C21" s="3"/>
      <c r="D21" s="52">
        <f t="shared" si="17"/>
        <v>102.7597138048565</v>
      </c>
      <c r="E21" s="52">
        <f t="shared" si="17"/>
        <v>88.501985995294206</v>
      </c>
      <c r="F21" s="52">
        <f t="shared" si="17"/>
        <v>94.203523388930762</v>
      </c>
      <c r="G21" s="52">
        <f t="shared" si="17"/>
        <v>88.363814664644991</v>
      </c>
      <c r="H21" s="52">
        <f t="shared" si="17"/>
        <v>88.143778241253088</v>
      </c>
      <c r="I21" s="52">
        <f t="shared" si="17"/>
        <v>83.936863546948942</v>
      </c>
      <c r="J21" s="52">
        <f t="shared" si="17"/>
        <v>76.449488147745853</v>
      </c>
      <c r="K21" s="52">
        <f t="shared" si="17"/>
        <v>104.70603008288687</v>
      </c>
      <c r="L21" s="52">
        <f t="shared" si="17"/>
        <v>107.72579985111211</v>
      </c>
      <c r="M21" s="52">
        <f t="shared" si="17"/>
        <v>110.43759435762735</v>
      </c>
      <c r="N21" s="52">
        <f t="shared" si="17"/>
        <v>111.33847620361401</v>
      </c>
      <c r="O21" s="52">
        <f t="shared" si="17"/>
        <v>111.21835736481987</v>
      </c>
      <c r="P21" s="52">
        <f t="shared" si="17"/>
        <v>110.88394669708086</v>
      </c>
      <c r="Q21" s="52">
        <f t="shared" si="17"/>
        <v>109.98139518812482</v>
      </c>
      <c r="R21" s="52">
        <f t="shared" si="17"/>
        <v>109.99252167493307</v>
      </c>
      <c r="S21" s="52">
        <f t="shared" si="16"/>
        <v>110.7040278991858</v>
      </c>
      <c r="T21" s="52">
        <f t="shared" si="1"/>
        <v>112.06113021387925</v>
      </c>
      <c r="U21" s="52">
        <f t="shared" si="1"/>
        <v>113.79984027539427</v>
      </c>
      <c r="V21" s="52">
        <f t="shared" si="1"/>
        <v>115.63500247944864</v>
      </c>
      <c r="Z21" s="17" t="s">
        <v>30</v>
      </c>
      <c r="AA21" s="17"/>
      <c r="AB21" s="3"/>
      <c r="AC21" s="10">
        <v>102.7597138048565</v>
      </c>
      <c r="AD21" s="10">
        <v>88.501985995294206</v>
      </c>
      <c r="AE21" s="10">
        <v>94.203523388930762</v>
      </c>
      <c r="AF21" s="10">
        <v>88.363814664644991</v>
      </c>
      <c r="AG21" s="10">
        <v>88.143778241253088</v>
      </c>
      <c r="AH21" s="10">
        <v>83.936863546948942</v>
      </c>
      <c r="AI21" s="10">
        <v>76.449488147745853</v>
      </c>
      <c r="AJ21" s="10">
        <v>104.70603008288687</v>
      </c>
      <c r="AK21" s="10">
        <v>107.72579985111211</v>
      </c>
      <c r="AL21" s="10">
        <v>110.43759435762735</v>
      </c>
      <c r="AM21" s="10">
        <v>111.33847620361401</v>
      </c>
      <c r="AN21" s="10">
        <v>111.21835736481987</v>
      </c>
      <c r="AO21" s="10">
        <v>110.88394669708086</v>
      </c>
      <c r="AP21" s="10">
        <v>109.98139518812482</v>
      </c>
      <c r="AQ21" s="10">
        <v>109.99252167493307</v>
      </c>
      <c r="AR21" s="10">
        <v>110.7040278991858</v>
      </c>
      <c r="AS21" s="10">
        <v>112.06113021387925</v>
      </c>
      <c r="AT21" s="10">
        <v>113.79984027539427</v>
      </c>
      <c r="AU21" s="10">
        <v>115.63500247944864</v>
      </c>
      <c r="AW21" s="13">
        <v>0.71101168630385292</v>
      </c>
      <c r="AX21" s="14">
        <f t="shared" si="3"/>
        <v>-7.90920262833653</v>
      </c>
      <c r="BE21" s="17" t="s">
        <v>30</v>
      </c>
      <c r="BF21" s="3"/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CA21" s="13">
        <v>0</v>
      </c>
      <c r="CB21" s="14">
        <f t="shared" si="5"/>
        <v>0</v>
      </c>
      <c r="CI21" s="17" t="s">
        <v>30</v>
      </c>
      <c r="CJ21" s="3"/>
      <c r="CK21" s="10">
        <v>0</v>
      </c>
      <c r="CL21" s="10">
        <v>0</v>
      </c>
      <c r="CM21" s="10">
        <v>0</v>
      </c>
      <c r="CN21" s="10">
        <v>0</v>
      </c>
      <c r="CO21" s="10">
        <v>0</v>
      </c>
      <c r="CP21" s="10">
        <v>0</v>
      </c>
      <c r="CQ21" s="10">
        <v>0</v>
      </c>
      <c r="CR21" s="10">
        <v>0</v>
      </c>
      <c r="CS21" s="10">
        <v>0</v>
      </c>
      <c r="CT21" s="10">
        <v>0</v>
      </c>
      <c r="CU21" s="10">
        <v>0</v>
      </c>
      <c r="CV21" s="10">
        <v>0</v>
      </c>
      <c r="CW21" s="10">
        <v>0</v>
      </c>
      <c r="CX21" s="10">
        <v>0</v>
      </c>
      <c r="CY21" s="10">
        <v>0</v>
      </c>
      <c r="CZ21" s="10">
        <v>0</v>
      </c>
      <c r="DA21" s="10">
        <v>0</v>
      </c>
      <c r="DB21" s="10">
        <v>0</v>
      </c>
      <c r="DC21" s="10">
        <v>0</v>
      </c>
      <c r="DE21" s="13">
        <v>0</v>
      </c>
      <c r="DF21" s="14">
        <f t="shared" si="7"/>
        <v>0</v>
      </c>
    </row>
    <row r="22" spans="2:110" hidden="1" x14ac:dyDescent="0.25">
      <c r="B22" s="17" t="s">
        <v>31</v>
      </c>
      <c r="C22" s="3"/>
      <c r="D22" s="52">
        <f t="shared" si="17"/>
        <v>0</v>
      </c>
      <c r="E22" s="52">
        <f t="shared" si="17"/>
        <v>0</v>
      </c>
      <c r="F22" s="52">
        <f t="shared" si="17"/>
        <v>0</v>
      </c>
      <c r="G22" s="52">
        <f t="shared" si="17"/>
        <v>0</v>
      </c>
      <c r="H22" s="52">
        <f t="shared" si="17"/>
        <v>0</v>
      </c>
      <c r="I22" s="52">
        <f t="shared" si="17"/>
        <v>0</v>
      </c>
      <c r="J22" s="52">
        <f t="shared" si="17"/>
        <v>0</v>
      </c>
      <c r="K22" s="52">
        <f t="shared" si="17"/>
        <v>0</v>
      </c>
      <c r="L22" s="52">
        <f t="shared" si="17"/>
        <v>0</v>
      </c>
      <c r="M22" s="52">
        <f t="shared" si="17"/>
        <v>0</v>
      </c>
      <c r="N22" s="52">
        <f t="shared" si="17"/>
        <v>0</v>
      </c>
      <c r="O22" s="52">
        <f t="shared" si="17"/>
        <v>0</v>
      </c>
      <c r="P22" s="52">
        <f t="shared" si="17"/>
        <v>0</v>
      </c>
      <c r="Q22" s="52">
        <f t="shared" si="17"/>
        <v>0</v>
      </c>
      <c r="R22" s="52">
        <f t="shared" si="17"/>
        <v>0</v>
      </c>
      <c r="S22" s="52">
        <f t="shared" si="16"/>
        <v>0</v>
      </c>
      <c r="T22" s="52">
        <f t="shared" si="1"/>
        <v>0</v>
      </c>
      <c r="U22" s="52">
        <f t="shared" si="1"/>
        <v>0</v>
      </c>
      <c r="V22" s="52">
        <f t="shared" si="1"/>
        <v>0</v>
      </c>
      <c r="Z22" s="17" t="s">
        <v>31</v>
      </c>
      <c r="AA22" s="17"/>
      <c r="AB22" s="3"/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W22" s="13">
        <v>0</v>
      </c>
      <c r="AX22" s="14">
        <f t="shared" si="3"/>
        <v>0</v>
      </c>
      <c r="BE22" s="17" t="s">
        <v>31</v>
      </c>
      <c r="BF22" s="3"/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CA22" s="13">
        <v>0</v>
      </c>
      <c r="CB22" s="14">
        <f t="shared" si="5"/>
        <v>0</v>
      </c>
      <c r="CI22" s="17" t="s">
        <v>31</v>
      </c>
      <c r="CJ22" s="3"/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</v>
      </c>
      <c r="CS22" s="10">
        <v>0</v>
      </c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E22" s="13">
        <v>0</v>
      </c>
      <c r="DF22" s="14">
        <f t="shared" si="7"/>
        <v>0</v>
      </c>
    </row>
    <row r="23" spans="2:110" hidden="1" x14ac:dyDescent="0.25">
      <c r="B23" s="17" t="s">
        <v>32</v>
      </c>
      <c r="C23" s="3"/>
      <c r="D23" s="52">
        <f t="shared" si="17"/>
        <v>1420.0433507789119</v>
      </c>
      <c r="E23" s="52">
        <f t="shared" si="17"/>
        <v>1412.5749276837337</v>
      </c>
      <c r="F23" s="52">
        <f t="shared" si="17"/>
        <v>1411.1984885038203</v>
      </c>
      <c r="G23" s="52">
        <f t="shared" si="17"/>
        <v>1502.8287980022553</v>
      </c>
      <c r="H23" s="52">
        <f t="shared" si="17"/>
        <v>1452.911172914062</v>
      </c>
      <c r="I23" s="52">
        <f t="shared" si="17"/>
        <v>1444.10306873427</v>
      </c>
      <c r="J23" s="52">
        <f t="shared" si="17"/>
        <v>1677.58907708115</v>
      </c>
      <c r="K23" s="52">
        <f t="shared" si="17"/>
        <v>2151.2963870359863</v>
      </c>
      <c r="L23" s="52">
        <f t="shared" si="17"/>
        <v>2174.193301715145</v>
      </c>
      <c r="M23" s="52">
        <f t="shared" si="17"/>
        <v>2197.7071903264505</v>
      </c>
      <c r="N23" s="52">
        <f t="shared" si="17"/>
        <v>2186.3605154445395</v>
      </c>
      <c r="O23" s="52">
        <f t="shared" si="17"/>
        <v>2154.3835123300937</v>
      </c>
      <c r="P23" s="52">
        <f t="shared" si="17"/>
        <v>2125.8720493601791</v>
      </c>
      <c r="Q23" s="52">
        <f t="shared" si="17"/>
        <v>2085.4575431849462</v>
      </c>
      <c r="R23" s="52">
        <f t="shared" si="17"/>
        <v>2059.094730017639</v>
      </c>
      <c r="S23" s="52">
        <f t="shared" si="16"/>
        <v>2047.2144529237339</v>
      </c>
      <c r="T23" s="52">
        <f t="shared" si="1"/>
        <v>2048.4772247723135</v>
      </c>
      <c r="U23" s="52">
        <f t="shared" si="1"/>
        <v>2056.0892308653752</v>
      </c>
      <c r="V23" s="52">
        <f t="shared" si="1"/>
        <v>2064.6915856601245</v>
      </c>
      <c r="Z23" s="17" t="s">
        <v>32</v>
      </c>
      <c r="AA23" s="17"/>
      <c r="AB23" s="3"/>
      <c r="AC23" s="10">
        <v>1420.0433507789119</v>
      </c>
      <c r="AD23" s="10">
        <v>1381.7790576837338</v>
      </c>
      <c r="AE23" s="10">
        <v>1301.4316385038203</v>
      </c>
      <c r="AF23" s="10">
        <v>1271.5133580022552</v>
      </c>
      <c r="AG23" s="10">
        <v>1188.879222914062</v>
      </c>
      <c r="AH23" s="10">
        <v>1194.8820287342699</v>
      </c>
      <c r="AI23" s="10">
        <v>1199.6184670811497</v>
      </c>
      <c r="AJ23" s="10">
        <v>1194.6312270359867</v>
      </c>
      <c r="AK23" s="10">
        <v>1209.0277566025263</v>
      </c>
      <c r="AL23" s="10">
        <v>1219.3392677260883</v>
      </c>
      <c r="AM23" s="10">
        <v>1208.957557869207</v>
      </c>
      <c r="AN23" s="10">
        <v>1187.0216520444978</v>
      </c>
      <c r="AO23" s="10">
        <v>1162.5314971499909</v>
      </c>
      <c r="AP23" s="10">
        <v>1133.9828288134104</v>
      </c>
      <c r="AQ23" s="10">
        <v>1113.9375731345622</v>
      </c>
      <c r="AR23" s="10">
        <v>1101.3921916948245</v>
      </c>
      <c r="AS23" s="10">
        <v>1095.4180955732363</v>
      </c>
      <c r="AT23" s="10">
        <v>1093.3934045710384</v>
      </c>
      <c r="AU23" s="10">
        <v>1092.2070071532939</v>
      </c>
      <c r="AW23" s="13">
        <v>-1.0110155606479987</v>
      </c>
      <c r="AX23" s="14">
        <f t="shared" si="3"/>
        <v>116.82074944923238</v>
      </c>
      <c r="BE23" s="17" t="s">
        <v>32</v>
      </c>
      <c r="BF23" s="3"/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CA23" s="13">
        <v>0</v>
      </c>
      <c r="CB23" s="14">
        <f t="shared" si="5"/>
        <v>0</v>
      </c>
      <c r="CI23" s="17" t="s">
        <v>32</v>
      </c>
      <c r="CJ23" s="3"/>
      <c r="CK23" s="10">
        <v>0</v>
      </c>
      <c r="CL23" s="10">
        <v>30.795870000000001</v>
      </c>
      <c r="CM23" s="10">
        <v>109.76685000000002</v>
      </c>
      <c r="CN23" s="10">
        <v>231.31544000000005</v>
      </c>
      <c r="CO23" s="10">
        <v>264.03195000000005</v>
      </c>
      <c r="CP23" s="10">
        <v>249.22104000000019</v>
      </c>
      <c r="CQ23" s="10">
        <v>477.97061000000036</v>
      </c>
      <c r="CR23" s="10">
        <v>956.66515999999979</v>
      </c>
      <c r="CS23" s="10">
        <v>965.16554511261847</v>
      </c>
      <c r="CT23" s="10">
        <v>978.36792260036214</v>
      </c>
      <c r="CU23" s="10">
        <v>977.40295757533249</v>
      </c>
      <c r="CV23" s="10">
        <v>967.36186028559575</v>
      </c>
      <c r="CW23" s="10">
        <v>963.34055221018832</v>
      </c>
      <c r="CX23" s="10">
        <v>951.47471437153558</v>
      </c>
      <c r="CY23" s="10">
        <v>945.15715688307694</v>
      </c>
      <c r="CZ23" s="10">
        <v>945.82226122890938</v>
      </c>
      <c r="DA23" s="10">
        <v>953.05912919907723</v>
      </c>
      <c r="DB23" s="10">
        <v>962.69582629433683</v>
      </c>
      <c r="DC23" s="10">
        <v>972.4845785068303</v>
      </c>
      <c r="DE23" s="13">
        <v>7.5574361288133218E-2</v>
      </c>
      <c r="DF23" s="14">
        <f t="shared" si="7"/>
        <v>-7.3190333942118286</v>
      </c>
    </row>
    <row r="24" spans="2:110" hidden="1" x14ac:dyDescent="0.25">
      <c r="B24" s="17" t="s">
        <v>33</v>
      </c>
      <c r="C24" s="3"/>
      <c r="D24" s="52">
        <f t="shared" si="17"/>
        <v>74.681063577744737</v>
      </c>
      <c r="E24" s="52">
        <f t="shared" si="17"/>
        <v>57.19198400332025</v>
      </c>
      <c r="F24" s="52">
        <f t="shared" si="17"/>
        <v>31.250681911764165</v>
      </c>
      <c r="G24" s="52">
        <f t="shared" si="17"/>
        <v>31.697303113325916</v>
      </c>
      <c r="H24" s="52">
        <f t="shared" si="17"/>
        <v>27.10136511701959</v>
      </c>
      <c r="I24" s="52">
        <f t="shared" si="17"/>
        <v>29.323960514636301</v>
      </c>
      <c r="J24" s="52">
        <f t="shared" si="17"/>
        <v>34.570764315484489</v>
      </c>
      <c r="K24" s="52">
        <f t="shared" si="17"/>
        <v>40.059521604490264</v>
      </c>
      <c r="L24" s="52">
        <f t="shared" si="17"/>
        <v>38.319049391903185</v>
      </c>
      <c r="M24" s="52">
        <f t="shared" si="17"/>
        <v>36.712372203669723</v>
      </c>
      <c r="N24" s="52">
        <f t="shared" si="17"/>
        <v>34.451727725795834</v>
      </c>
      <c r="O24" s="52">
        <f t="shared" si="17"/>
        <v>32.020870659347096</v>
      </c>
      <c r="P24" s="52">
        <f t="shared" si="17"/>
        <v>29.6336018246473</v>
      </c>
      <c r="Q24" s="52">
        <f t="shared" si="17"/>
        <v>27.838760858221736</v>
      </c>
      <c r="R24" s="52">
        <f t="shared" si="17"/>
        <v>25.97327850570564</v>
      </c>
      <c r="S24" s="52">
        <f t="shared" si="16"/>
        <v>24.403404566989686</v>
      </c>
      <c r="T24" s="52">
        <f t="shared" si="1"/>
        <v>23.080650583759343</v>
      </c>
      <c r="U24" s="52">
        <f t="shared" si="1"/>
        <v>21.901954915253526</v>
      </c>
      <c r="V24" s="52">
        <f t="shared" si="1"/>
        <v>20.794841255557508</v>
      </c>
      <c r="Z24" s="17" t="s">
        <v>33</v>
      </c>
      <c r="AA24" s="17"/>
      <c r="AB24" s="3"/>
      <c r="AC24" s="10">
        <v>74.681063577744737</v>
      </c>
      <c r="AD24" s="10">
        <v>57.19198400332025</v>
      </c>
      <c r="AE24" s="10">
        <v>31.250681911764165</v>
      </c>
      <c r="AF24" s="10">
        <v>31.697303113325916</v>
      </c>
      <c r="AG24" s="10">
        <v>27.10136511701959</v>
      </c>
      <c r="AH24" s="10">
        <v>29.323960514636301</v>
      </c>
      <c r="AI24" s="10">
        <v>34.570764315484489</v>
      </c>
      <c r="AJ24" s="10">
        <v>40.059521604490264</v>
      </c>
      <c r="AK24" s="10">
        <v>38.319049391903185</v>
      </c>
      <c r="AL24" s="10">
        <v>36.712372203669723</v>
      </c>
      <c r="AM24" s="10">
        <v>34.451727725795834</v>
      </c>
      <c r="AN24" s="10">
        <v>32.020870659347096</v>
      </c>
      <c r="AO24" s="10">
        <v>29.6336018246473</v>
      </c>
      <c r="AP24" s="10">
        <v>27.838760858221736</v>
      </c>
      <c r="AQ24" s="10">
        <v>25.97327850570564</v>
      </c>
      <c r="AR24" s="10">
        <v>24.403404566989686</v>
      </c>
      <c r="AS24" s="10">
        <v>23.080650583759343</v>
      </c>
      <c r="AT24" s="10">
        <v>21.901954915253526</v>
      </c>
      <c r="AU24" s="10">
        <v>20.794841255557508</v>
      </c>
      <c r="AW24" s="13">
        <v>-5.929362262179283</v>
      </c>
      <c r="AX24" s="14">
        <f t="shared" si="3"/>
        <v>17.524208136345678</v>
      </c>
      <c r="BE24" s="17" t="s">
        <v>33</v>
      </c>
      <c r="BF24" s="3"/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10">
        <v>0</v>
      </c>
      <c r="BX24" s="10">
        <v>0</v>
      </c>
      <c r="BY24" s="10">
        <v>0</v>
      </c>
      <c r="CA24" s="13">
        <v>0</v>
      </c>
      <c r="CB24" s="14">
        <f t="shared" si="5"/>
        <v>0</v>
      </c>
      <c r="CI24" s="17" t="s">
        <v>33</v>
      </c>
      <c r="CJ24" s="3"/>
      <c r="CK24" s="10">
        <v>0</v>
      </c>
      <c r="CL24" s="10">
        <v>0</v>
      </c>
      <c r="CM24" s="10">
        <v>0</v>
      </c>
      <c r="CN24" s="10">
        <v>0</v>
      </c>
      <c r="CO24" s="10">
        <v>0</v>
      </c>
      <c r="CP24" s="10">
        <v>0</v>
      </c>
      <c r="CQ24" s="10">
        <v>0</v>
      </c>
      <c r="CR24" s="10">
        <v>0</v>
      </c>
      <c r="CS24" s="10">
        <v>0</v>
      </c>
      <c r="CT24" s="10">
        <v>0</v>
      </c>
      <c r="CU24" s="10">
        <v>0</v>
      </c>
      <c r="CV24" s="10">
        <v>0</v>
      </c>
      <c r="CW24" s="10">
        <v>0</v>
      </c>
      <c r="CX24" s="10">
        <v>0</v>
      </c>
      <c r="CY24" s="10">
        <v>0</v>
      </c>
      <c r="CZ24" s="10">
        <v>0</v>
      </c>
      <c r="DA24" s="10">
        <v>0</v>
      </c>
      <c r="DB24" s="10">
        <v>0</v>
      </c>
      <c r="DC24" s="10">
        <v>0</v>
      </c>
      <c r="DE24" s="13">
        <v>0</v>
      </c>
      <c r="DF24" s="14">
        <f t="shared" si="7"/>
        <v>0</v>
      </c>
    </row>
    <row r="25" spans="2:110" hidden="1" x14ac:dyDescent="0.25">
      <c r="B25" s="17" t="s">
        <v>34</v>
      </c>
      <c r="C25" s="3"/>
      <c r="D25" s="52">
        <f t="shared" si="17"/>
        <v>1542.2172418270657</v>
      </c>
      <c r="E25" s="52">
        <f t="shared" si="17"/>
        <v>1490.1625189031531</v>
      </c>
      <c r="F25" s="52">
        <f t="shared" si="17"/>
        <v>1454.016832647407</v>
      </c>
      <c r="G25" s="52">
        <f t="shared" si="17"/>
        <v>1349.0181749845858</v>
      </c>
      <c r="H25" s="52">
        <f t="shared" si="17"/>
        <v>1421.3749201839582</v>
      </c>
      <c r="I25" s="52">
        <f t="shared" si="17"/>
        <v>1426.1269427992738</v>
      </c>
      <c r="J25" s="52">
        <f t="shared" si="17"/>
        <v>1317.7600391209967</v>
      </c>
      <c r="K25" s="52">
        <f t="shared" si="17"/>
        <v>1240.3654417769767</v>
      </c>
      <c r="L25" s="52">
        <f t="shared" si="17"/>
        <v>1102.4578783222787</v>
      </c>
      <c r="M25" s="52">
        <f t="shared" si="17"/>
        <v>1061.0600214087005</v>
      </c>
      <c r="N25" s="52">
        <f t="shared" si="17"/>
        <v>997.73319579357008</v>
      </c>
      <c r="O25" s="52">
        <f t="shared" si="17"/>
        <v>924.06981143582675</v>
      </c>
      <c r="P25" s="52">
        <f t="shared" si="17"/>
        <v>850.97942293283722</v>
      </c>
      <c r="Q25" s="52">
        <f t="shared" si="17"/>
        <v>824.37994085469609</v>
      </c>
      <c r="R25" s="52">
        <f t="shared" si="17"/>
        <v>800.70163487680998</v>
      </c>
      <c r="S25" s="52">
        <f t="shared" si="16"/>
        <v>785.83737694644083</v>
      </c>
      <c r="T25" s="52">
        <f t="shared" si="1"/>
        <v>779.95559797956548</v>
      </c>
      <c r="U25" s="52">
        <f t="shared" si="1"/>
        <v>777.19509407607302</v>
      </c>
      <c r="V25" s="52">
        <f t="shared" si="1"/>
        <v>774.69421886612668</v>
      </c>
      <c r="Z25" s="17" t="s">
        <v>34</v>
      </c>
      <c r="AA25" s="17"/>
      <c r="AB25" s="3"/>
      <c r="AC25" s="10">
        <v>1542.2172418270657</v>
      </c>
      <c r="AD25" s="10">
        <v>1490.1625189031531</v>
      </c>
      <c r="AE25" s="10">
        <v>1454.016832647407</v>
      </c>
      <c r="AF25" s="10">
        <v>1349.0181749845858</v>
      </c>
      <c r="AG25" s="10">
        <v>1421.3749201839582</v>
      </c>
      <c r="AH25" s="10">
        <v>1426.1269427992738</v>
      </c>
      <c r="AI25" s="10">
        <v>1317.7600391209967</v>
      </c>
      <c r="AJ25" s="10">
        <v>1240.3654417769767</v>
      </c>
      <c r="AK25" s="10">
        <v>1102.4578783222787</v>
      </c>
      <c r="AL25" s="10">
        <v>1061.0600214087005</v>
      </c>
      <c r="AM25" s="10">
        <v>997.73319579357008</v>
      </c>
      <c r="AN25" s="10">
        <v>924.06981143582675</v>
      </c>
      <c r="AO25" s="10">
        <v>850.97942293283722</v>
      </c>
      <c r="AP25" s="10">
        <v>824.37994085469609</v>
      </c>
      <c r="AQ25" s="10">
        <v>800.70163487680998</v>
      </c>
      <c r="AR25" s="10">
        <v>785.83737694644083</v>
      </c>
      <c r="AS25" s="10">
        <v>779.95559797956548</v>
      </c>
      <c r="AT25" s="10">
        <v>777.19509407607302</v>
      </c>
      <c r="AU25" s="10">
        <v>774.69421886612668</v>
      </c>
      <c r="AW25" s="13">
        <v>-3.4667715437787017</v>
      </c>
      <c r="AX25" s="14">
        <f t="shared" si="3"/>
        <v>327.76365945615203</v>
      </c>
      <c r="BE25" s="17" t="s">
        <v>34</v>
      </c>
      <c r="BF25" s="3"/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CA25" s="13">
        <v>0</v>
      </c>
      <c r="CB25" s="14">
        <f t="shared" si="5"/>
        <v>0</v>
      </c>
      <c r="CI25" s="17" t="s">
        <v>34</v>
      </c>
      <c r="CJ25" s="3"/>
      <c r="CK25" s="10">
        <v>0</v>
      </c>
      <c r="CL25" s="10">
        <v>0</v>
      </c>
      <c r="CM25" s="10">
        <v>0</v>
      </c>
      <c r="CN25" s="10">
        <v>0</v>
      </c>
      <c r="CO25" s="10">
        <v>0</v>
      </c>
      <c r="CP25" s="10">
        <v>0</v>
      </c>
      <c r="CQ25" s="10">
        <v>0</v>
      </c>
      <c r="CR25" s="10">
        <v>0</v>
      </c>
      <c r="CS25" s="10">
        <v>0</v>
      </c>
      <c r="CT25" s="10">
        <v>0</v>
      </c>
      <c r="CU25" s="10">
        <v>0</v>
      </c>
      <c r="CV25" s="10">
        <v>0</v>
      </c>
      <c r="CW25" s="10">
        <v>0</v>
      </c>
      <c r="CX25" s="10">
        <v>0</v>
      </c>
      <c r="CY25" s="10">
        <v>0</v>
      </c>
      <c r="CZ25" s="10">
        <v>0</v>
      </c>
      <c r="DA25" s="10">
        <v>0</v>
      </c>
      <c r="DB25" s="10">
        <v>0</v>
      </c>
      <c r="DC25" s="10">
        <v>0</v>
      </c>
      <c r="DE25" s="13">
        <v>0</v>
      </c>
      <c r="DF25" s="14">
        <f t="shared" si="7"/>
        <v>0</v>
      </c>
    </row>
    <row r="26" spans="2:110" hidden="1" x14ac:dyDescent="0.25">
      <c r="B26" s="17" t="s">
        <v>35</v>
      </c>
      <c r="C26" s="3"/>
      <c r="D26" s="52">
        <f t="shared" si="17"/>
        <v>852.53487624081754</v>
      </c>
      <c r="E26" s="52">
        <f t="shared" si="17"/>
        <v>819.74093429261166</v>
      </c>
      <c r="F26" s="52">
        <f t="shared" si="17"/>
        <v>837.49470742205892</v>
      </c>
      <c r="G26" s="52">
        <f t="shared" si="17"/>
        <v>825.74377738561702</v>
      </c>
      <c r="H26" s="52">
        <f t="shared" si="17"/>
        <v>815.41937924255171</v>
      </c>
      <c r="I26" s="52">
        <f t="shared" si="17"/>
        <v>767.24923966618007</v>
      </c>
      <c r="J26" s="52">
        <f t="shared" si="17"/>
        <v>739.87091409704715</v>
      </c>
      <c r="K26" s="52">
        <f t="shared" si="17"/>
        <v>788.21318279027025</v>
      </c>
      <c r="L26" s="52">
        <f t="shared" si="17"/>
        <v>776.31540671262655</v>
      </c>
      <c r="M26" s="52">
        <f t="shared" si="17"/>
        <v>761.62191716998382</v>
      </c>
      <c r="N26" s="52">
        <f t="shared" si="17"/>
        <v>734.28272070581534</v>
      </c>
      <c r="O26" s="52">
        <f t="shared" si="17"/>
        <v>701.07230903486482</v>
      </c>
      <c r="P26" s="52">
        <f t="shared" si="17"/>
        <v>667.66380335105214</v>
      </c>
      <c r="Q26" s="52">
        <f t="shared" si="17"/>
        <v>635.93286259244223</v>
      </c>
      <c r="R26" s="52">
        <f t="shared" si="17"/>
        <v>607.53327676541289</v>
      </c>
      <c r="S26" s="52">
        <f t="shared" si="16"/>
        <v>583.67551484359501</v>
      </c>
      <c r="T26" s="52">
        <f t="shared" si="1"/>
        <v>564.93975165202687</v>
      </c>
      <c r="U26" s="52">
        <f t="shared" si="1"/>
        <v>548.65569084015044</v>
      </c>
      <c r="V26" s="52">
        <f t="shared" si="1"/>
        <v>532.65027395057245</v>
      </c>
      <c r="Z26" s="17" t="s">
        <v>35</v>
      </c>
      <c r="AA26" s="17"/>
      <c r="AB26" s="3"/>
      <c r="AC26" s="10">
        <v>852.53487624081754</v>
      </c>
      <c r="AD26" s="10">
        <v>819.74093429261166</v>
      </c>
      <c r="AE26" s="10">
        <v>837.49470742205892</v>
      </c>
      <c r="AF26" s="10">
        <v>825.74377738561702</v>
      </c>
      <c r="AG26" s="10">
        <v>815.41937924255171</v>
      </c>
      <c r="AH26" s="10">
        <v>767.24923966618007</v>
      </c>
      <c r="AI26" s="10">
        <v>739.87091409704715</v>
      </c>
      <c r="AJ26" s="10">
        <v>788.21318279027025</v>
      </c>
      <c r="AK26" s="10">
        <v>776.31540671262655</v>
      </c>
      <c r="AL26" s="10">
        <v>761.62191716998382</v>
      </c>
      <c r="AM26" s="10">
        <v>734.28272070581534</v>
      </c>
      <c r="AN26" s="10">
        <v>701.07230903486482</v>
      </c>
      <c r="AO26" s="10">
        <v>667.66380335105214</v>
      </c>
      <c r="AP26" s="10">
        <v>635.93286259244223</v>
      </c>
      <c r="AQ26" s="10">
        <v>607.53327676541289</v>
      </c>
      <c r="AR26" s="10">
        <v>583.67551484359501</v>
      </c>
      <c r="AS26" s="10">
        <v>564.93975165202687</v>
      </c>
      <c r="AT26" s="10">
        <v>548.65569084015044</v>
      </c>
      <c r="AU26" s="10">
        <v>532.65027395057245</v>
      </c>
      <c r="AW26" s="13">
        <v>-3.6968716951117142</v>
      </c>
      <c r="AX26" s="14">
        <f t="shared" si="3"/>
        <v>243.6651327620541</v>
      </c>
      <c r="BE26" s="17" t="s">
        <v>35</v>
      </c>
      <c r="BF26" s="3"/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CA26" s="13">
        <v>0</v>
      </c>
      <c r="CB26" s="14">
        <f t="shared" si="5"/>
        <v>0</v>
      </c>
      <c r="CI26" s="17" t="s">
        <v>35</v>
      </c>
      <c r="CJ26" s="3"/>
      <c r="CK26" s="10">
        <v>0</v>
      </c>
      <c r="CL26" s="10">
        <v>0</v>
      </c>
      <c r="CM26" s="10">
        <v>0</v>
      </c>
      <c r="CN26" s="10">
        <v>0</v>
      </c>
      <c r="CO26" s="10">
        <v>0</v>
      </c>
      <c r="CP26" s="10">
        <v>0</v>
      </c>
      <c r="CQ26" s="10">
        <v>0</v>
      </c>
      <c r="CR26" s="10">
        <v>0</v>
      </c>
      <c r="CS26" s="10">
        <v>0</v>
      </c>
      <c r="CT26" s="10">
        <v>0</v>
      </c>
      <c r="CU26" s="10">
        <v>0</v>
      </c>
      <c r="CV26" s="10">
        <v>0</v>
      </c>
      <c r="CW26" s="10">
        <v>0</v>
      </c>
      <c r="CX26" s="10">
        <v>0</v>
      </c>
      <c r="CY26" s="10">
        <v>0</v>
      </c>
      <c r="CZ26" s="10">
        <v>0</v>
      </c>
      <c r="DA26" s="10">
        <v>0</v>
      </c>
      <c r="DB26" s="10">
        <v>0</v>
      </c>
      <c r="DC26" s="10">
        <v>0</v>
      </c>
      <c r="DE26" s="13">
        <v>0</v>
      </c>
      <c r="DF26" s="14">
        <f t="shared" si="7"/>
        <v>0</v>
      </c>
    </row>
    <row r="27" spans="2:110" hidden="1" x14ac:dyDescent="0.25">
      <c r="B27" s="17" t="s">
        <v>36</v>
      </c>
      <c r="C27" s="3"/>
      <c r="D27" s="52">
        <f t="shared" si="17"/>
        <v>2518.6249037303073</v>
      </c>
      <c r="E27" s="52">
        <f t="shared" si="17"/>
        <v>2829.646255051201</v>
      </c>
      <c r="F27" s="52">
        <f t="shared" si="17"/>
        <v>2878.3283388454156</v>
      </c>
      <c r="G27" s="52">
        <f t="shared" si="17"/>
        <v>2948.0096220280921</v>
      </c>
      <c r="H27" s="52">
        <f t="shared" si="17"/>
        <v>2615.3271455471772</v>
      </c>
      <c r="I27" s="52">
        <f t="shared" si="17"/>
        <v>2746.798283926827</v>
      </c>
      <c r="J27" s="52">
        <f t="shared" si="17"/>
        <v>2979.3613633673376</v>
      </c>
      <c r="K27" s="52">
        <f t="shared" si="17"/>
        <v>2999.1892557780998</v>
      </c>
      <c r="L27" s="52">
        <f t="shared" si="17"/>
        <v>2756.0724431980157</v>
      </c>
      <c r="M27" s="52">
        <f t="shared" si="17"/>
        <v>2800.5582584729036</v>
      </c>
      <c r="N27" s="52">
        <f t="shared" si="17"/>
        <v>2794.2049058652951</v>
      </c>
      <c r="O27" s="52">
        <f t="shared" si="17"/>
        <v>2756.8128650953186</v>
      </c>
      <c r="P27" s="52">
        <f t="shared" si="17"/>
        <v>2708.1107069121176</v>
      </c>
      <c r="Q27" s="52">
        <f t="shared" si="17"/>
        <v>2663.0853084799069</v>
      </c>
      <c r="R27" s="52">
        <f t="shared" si="17"/>
        <v>2629.0083058521518</v>
      </c>
      <c r="S27" s="52">
        <f t="shared" si="16"/>
        <v>2608.0369618508203</v>
      </c>
      <c r="T27" s="52">
        <f t="shared" si="1"/>
        <v>2606.7184471427204</v>
      </c>
      <c r="U27" s="52">
        <f t="shared" si="1"/>
        <v>2615.8880236725458</v>
      </c>
      <c r="V27" s="52">
        <f t="shared" si="1"/>
        <v>2623.3053337274505</v>
      </c>
      <c r="Z27" s="17" t="s">
        <v>36</v>
      </c>
      <c r="AA27" s="17"/>
      <c r="AB27" s="3"/>
      <c r="AC27" s="10">
        <v>2518.6249037303073</v>
      </c>
      <c r="AD27" s="10">
        <v>2829.646255051201</v>
      </c>
      <c r="AE27" s="10">
        <v>2878.3283388454156</v>
      </c>
      <c r="AF27" s="10">
        <v>2948.0096220280921</v>
      </c>
      <c r="AG27" s="10">
        <v>2615.3271455471772</v>
      </c>
      <c r="AH27" s="10">
        <v>2746.798283926827</v>
      </c>
      <c r="AI27" s="10">
        <v>2979.3613633673376</v>
      </c>
      <c r="AJ27" s="10">
        <v>2999.1892557780998</v>
      </c>
      <c r="AK27" s="10">
        <v>2756.0724431980157</v>
      </c>
      <c r="AL27" s="10">
        <v>2800.5582584729036</v>
      </c>
      <c r="AM27" s="10">
        <v>2794.2049058652951</v>
      </c>
      <c r="AN27" s="10">
        <v>2756.8128650953186</v>
      </c>
      <c r="AO27" s="10">
        <v>2708.1107069121176</v>
      </c>
      <c r="AP27" s="10">
        <v>2663.0853084799069</v>
      </c>
      <c r="AQ27" s="10">
        <v>2629.0083058521518</v>
      </c>
      <c r="AR27" s="10">
        <v>2608.0369618508203</v>
      </c>
      <c r="AS27" s="10">
        <v>2606.7184471427204</v>
      </c>
      <c r="AT27" s="10">
        <v>2615.8880236725458</v>
      </c>
      <c r="AU27" s="10">
        <v>2623.3053337274505</v>
      </c>
      <c r="AW27" s="13">
        <v>-0.49249860915770993</v>
      </c>
      <c r="AX27" s="14">
        <f t="shared" si="3"/>
        <v>132.76710947056517</v>
      </c>
      <c r="BE27" s="17" t="s">
        <v>36</v>
      </c>
      <c r="BF27" s="3"/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10">
        <v>0</v>
      </c>
      <c r="BX27" s="10">
        <v>0</v>
      </c>
      <c r="BY27" s="10">
        <v>0</v>
      </c>
      <c r="CA27" s="13">
        <v>0</v>
      </c>
      <c r="CB27" s="14">
        <f t="shared" si="5"/>
        <v>0</v>
      </c>
      <c r="CI27" s="17" t="s">
        <v>36</v>
      </c>
      <c r="CJ27" s="3"/>
      <c r="CK27" s="10">
        <v>0</v>
      </c>
      <c r="CL27" s="10">
        <v>0</v>
      </c>
      <c r="CM27" s="10">
        <v>0</v>
      </c>
      <c r="CN27" s="10">
        <v>0</v>
      </c>
      <c r="CO27" s="10">
        <v>0</v>
      </c>
      <c r="CP27" s="10">
        <v>0</v>
      </c>
      <c r="CQ27" s="10">
        <v>0</v>
      </c>
      <c r="CR27" s="10">
        <v>0</v>
      </c>
      <c r="CS27" s="10">
        <v>0</v>
      </c>
      <c r="CT27" s="10">
        <v>0</v>
      </c>
      <c r="CU27" s="10">
        <v>0</v>
      </c>
      <c r="CV27" s="10">
        <v>0</v>
      </c>
      <c r="CW27" s="10">
        <v>0</v>
      </c>
      <c r="CX27" s="10">
        <v>0</v>
      </c>
      <c r="CY27" s="10">
        <v>0</v>
      </c>
      <c r="CZ27" s="10">
        <v>0</v>
      </c>
      <c r="DA27" s="10">
        <v>0</v>
      </c>
      <c r="DB27" s="10">
        <v>0</v>
      </c>
      <c r="DC27" s="10">
        <v>0</v>
      </c>
      <c r="DE27" s="13">
        <v>0</v>
      </c>
      <c r="DF27" s="14">
        <f t="shared" si="7"/>
        <v>0</v>
      </c>
    </row>
    <row r="28" spans="2:110" hidden="1" x14ac:dyDescent="0.25">
      <c r="B28" s="17" t="s">
        <v>37</v>
      </c>
      <c r="C28" s="3"/>
      <c r="D28" s="52">
        <f t="shared" si="17"/>
        <v>584.03228509953772</v>
      </c>
      <c r="E28" s="52">
        <f t="shared" si="17"/>
        <v>510.83408035318087</v>
      </c>
      <c r="F28" s="52">
        <f t="shared" si="17"/>
        <v>531.90211040892655</v>
      </c>
      <c r="G28" s="52">
        <f t="shared" si="17"/>
        <v>463.49339459180851</v>
      </c>
      <c r="H28" s="52">
        <f t="shared" si="17"/>
        <v>453.22121295855663</v>
      </c>
      <c r="I28" s="52">
        <f t="shared" si="17"/>
        <v>470.25735179285061</v>
      </c>
      <c r="J28" s="52">
        <f t="shared" si="17"/>
        <v>536.56280163081783</v>
      </c>
      <c r="K28" s="52">
        <f t="shared" si="17"/>
        <v>566.15391615447118</v>
      </c>
      <c r="L28" s="52">
        <f t="shared" si="17"/>
        <v>521.81716346186147</v>
      </c>
      <c r="M28" s="52">
        <f t="shared" si="17"/>
        <v>510.39785739164631</v>
      </c>
      <c r="N28" s="52">
        <f t="shared" si="17"/>
        <v>489.61444771677759</v>
      </c>
      <c r="O28" s="52">
        <f t="shared" si="17"/>
        <v>464.26922414361093</v>
      </c>
      <c r="P28" s="52">
        <f t="shared" si="17"/>
        <v>438.5320855996103</v>
      </c>
      <c r="Q28" s="52">
        <f t="shared" si="17"/>
        <v>413.64836428918034</v>
      </c>
      <c r="R28" s="52">
        <f t="shared" si="17"/>
        <v>390.88291087768147</v>
      </c>
      <c r="S28" s="52">
        <f t="shared" si="16"/>
        <v>371.31526281940609</v>
      </c>
      <c r="T28" s="52">
        <f t="shared" si="1"/>
        <v>355.44132803127457</v>
      </c>
      <c r="U28" s="52">
        <f t="shared" si="1"/>
        <v>341.24051507400759</v>
      </c>
      <c r="V28" s="52">
        <f t="shared" si="1"/>
        <v>327.09521837511681</v>
      </c>
      <c r="Z28" s="17" t="s">
        <v>37</v>
      </c>
      <c r="AA28" s="17"/>
      <c r="AB28" s="3"/>
      <c r="AC28" s="10">
        <v>584.03228509953772</v>
      </c>
      <c r="AD28" s="10">
        <v>510.83408035318087</v>
      </c>
      <c r="AE28" s="10">
        <v>531.90211040892655</v>
      </c>
      <c r="AF28" s="10">
        <v>463.49339459180851</v>
      </c>
      <c r="AG28" s="10">
        <v>453.22121295855663</v>
      </c>
      <c r="AH28" s="10">
        <v>470.25735179285061</v>
      </c>
      <c r="AI28" s="10">
        <v>536.56280163081783</v>
      </c>
      <c r="AJ28" s="10">
        <v>566.15391615447118</v>
      </c>
      <c r="AK28" s="10">
        <v>521.81716346186147</v>
      </c>
      <c r="AL28" s="10">
        <v>510.39785739164631</v>
      </c>
      <c r="AM28" s="10">
        <v>489.61444771677759</v>
      </c>
      <c r="AN28" s="10">
        <v>464.26922414361093</v>
      </c>
      <c r="AO28" s="10">
        <v>438.5320855996103</v>
      </c>
      <c r="AP28" s="10">
        <v>413.64836428918034</v>
      </c>
      <c r="AQ28" s="10">
        <v>390.88291087768147</v>
      </c>
      <c r="AR28" s="10">
        <v>371.31526281940609</v>
      </c>
      <c r="AS28" s="10">
        <v>355.44132803127457</v>
      </c>
      <c r="AT28" s="10">
        <v>341.24051507400759</v>
      </c>
      <c r="AU28" s="10">
        <v>327.09521837511681</v>
      </c>
      <c r="AW28" s="13">
        <v>-4.5632627207130021</v>
      </c>
      <c r="AX28" s="14">
        <f t="shared" si="3"/>
        <v>194.72194508674465</v>
      </c>
      <c r="BE28" s="17" t="s">
        <v>37</v>
      </c>
      <c r="BF28" s="3"/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CA28" s="13">
        <v>0</v>
      </c>
      <c r="CB28" s="14">
        <f t="shared" si="5"/>
        <v>0</v>
      </c>
      <c r="CI28" s="17" t="s">
        <v>37</v>
      </c>
      <c r="CJ28" s="3"/>
      <c r="CK28" s="10">
        <v>0</v>
      </c>
      <c r="CL28" s="10">
        <v>0</v>
      </c>
      <c r="CM28" s="10">
        <v>0</v>
      </c>
      <c r="CN28" s="10">
        <v>0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E28" s="13">
        <v>0</v>
      </c>
      <c r="DF28" s="14">
        <f t="shared" si="7"/>
        <v>0</v>
      </c>
    </row>
    <row r="29" spans="2:110" hidden="1" x14ac:dyDescent="0.25">
      <c r="B29" s="9" t="s">
        <v>38</v>
      </c>
      <c r="C29" s="3"/>
      <c r="D29" s="52">
        <f t="shared" si="17"/>
        <v>897.82756128874587</v>
      </c>
      <c r="E29" s="52">
        <f t="shared" si="17"/>
        <v>619.91032199821859</v>
      </c>
      <c r="F29" s="52">
        <f t="shared" si="17"/>
        <v>652.15479120740088</v>
      </c>
      <c r="G29" s="52">
        <f t="shared" si="17"/>
        <v>603.51391684537498</v>
      </c>
      <c r="H29" s="52">
        <f t="shared" si="17"/>
        <v>681.2636130622958</v>
      </c>
      <c r="I29" s="52">
        <f t="shared" si="17"/>
        <v>567.64895009620113</v>
      </c>
      <c r="J29" s="52">
        <f t="shared" si="17"/>
        <v>501.40334319096979</v>
      </c>
      <c r="K29" s="52">
        <f t="shared" si="17"/>
        <v>457.2109091649329</v>
      </c>
      <c r="L29" s="52">
        <f t="shared" si="17"/>
        <v>329.81653829942348</v>
      </c>
      <c r="M29" s="52">
        <f t="shared" si="17"/>
        <v>301.52915441904486</v>
      </c>
      <c r="N29" s="52">
        <f t="shared" si="17"/>
        <v>285.31032214113492</v>
      </c>
      <c r="O29" s="52">
        <f t="shared" si="17"/>
        <v>268.05547705990381</v>
      </c>
      <c r="P29" s="52">
        <f t="shared" si="17"/>
        <v>250.83933022521268</v>
      </c>
      <c r="Q29" s="52">
        <f t="shared" si="17"/>
        <v>234.41050633306105</v>
      </c>
      <c r="R29" s="52">
        <f t="shared" si="17"/>
        <v>219.67759284043024</v>
      </c>
      <c r="S29" s="52">
        <f t="shared" si="16"/>
        <v>207.53414779678366</v>
      </c>
      <c r="T29" s="52">
        <f t="shared" si="1"/>
        <v>198.27951605681403</v>
      </c>
      <c r="U29" s="52">
        <f t="shared" si="1"/>
        <v>190.33545069101569</v>
      </c>
      <c r="V29" s="52">
        <f t="shared" si="1"/>
        <v>182.53737210081351</v>
      </c>
      <c r="Z29" s="9" t="s">
        <v>38</v>
      </c>
      <c r="AA29" s="9"/>
      <c r="AB29" s="3"/>
      <c r="AC29" s="10">
        <v>897.82756128874587</v>
      </c>
      <c r="AD29" s="10">
        <v>619.91032199821859</v>
      </c>
      <c r="AE29" s="10">
        <v>652.15479120740088</v>
      </c>
      <c r="AF29" s="10">
        <v>603.51391684537498</v>
      </c>
      <c r="AG29" s="10">
        <v>681.2636130622958</v>
      </c>
      <c r="AH29" s="10">
        <v>567.64895009620113</v>
      </c>
      <c r="AI29" s="10">
        <v>501.40334319096979</v>
      </c>
      <c r="AJ29" s="10">
        <v>457.2109091649329</v>
      </c>
      <c r="AK29" s="10">
        <v>329.81653829942348</v>
      </c>
      <c r="AL29" s="10">
        <v>301.52915441904486</v>
      </c>
      <c r="AM29" s="10">
        <v>285.31032214113492</v>
      </c>
      <c r="AN29" s="10">
        <v>268.05547705990381</v>
      </c>
      <c r="AO29" s="10">
        <v>250.83933022521268</v>
      </c>
      <c r="AP29" s="10">
        <v>234.41050633306105</v>
      </c>
      <c r="AQ29" s="10">
        <v>219.67759284043024</v>
      </c>
      <c r="AR29" s="10">
        <v>207.53414779678366</v>
      </c>
      <c r="AS29" s="10">
        <v>198.27951605681403</v>
      </c>
      <c r="AT29" s="10">
        <v>190.33545069101569</v>
      </c>
      <c r="AU29" s="10">
        <v>182.53737210081351</v>
      </c>
      <c r="AW29" s="13">
        <v>-5.7442319876564341</v>
      </c>
      <c r="AX29" s="14">
        <f t="shared" si="3"/>
        <v>147.27916619860997</v>
      </c>
      <c r="BE29" s="9" t="s">
        <v>38</v>
      </c>
      <c r="BF29" s="3"/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10">
        <v>0</v>
      </c>
      <c r="CA29" s="13">
        <v>0</v>
      </c>
      <c r="CB29" s="14">
        <f t="shared" si="5"/>
        <v>0</v>
      </c>
      <c r="CI29" s="9" t="s">
        <v>38</v>
      </c>
      <c r="CJ29" s="3"/>
      <c r="CK29" s="10">
        <v>0</v>
      </c>
      <c r="CL29" s="10">
        <v>0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0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E29" s="13">
        <v>0</v>
      </c>
      <c r="DF29" s="14">
        <f t="shared" si="7"/>
        <v>0</v>
      </c>
    </row>
    <row r="30" spans="2:110" hidden="1" x14ac:dyDescent="0.25">
      <c r="B30" s="18" t="s">
        <v>39</v>
      </c>
      <c r="C30" s="19"/>
      <c r="D30" s="52">
        <f t="shared" si="17"/>
        <v>576.24685503907574</v>
      </c>
      <c r="E30" s="52">
        <f t="shared" si="17"/>
        <v>494.26684842275387</v>
      </c>
      <c r="F30" s="52">
        <f t="shared" si="17"/>
        <v>540.61984849260523</v>
      </c>
      <c r="G30" s="52">
        <f t="shared" si="17"/>
        <v>500.47214893904021</v>
      </c>
      <c r="H30" s="52">
        <f t="shared" si="17"/>
        <v>490.7645354792316</v>
      </c>
      <c r="I30" s="52">
        <f t="shared" si="17"/>
        <v>509.02161462421873</v>
      </c>
      <c r="J30" s="52">
        <f t="shared" si="17"/>
        <v>507.95130735373772</v>
      </c>
      <c r="K30" s="52">
        <f t="shared" si="17"/>
        <v>515.42257701426274</v>
      </c>
      <c r="L30" s="52">
        <f t="shared" si="17"/>
        <v>517.85715462225482</v>
      </c>
      <c r="M30" s="52">
        <f t="shared" si="17"/>
        <v>518.4572278356635</v>
      </c>
      <c r="N30" s="52">
        <f t="shared" si="17"/>
        <v>510.20041066378542</v>
      </c>
      <c r="O30" s="52">
        <f t="shared" si="17"/>
        <v>497.43048307364973</v>
      </c>
      <c r="P30" s="52">
        <f t="shared" si="17"/>
        <v>484.14378144426951</v>
      </c>
      <c r="Q30" s="52">
        <f t="shared" si="17"/>
        <v>471.11247732892093</v>
      </c>
      <c r="R30" s="52">
        <f t="shared" si="17"/>
        <v>459.6115973989605</v>
      </c>
      <c r="S30" s="52">
        <f t="shared" si="16"/>
        <v>451.08959957350993</v>
      </c>
      <c r="T30" s="52">
        <f t="shared" si="1"/>
        <v>446.08376834845092</v>
      </c>
      <c r="U30" s="52">
        <f t="shared" si="1"/>
        <v>442.5217877867446</v>
      </c>
      <c r="V30" s="52">
        <f t="shared" si="1"/>
        <v>438.87744629326886</v>
      </c>
      <c r="Z30" s="18" t="s">
        <v>39</v>
      </c>
      <c r="AA30" s="18"/>
      <c r="AB30" s="19"/>
      <c r="AC30" s="10">
        <v>576.24685503907574</v>
      </c>
      <c r="AD30" s="10">
        <v>494.26684842275387</v>
      </c>
      <c r="AE30" s="10">
        <v>540.61984849260523</v>
      </c>
      <c r="AF30" s="10">
        <v>500.47214893904021</v>
      </c>
      <c r="AG30" s="10">
        <v>490.7645354792316</v>
      </c>
      <c r="AH30" s="10">
        <v>509.02161462421873</v>
      </c>
      <c r="AI30" s="10">
        <v>507.95130735373772</v>
      </c>
      <c r="AJ30" s="10">
        <v>515.42257701426274</v>
      </c>
      <c r="AK30" s="10">
        <v>517.85715462225482</v>
      </c>
      <c r="AL30" s="10">
        <v>518.4572278356635</v>
      </c>
      <c r="AM30" s="10">
        <v>510.20041066378542</v>
      </c>
      <c r="AN30" s="10">
        <v>497.43048307364973</v>
      </c>
      <c r="AO30" s="10">
        <v>484.14378144426951</v>
      </c>
      <c r="AP30" s="10">
        <v>471.11247732892093</v>
      </c>
      <c r="AQ30" s="10">
        <v>459.6115973989605</v>
      </c>
      <c r="AR30" s="10">
        <v>451.08959957350993</v>
      </c>
      <c r="AS30" s="10">
        <v>446.08376834845092</v>
      </c>
      <c r="AT30" s="10">
        <v>442.5217877867446</v>
      </c>
      <c r="AU30" s="10">
        <v>438.87744629326886</v>
      </c>
      <c r="AW30" s="13">
        <v>-1.6411758481071015</v>
      </c>
      <c r="AX30" s="14">
        <f t="shared" si="3"/>
        <v>78.979708328985964</v>
      </c>
      <c r="BE30" s="18" t="s">
        <v>39</v>
      </c>
      <c r="BF30" s="19"/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v>0</v>
      </c>
      <c r="BU30" s="10">
        <v>0</v>
      </c>
      <c r="BV30" s="10">
        <v>0</v>
      </c>
      <c r="BW30" s="10">
        <v>0</v>
      </c>
      <c r="BX30" s="10">
        <v>0</v>
      </c>
      <c r="BY30" s="10">
        <v>0</v>
      </c>
      <c r="CA30" s="13">
        <v>0</v>
      </c>
      <c r="CB30" s="14">
        <f t="shared" si="5"/>
        <v>0</v>
      </c>
      <c r="CI30" s="18" t="s">
        <v>39</v>
      </c>
      <c r="CJ30" s="19"/>
      <c r="CK30" s="10">
        <v>0</v>
      </c>
      <c r="CL30" s="10">
        <v>0</v>
      </c>
      <c r="CM30" s="10">
        <v>0</v>
      </c>
      <c r="CN30" s="10">
        <v>0</v>
      </c>
      <c r="CO30" s="10">
        <v>0</v>
      </c>
      <c r="CP30" s="10">
        <v>0</v>
      </c>
      <c r="CQ30" s="10">
        <v>0</v>
      </c>
      <c r="CR30" s="10">
        <v>0</v>
      </c>
      <c r="CS30" s="10">
        <v>0</v>
      </c>
      <c r="CT30" s="10">
        <v>0</v>
      </c>
      <c r="CU30" s="10">
        <v>0</v>
      </c>
      <c r="CV30" s="10">
        <v>0</v>
      </c>
      <c r="CW30" s="10">
        <v>0</v>
      </c>
      <c r="CX30" s="10">
        <v>0</v>
      </c>
      <c r="CY30" s="10">
        <v>0</v>
      </c>
      <c r="CZ30" s="10">
        <v>0</v>
      </c>
      <c r="DA30" s="10">
        <v>0</v>
      </c>
      <c r="DB30" s="10">
        <v>0</v>
      </c>
      <c r="DC30" s="10">
        <v>0</v>
      </c>
      <c r="DE30" s="13">
        <v>0</v>
      </c>
      <c r="DF30" s="14">
        <f t="shared" si="7"/>
        <v>0</v>
      </c>
    </row>
    <row r="31" spans="2:110" x14ac:dyDescent="0.25"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X31" s="14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</row>
    <row r="32" spans="2:110" x14ac:dyDescent="0.25">
      <c r="D32" s="14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AC32" s="14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</row>
    <row r="33" spans="2:109" x14ac:dyDescent="0.25"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</row>
    <row r="34" spans="2:109" x14ac:dyDescent="0.25"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</row>
    <row r="35" spans="2:109" x14ac:dyDescent="0.25"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AC35" s="20"/>
      <c r="AD35" s="20"/>
      <c r="AE35" s="20"/>
      <c r="AF35" s="20"/>
      <c r="AG35" s="20"/>
      <c r="AH35" s="20"/>
      <c r="AI35" s="20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</row>
    <row r="36" spans="2:109" x14ac:dyDescent="0.25"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AC36" s="20"/>
      <c r="AD36" s="20"/>
      <c r="AE36" s="20"/>
      <c r="AF36" s="20"/>
      <c r="AG36" s="20"/>
      <c r="AH36" s="20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</row>
    <row r="37" spans="2:109" x14ac:dyDescent="0.25"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0"/>
      <c r="T37" s="20"/>
      <c r="U37" s="20"/>
      <c r="V37" s="20"/>
      <c r="AC37" s="20"/>
      <c r="AD37" s="20"/>
      <c r="AE37" s="20"/>
      <c r="AF37" s="20"/>
      <c r="AG37" s="20"/>
      <c r="AH37" s="20"/>
      <c r="AI37" s="20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</row>
    <row r="38" spans="2:109" x14ac:dyDescent="0.25">
      <c r="H38" s="20"/>
      <c r="I38" s="20"/>
      <c r="J38" s="20"/>
      <c r="K38" s="20"/>
      <c r="L38" s="23"/>
      <c r="M38" s="23"/>
      <c r="N38" s="23"/>
      <c r="O38" s="23"/>
      <c r="P38" s="23"/>
      <c r="Q38" s="23"/>
      <c r="R38" s="23"/>
      <c r="S38" s="20"/>
      <c r="T38" s="20"/>
      <c r="U38" s="20"/>
      <c r="V38" s="20"/>
      <c r="AC38" s="20"/>
      <c r="AD38" s="20"/>
      <c r="AE38" s="20"/>
      <c r="AF38" s="20"/>
      <c r="AG38" s="20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</row>
    <row r="39" spans="2:109" x14ac:dyDescent="0.25">
      <c r="B39" s="142" t="s">
        <v>0</v>
      </c>
      <c r="C39" s="143"/>
      <c r="D39" s="143"/>
      <c r="E39" s="143"/>
      <c r="F39" s="143"/>
      <c r="G39" s="143"/>
      <c r="H39" s="144"/>
      <c r="I39" s="144"/>
      <c r="J39" s="144"/>
      <c r="K39" s="144"/>
      <c r="L39" s="145"/>
      <c r="M39" s="145"/>
      <c r="N39" s="145"/>
      <c r="O39" s="145"/>
      <c r="P39" s="145"/>
      <c r="Q39" s="145"/>
      <c r="R39" s="145"/>
      <c r="S39" s="146"/>
      <c r="T39" s="146"/>
      <c r="U39" s="146"/>
      <c r="V39" s="146"/>
      <c r="Z39" s="142" t="s">
        <v>3</v>
      </c>
      <c r="AA39" s="150"/>
      <c r="AB39" s="143"/>
      <c r="AC39" s="146"/>
      <c r="AD39" s="146"/>
      <c r="AE39" s="146"/>
      <c r="AF39" s="146"/>
      <c r="AG39" s="146"/>
      <c r="AH39" s="146"/>
      <c r="AI39" s="146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54"/>
      <c r="AW39" s="171" t="s">
        <v>1</v>
      </c>
      <c r="BE39" s="142" t="s">
        <v>4</v>
      </c>
      <c r="BF39" s="143"/>
      <c r="BG39" s="146"/>
      <c r="BH39" s="146"/>
      <c r="BI39" s="146"/>
      <c r="BJ39" s="146"/>
      <c r="BK39" s="146"/>
      <c r="BL39" s="146"/>
      <c r="BM39" s="146"/>
      <c r="BN39" s="146"/>
      <c r="BO39" s="146"/>
      <c r="BP39" s="146"/>
      <c r="BQ39" s="146"/>
      <c r="BR39" s="146"/>
      <c r="BS39" s="146"/>
      <c r="BT39" s="146"/>
      <c r="BU39" s="146"/>
      <c r="BV39" s="146"/>
      <c r="BW39" s="146"/>
      <c r="BX39" s="146"/>
      <c r="BY39" s="146"/>
      <c r="CA39" s="4" t="s">
        <v>1</v>
      </c>
      <c r="CI39" s="142" t="s">
        <v>5</v>
      </c>
      <c r="CJ39" s="143"/>
      <c r="CK39" s="146"/>
      <c r="CL39" s="146"/>
      <c r="CM39" s="146"/>
      <c r="CN39" s="146"/>
      <c r="CO39" s="146"/>
      <c r="CP39" s="146"/>
      <c r="CQ39" s="146"/>
      <c r="CR39" s="146"/>
      <c r="CS39" s="146"/>
      <c r="CT39" s="146"/>
      <c r="CU39" s="146"/>
      <c r="CV39" s="146"/>
      <c r="CW39" s="146"/>
      <c r="CX39" s="146"/>
      <c r="CY39" s="146"/>
      <c r="CZ39" s="146"/>
      <c r="DA39" s="146"/>
      <c r="DB39" s="146"/>
      <c r="DC39" s="146"/>
      <c r="DE39" s="4" t="s">
        <v>1</v>
      </c>
    </row>
    <row r="40" spans="2:109" x14ac:dyDescent="0.25">
      <c r="B40" s="142" t="s">
        <v>40</v>
      </c>
      <c r="C40" s="143"/>
      <c r="D40" s="143">
        <v>2008</v>
      </c>
      <c r="E40" s="143">
        <v>2009</v>
      </c>
      <c r="F40" s="143">
        <v>2010</v>
      </c>
      <c r="G40" s="143">
        <v>2011</v>
      </c>
      <c r="H40" s="147">
        <v>2012</v>
      </c>
      <c r="I40" s="147">
        <v>2013</v>
      </c>
      <c r="J40" s="147">
        <v>2014</v>
      </c>
      <c r="K40" s="147">
        <v>2015</v>
      </c>
      <c r="L40" s="147">
        <v>2016</v>
      </c>
      <c r="M40" s="147">
        <v>2017</v>
      </c>
      <c r="N40" s="147">
        <v>2018</v>
      </c>
      <c r="O40" s="147">
        <v>2019</v>
      </c>
      <c r="P40" s="147">
        <v>2020</v>
      </c>
      <c r="Q40" s="147">
        <v>2021</v>
      </c>
      <c r="R40" s="148">
        <v>2022</v>
      </c>
      <c r="S40" s="148">
        <v>2023</v>
      </c>
      <c r="T40" s="148">
        <v>2024</v>
      </c>
      <c r="U40" s="149">
        <v>2025</v>
      </c>
      <c r="V40" s="149">
        <v>2026</v>
      </c>
      <c r="Z40" s="142" t="s">
        <v>40</v>
      </c>
      <c r="AA40" s="150"/>
      <c r="AB40" s="143"/>
      <c r="AC40" s="143">
        <v>2008</v>
      </c>
      <c r="AD40" s="143">
        <v>2009</v>
      </c>
      <c r="AE40" s="143">
        <v>2010</v>
      </c>
      <c r="AF40" s="143">
        <v>2011</v>
      </c>
      <c r="AG40" s="147">
        <v>2012</v>
      </c>
      <c r="AH40" s="147">
        <v>2013</v>
      </c>
      <c r="AI40" s="147">
        <v>2014</v>
      </c>
      <c r="AJ40" s="147">
        <v>2015</v>
      </c>
      <c r="AK40" s="147">
        <v>2016</v>
      </c>
      <c r="AL40" s="147">
        <v>2017</v>
      </c>
      <c r="AM40" s="147">
        <v>2018</v>
      </c>
      <c r="AN40" s="147">
        <v>2019</v>
      </c>
      <c r="AO40" s="147">
        <v>2020</v>
      </c>
      <c r="AP40" s="147">
        <v>2021</v>
      </c>
      <c r="AQ40" s="148">
        <v>2022</v>
      </c>
      <c r="AR40" s="148">
        <v>2023</v>
      </c>
      <c r="AS40" s="148">
        <v>2024</v>
      </c>
      <c r="AT40" s="149">
        <v>2025</v>
      </c>
      <c r="AU40" s="149">
        <v>2026</v>
      </c>
      <c r="AV40" s="154"/>
      <c r="AW40" s="171" t="s">
        <v>7</v>
      </c>
      <c r="BE40" s="142" t="s">
        <v>40</v>
      </c>
      <c r="BF40" s="143"/>
      <c r="BG40" s="143">
        <v>2008</v>
      </c>
      <c r="BH40" s="143">
        <v>2009</v>
      </c>
      <c r="BI40" s="143">
        <v>2010</v>
      </c>
      <c r="BJ40" s="143">
        <v>2011</v>
      </c>
      <c r="BK40" s="147">
        <v>2012</v>
      </c>
      <c r="BL40" s="147">
        <v>2013</v>
      </c>
      <c r="BM40" s="147">
        <v>2014</v>
      </c>
      <c r="BN40" s="147">
        <v>2015</v>
      </c>
      <c r="BO40" s="147">
        <v>2016</v>
      </c>
      <c r="BP40" s="147">
        <v>2017</v>
      </c>
      <c r="BQ40" s="147">
        <v>2018</v>
      </c>
      <c r="BR40" s="147">
        <v>2019</v>
      </c>
      <c r="BS40" s="147">
        <v>2020</v>
      </c>
      <c r="BT40" s="147">
        <v>2021</v>
      </c>
      <c r="BU40" s="148">
        <v>2022</v>
      </c>
      <c r="BV40" s="148">
        <v>2023</v>
      </c>
      <c r="BW40" s="148">
        <v>2024</v>
      </c>
      <c r="BX40" s="149">
        <v>2025</v>
      </c>
      <c r="BY40" s="149">
        <v>2026</v>
      </c>
      <c r="CA40" s="4" t="s">
        <v>7</v>
      </c>
      <c r="CI40" s="142" t="s">
        <v>40</v>
      </c>
      <c r="CJ40" s="143"/>
      <c r="CK40" s="143">
        <v>2008</v>
      </c>
      <c r="CL40" s="143">
        <v>2009</v>
      </c>
      <c r="CM40" s="143">
        <v>2010</v>
      </c>
      <c r="CN40" s="143">
        <v>2011</v>
      </c>
      <c r="CO40" s="147">
        <v>2012</v>
      </c>
      <c r="CP40" s="147">
        <v>2013</v>
      </c>
      <c r="CQ40" s="147">
        <v>2014</v>
      </c>
      <c r="CR40" s="147">
        <v>2015</v>
      </c>
      <c r="CS40" s="147">
        <v>2016</v>
      </c>
      <c r="CT40" s="147">
        <v>2017</v>
      </c>
      <c r="CU40" s="147">
        <v>2018</v>
      </c>
      <c r="CV40" s="147">
        <v>2019</v>
      </c>
      <c r="CW40" s="147">
        <v>2020</v>
      </c>
      <c r="CX40" s="147">
        <v>2021</v>
      </c>
      <c r="CY40" s="148">
        <v>2022</v>
      </c>
      <c r="CZ40" s="148">
        <v>2023</v>
      </c>
      <c r="DA40" s="148">
        <v>2024</v>
      </c>
      <c r="DB40" s="149">
        <v>2025</v>
      </c>
      <c r="DC40" s="149">
        <v>2026</v>
      </c>
      <c r="DE40" s="4" t="s">
        <v>7</v>
      </c>
    </row>
    <row r="41" spans="2:109" x14ac:dyDescent="0.25">
      <c r="B41" s="150"/>
      <c r="C41" s="151" t="s">
        <v>41</v>
      </c>
      <c r="D41" s="151"/>
      <c r="E41" s="151"/>
      <c r="F41" s="151"/>
      <c r="G41" s="151"/>
      <c r="H41" s="152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Z41" s="142" t="s">
        <v>42</v>
      </c>
      <c r="AA41" s="150"/>
      <c r="AB41" s="154"/>
      <c r="AC41" s="151" t="s">
        <v>41</v>
      </c>
      <c r="AD41" s="151" t="s">
        <v>41</v>
      </c>
      <c r="AE41" s="151" t="s">
        <v>41</v>
      </c>
      <c r="AF41" s="151" t="s">
        <v>41</v>
      </c>
      <c r="AG41" s="151" t="s">
        <v>41</v>
      </c>
      <c r="AH41" s="146"/>
      <c r="AI41" s="146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54"/>
      <c r="AW41" s="151" t="s">
        <v>12</v>
      </c>
      <c r="BE41" s="142" t="s">
        <v>42</v>
      </c>
      <c r="BF41" s="151" t="s">
        <v>41</v>
      </c>
      <c r="BG41" s="154"/>
      <c r="BH41" s="154"/>
      <c r="BI41" s="154"/>
      <c r="BJ41" s="154"/>
      <c r="BK41" s="154"/>
      <c r="BL41" s="146"/>
      <c r="BM41" s="146"/>
      <c r="BN41" s="146"/>
      <c r="BO41" s="146"/>
      <c r="BP41" s="146"/>
      <c r="BQ41" s="146"/>
      <c r="BR41" s="146"/>
      <c r="BS41" s="146"/>
      <c r="BT41" s="146"/>
      <c r="BU41" s="146"/>
      <c r="BV41" s="146"/>
      <c r="BW41" s="146"/>
      <c r="BX41" s="146"/>
      <c r="BY41" s="146"/>
      <c r="CA41" s="11" t="s">
        <v>12</v>
      </c>
      <c r="CI41" s="142" t="s">
        <v>42</v>
      </c>
      <c r="CJ41" s="151" t="s">
        <v>41</v>
      </c>
      <c r="CK41" s="146"/>
      <c r="CL41" s="146"/>
      <c r="CM41" s="146"/>
      <c r="CN41" s="146"/>
      <c r="CO41" s="146"/>
      <c r="CP41" s="146"/>
      <c r="CQ41" s="146"/>
      <c r="CR41" s="146"/>
      <c r="CS41" s="146"/>
      <c r="CT41" s="146"/>
      <c r="CU41" s="146"/>
      <c r="CV41" s="146"/>
      <c r="CW41" s="146"/>
      <c r="CX41" s="146"/>
      <c r="CY41" s="146"/>
      <c r="CZ41" s="146"/>
      <c r="DA41" s="146"/>
      <c r="DB41" s="146"/>
      <c r="DC41" s="146"/>
      <c r="DE41" s="11" t="s">
        <v>12</v>
      </c>
    </row>
    <row r="42" spans="2:109" x14ac:dyDescent="0.25">
      <c r="B42" s="153" t="s">
        <v>13</v>
      </c>
      <c r="C42" s="154"/>
      <c r="D42" s="155">
        <f t="shared" ref="D42:M46" si="20">AC42+BG42+CK42</f>
        <v>657070</v>
      </c>
      <c r="E42" s="155">
        <f t="shared" si="20"/>
        <v>663337</v>
      </c>
      <c r="F42" s="155">
        <f t="shared" si="20"/>
        <v>668373</v>
      </c>
      <c r="G42" s="155">
        <f t="shared" si="20"/>
        <v>673212</v>
      </c>
      <c r="H42" s="155">
        <f t="shared" si="20"/>
        <v>678214.85906040273</v>
      </c>
      <c r="I42" s="155">
        <f t="shared" si="20"/>
        <v>682733.85906040273</v>
      </c>
      <c r="J42" s="155">
        <f t="shared" si="20"/>
        <v>687431.87969924812</v>
      </c>
      <c r="K42" s="155">
        <f t="shared" si="20"/>
        <v>691128.92619657365</v>
      </c>
      <c r="L42" s="155">
        <f t="shared" si="20"/>
        <v>693931.55680982827</v>
      </c>
      <c r="M42" s="155">
        <f t="shared" si="20"/>
        <v>697316.35088053707</v>
      </c>
      <c r="N42" s="155">
        <f t="shared" ref="N42:V46" si="21">AM42+BQ42+CU42</f>
        <v>700583.53092498239</v>
      </c>
      <c r="O42" s="155">
        <f t="shared" si="21"/>
        <v>703939.77529584372</v>
      </c>
      <c r="P42" s="155">
        <f t="shared" si="21"/>
        <v>707311.20258654165</v>
      </c>
      <c r="Q42" s="155">
        <f t="shared" si="21"/>
        <v>710447.8023958808</v>
      </c>
      <c r="R42" s="155">
        <f t="shared" si="21"/>
        <v>713667.58509052265</v>
      </c>
      <c r="S42" s="155">
        <f t="shared" si="21"/>
        <v>717153.73840390251</v>
      </c>
      <c r="T42" s="155">
        <f t="shared" si="21"/>
        <v>720288.11204808915</v>
      </c>
      <c r="U42" s="155">
        <f t="shared" si="21"/>
        <v>723265.25785242103</v>
      </c>
      <c r="V42" s="155">
        <f t="shared" si="21"/>
        <v>726544.47786428255</v>
      </c>
      <c r="Z42" s="153" t="s">
        <v>13</v>
      </c>
      <c r="AA42" s="153"/>
      <c r="AB42" s="154"/>
      <c r="AC42" s="172">
        <f t="shared" ref="AC42:AU42" si="22">AC43+AC56+AC57</f>
        <v>653426</v>
      </c>
      <c r="AD42" s="172">
        <f t="shared" si="22"/>
        <v>658403</v>
      </c>
      <c r="AE42" s="172">
        <f t="shared" si="22"/>
        <v>662223</v>
      </c>
      <c r="AF42" s="172">
        <f t="shared" si="22"/>
        <v>666286</v>
      </c>
      <c r="AG42" s="172">
        <f t="shared" si="22"/>
        <v>670863.85906040273</v>
      </c>
      <c r="AH42" s="172">
        <f t="shared" si="22"/>
        <v>675555.85906040273</v>
      </c>
      <c r="AI42" s="172">
        <f t="shared" si="22"/>
        <v>679813.87969924812</v>
      </c>
      <c r="AJ42" s="172">
        <f t="shared" si="22"/>
        <v>682767.92619657365</v>
      </c>
      <c r="AK42" s="172">
        <f t="shared" si="22"/>
        <v>685094.17198537383</v>
      </c>
      <c r="AL42" s="172">
        <f t="shared" si="22"/>
        <v>688015.74405535311</v>
      </c>
      <c r="AM42" s="172">
        <f t="shared" si="22"/>
        <v>690856.9118677451</v>
      </c>
      <c r="AN42" s="172">
        <f t="shared" si="22"/>
        <v>693761.10519857262</v>
      </c>
      <c r="AO42" s="172">
        <f t="shared" si="22"/>
        <v>696700.15731092857</v>
      </c>
      <c r="AP42" s="172">
        <f t="shared" si="22"/>
        <v>699390.98989161989</v>
      </c>
      <c r="AQ42" s="172">
        <f t="shared" si="22"/>
        <v>702158.0784385209</v>
      </c>
      <c r="AR42" s="172">
        <f t="shared" si="22"/>
        <v>705204.72475012578</v>
      </c>
      <c r="AS42" s="172">
        <f t="shared" si="22"/>
        <v>707898.4221165739</v>
      </c>
      <c r="AT42" s="172">
        <f t="shared" si="22"/>
        <v>710409.88386908802</v>
      </c>
      <c r="AU42" s="172">
        <f t="shared" si="22"/>
        <v>713222.01039357984</v>
      </c>
      <c r="AV42" s="154"/>
      <c r="AW42" s="173">
        <v>0.40317498046364975</v>
      </c>
      <c r="BE42" s="153" t="s">
        <v>13</v>
      </c>
      <c r="BF42" s="154"/>
      <c r="BG42" s="170">
        <f t="shared" ref="BG42:BY42" si="23">BG43+BG56+BG57</f>
        <v>3644</v>
      </c>
      <c r="BH42" s="170">
        <f t="shared" si="23"/>
        <v>3890</v>
      </c>
      <c r="BI42" s="170">
        <f t="shared" si="23"/>
        <v>4107</v>
      </c>
      <c r="BJ42" s="170">
        <f t="shared" si="23"/>
        <v>4335</v>
      </c>
      <c r="BK42" s="170">
        <f t="shared" si="23"/>
        <v>4418</v>
      </c>
      <c r="BL42" s="170">
        <f t="shared" si="23"/>
        <v>4274</v>
      </c>
      <c r="BM42" s="170">
        <f t="shared" si="23"/>
        <v>4412</v>
      </c>
      <c r="BN42" s="170">
        <f t="shared" si="23"/>
        <v>4751</v>
      </c>
      <c r="BO42" s="170">
        <f t="shared" si="23"/>
        <v>4898.8719696969692</v>
      </c>
      <c r="BP42" s="170">
        <f t="shared" si="23"/>
        <v>5070.1736776442331</v>
      </c>
      <c r="BQ42" s="170">
        <f t="shared" si="23"/>
        <v>5207.1763620642159</v>
      </c>
      <c r="BR42" s="170">
        <f t="shared" si="23"/>
        <v>5352.176087696489</v>
      </c>
      <c r="BS42" s="170">
        <f t="shared" si="23"/>
        <v>5490.5623946813139</v>
      </c>
      <c r="BT42" s="170">
        <f t="shared" si="23"/>
        <v>5629.5196088115408</v>
      </c>
      <c r="BU42" s="170">
        <f t="shared" si="23"/>
        <v>5757.8758140948476</v>
      </c>
      <c r="BV42" s="170">
        <f t="shared" si="23"/>
        <v>5883.175488360489</v>
      </c>
      <c r="BW42" s="170">
        <f t="shared" si="23"/>
        <v>6012.7220117395973</v>
      </c>
      <c r="BX42" s="170">
        <f t="shared" si="23"/>
        <v>6147.1930882399101</v>
      </c>
      <c r="BY42" s="170">
        <f t="shared" si="23"/>
        <v>6280.6237047605682</v>
      </c>
      <c r="CA42" s="13">
        <v>2.5175538572406175</v>
      </c>
      <c r="CI42" s="153" t="s">
        <v>13</v>
      </c>
      <c r="CJ42" s="154"/>
      <c r="CK42" s="172">
        <f t="shared" ref="CK42:DC42" si="24">CK43+CK56+CK57</f>
        <v>0</v>
      </c>
      <c r="CL42" s="172">
        <f t="shared" si="24"/>
        <v>1044</v>
      </c>
      <c r="CM42" s="172">
        <f t="shared" si="24"/>
        <v>2043</v>
      </c>
      <c r="CN42" s="172">
        <f t="shared" si="24"/>
        <v>2591</v>
      </c>
      <c r="CO42" s="172">
        <f t="shared" si="24"/>
        <v>2933</v>
      </c>
      <c r="CP42" s="172">
        <f t="shared" si="24"/>
        <v>2904</v>
      </c>
      <c r="CQ42" s="172">
        <f t="shared" si="24"/>
        <v>3206</v>
      </c>
      <c r="CR42" s="172">
        <f t="shared" si="24"/>
        <v>3610</v>
      </c>
      <c r="CS42" s="172">
        <f t="shared" si="24"/>
        <v>3938.5128547574391</v>
      </c>
      <c r="CT42" s="172">
        <f t="shared" si="24"/>
        <v>4230.4331475397194</v>
      </c>
      <c r="CU42" s="172">
        <f t="shared" si="24"/>
        <v>4519.4426951730302</v>
      </c>
      <c r="CV42" s="172">
        <f t="shared" si="24"/>
        <v>4826.4940095745869</v>
      </c>
      <c r="CW42" s="172">
        <f t="shared" si="24"/>
        <v>5120.4828809318587</v>
      </c>
      <c r="CX42" s="172">
        <f t="shared" si="24"/>
        <v>5427.2928954493318</v>
      </c>
      <c r="CY42" s="172">
        <f t="shared" si="24"/>
        <v>5751.6308379070042</v>
      </c>
      <c r="CZ42" s="172">
        <f t="shared" si="24"/>
        <v>6065.8381654163186</v>
      </c>
      <c r="DA42" s="172">
        <f t="shared" si="24"/>
        <v>6376.9679197755895</v>
      </c>
      <c r="DB42" s="172">
        <f t="shared" si="24"/>
        <v>6708.1808950930972</v>
      </c>
      <c r="DC42" s="172">
        <f t="shared" si="24"/>
        <v>7041.8437659421925</v>
      </c>
      <c r="DE42" s="13">
        <v>5.9828055360830801</v>
      </c>
    </row>
    <row r="43" spans="2:109" x14ac:dyDescent="0.25">
      <c r="B43" s="156" t="s">
        <v>14</v>
      </c>
      <c r="C43" s="154"/>
      <c r="D43" s="155">
        <f t="shared" si="20"/>
        <v>656786</v>
      </c>
      <c r="E43" s="155">
        <f t="shared" si="20"/>
        <v>663050</v>
      </c>
      <c r="F43" s="155">
        <f t="shared" si="20"/>
        <v>668088</v>
      </c>
      <c r="G43" s="155">
        <f t="shared" si="20"/>
        <v>672932</v>
      </c>
      <c r="H43" s="155">
        <f t="shared" si="20"/>
        <v>677935</v>
      </c>
      <c r="I43" s="155">
        <f t="shared" si="20"/>
        <v>682452</v>
      </c>
      <c r="J43" s="155">
        <f t="shared" si="20"/>
        <v>687150</v>
      </c>
      <c r="K43" s="155">
        <f t="shared" si="20"/>
        <v>690845</v>
      </c>
      <c r="L43" s="155">
        <f t="shared" si="20"/>
        <v>693654.37863817427</v>
      </c>
      <c r="M43" s="155">
        <f t="shared" si="20"/>
        <v>697037.82308289665</v>
      </c>
      <c r="N43" s="155">
        <f t="shared" si="21"/>
        <v>700306.91045168787</v>
      </c>
      <c r="O43" s="155">
        <f t="shared" si="21"/>
        <v>703666.41755918099</v>
      </c>
      <c r="P43" s="155">
        <f t="shared" si="21"/>
        <v>707041.22223894682</v>
      </c>
      <c r="Q43" s="155">
        <f t="shared" si="21"/>
        <v>710182.18620750343</v>
      </c>
      <c r="R43" s="155">
        <f t="shared" si="21"/>
        <v>713404.18263551698</v>
      </c>
      <c r="S43" s="155">
        <f t="shared" si="21"/>
        <v>716891.75930677901</v>
      </c>
      <c r="T43" s="155">
        <f t="shared" si="21"/>
        <v>720026.69496139092</v>
      </c>
      <c r="U43" s="155">
        <f t="shared" si="21"/>
        <v>723005.06563094107</v>
      </c>
      <c r="V43" s="155">
        <f t="shared" si="21"/>
        <v>726284.39271433477</v>
      </c>
      <c r="Z43" s="156" t="s">
        <v>14</v>
      </c>
      <c r="AA43" s="156"/>
      <c r="AB43" s="154"/>
      <c r="AC43" s="172">
        <f t="shared" ref="AC43:AU43" si="25">AC44+AC55</f>
        <v>653142</v>
      </c>
      <c r="AD43" s="172">
        <f t="shared" si="25"/>
        <v>658117</v>
      </c>
      <c r="AE43" s="172">
        <f t="shared" si="25"/>
        <v>661939</v>
      </c>
      <c r="AF43" s="172">
        <f t="shared" si="25"/>
        <v>666007</v>
      </c>
      <c r="AG43" s="172">
        <f t="shared" si="25"/>
        <v>670585</v>
      </c>
      <c r="AH43" s="172">
        <f t="shared" si="25"/>
        <v>675275</v>
      </c>
      <c r="AI43" s="172">
        <f t="shared" si="25"/>
        <v>679534</v>
      </c>
      <c r="AJ43" s="172">
        <f t="shared" si="25"/>
        <v>682486</v>
      </c>
      <c r="AK43" s="172">
        <f t="shared" si="25"/>
        <v>684819</v>
      </c>
      <c r="AL43" s="172">
        <f t="shared" si="25"/>
        <v>687739.24193263846</v>
      </c>
      <c r="AM43" s="172">
        <f t="shared" si="25"/>
        <v>690582.31423503347</v>
      </c>
      <c r="AN43" s="172">
        <f t="shared" si="25"/>
        <v>693489.75520476571</v>
      </c>
      <c r="AO43" s="172">
        <f t="shared" si="25"/>
        <v>696432.18623277941</v>
      </c>
      <c r="AP43" s="172">
        <f t="shared" si="25"/>
        <v>699127.36200354551</v>
      </c>
      <c r="AQ43" s="172">
        <f t="shared" si="25"/>
        <v>701896.6614742513</v>
      </c>
      <c r="AR43" s="172">
        <f t="shared" si="25"/>
        <v>704944.73580525536</v>
      </c>
      <c r="AS43" s="172">
        <f t="shared" si="25"/>
        <v>707639.00581544719</v>
      </c>
      <c r="AT43" s="172">
        <f t="shared" si="25"/>
        <v>710151.70285392518</v>
      </c>
      <c r="AU43" s="172">
        <f t="shared" si="25"/>
        <v>712963.94565793092</v>
      </c>
      <c r="AV43" s="154"/>
      <c r="AW43" s="173">
        <v>0.40357500213938913</v>
      </c>
      <c r="BE43" s="156" t="s">
        <v>14</v>
      </c>
      <c r="BF43" s="154"/>
      <c r="BG43" s="170">
        <f t="shared" ref="BG43:BY43" si="26">BG44+BG55</f>
        <v>3644</v>
      </c>
      <c r="BH43" s="170">
        <f t="shared" si="26"/>
        <v>3890</v>
      </c>
      <c r="BI43" s="170">
        <f t="shared" si="26"/>
        <v>4107</v>
      </c>
      <c r="BJ43" s="170">
        <f t="shared" si="26"/>
        <v>4335</v>
      </c>
      <c r="BK43" s="170">
        <f t="shared" si="26"/>
        <v>4418</v>
      </c>
      <c r="BL43" s="170">
        <f t="shared" si="26"/>
        <v>4274</v>
      </c>
      <c r="BM43" s="170">
        <f t="shared" si="26"/>
        <v>4412</v>
      </c>
      <c r="BN43" s="170">
        <f t="shared" si="26"/>
        <v>4751</v>
      </c>
      <c r="BO43" s="170">
        <f t="shared" si="26"/>
        <v>4898.8719696969692</v>
      </c>
      <c r="BP43" s="170">
        <f t="shared" si="26"/>
        <v>5070.1736776442331</v>
      </c>
      <c r="BQ43" s="170">
        <f t="shared" si="26"/>
        <v>5207.1763620642159</v>
      </c>
      <c r="BR43" s="170">
        <f t="shared" si="26"/>
        <v>5352.176087696489</v>
      </c>
      <c r="BS43" s="170">
        <f t="shared" si="26"/>
        <v>5490.5623946813139</v>
      </c>
      <c r="BT43" s="170">
        <f t="shared" si="26"/>
        <v>5629.5196088115408</v>
      </c>
      <c r="BU43" s="170">
        <f t="shared" si="26"/>
        <v>5757.8758140948476</v>
      </c>
      <c r="BV43" s="170">
        <f t="shared" si="26"/>
        <v>5883.175488360489</v>
      </c>
      <c r="BW43" s="170">
        <f t="shared" si="26"/>
        <v>6012.7220117395973</v>
      </c>
      <c r="BX43" s="170">
        <f t="shared" si="26"/>
        <v>6147.1930882399101</v>
      </c>
      <c r="BY43" s="170">
        <f t="shared" si="26"/>
        <v>6280.6237047605682</v>
      </c>
      <c r="CA43" s="13">
        <v>2.5175538572406175</v>
      </c>
      <c r="CI43" s="156" t="s">
        <v>14</v>
      </c>
      <c r="CJ43" s="154"/>
      <c r="CK43" s="146">
        <v>0</v>
      </c>
      <c r="CL43" s="146">
        <f t="shared" ref="CL43:DC43" si="27">CL44+CL55</f>
        <v>1043</v>
      </c>
      <c r="CM43" s="146">
        <f t="shared" si="27"/>
        <v>2042</v>
      </c>
      <c r="CN43" s="146">
        <f t="shared" si="27"/>
        <v>2590</v>
      </c>
      <c r="CO43" s="146">
        <f t="shared" si="27"/>
        <v>2932</v>
      </c>
      <c r="CP43" s="146">
        <f t="shared" si="27"/>
        <v>2903</v>
      </c>
      <c r="CQ43" s="146">
        <f t="shared" si="27"/>
        <v>3204</v>
      </c>
      <c r="CR43" s="146">
        <f t="shared" si="27"/>
        <v>3608</v>
      </c>
      <c r="CS43" s="146">
        <f t="shared" si="27"/>
        <v>3936.5066684773337</v>
      </c>
      <c r="CT43" s="146">
        <f t="shared" si="27"/>
        <v>4228.4074726140097</v>
      </c>
      <c r="CU43" s="146">
        <f t="shared" si="27"/>
        <v>4517.4198545901918</v>
      </c>
      <c r="CV43" s="146">
        <f t="shared" si="27"/>
        <v>4824.486266718839</v>
      </c>
      <c r="CW43" s="146">
        <f t="shared" si="27"/>
        <v>5118.473611486168</v>
      </c>
      <c r="CX43" s="146">
        <f t="shared" si="27"/>
        <v>5425.3045951462809</v>
      </c>
      <c r="CY43" s="146">
        <f t="shared" si="27"/>
        <v>5749.6453471709283</v>
      </c>
      <c r="CZ43" s="146">
        <f t="shared" si="27"/>
        <v>6063.8480131631386</v>
      </c>
      <c r="DA43" s="146">
        <f t="shared" si="27"/>
        <v>6374.9671342041574</v>
      </c>
      <c r="DB43" s="146">
        <f t="shared" si="27"/>
        <v>6706.1696887760345</v>
      </c>
      <c r="DC43" s="146">
        <f t="shared" si="27"/>
        <v>7039.8233516432583</v>
      </c>
      <c r="DE43" s="13">
        <v>5.9851642062933363</v>
      </c>
    </row>
    <row r="44" spans="2:109" s="20" customFormat="1" x14ac:dyDescent="0.25">
      <c r="B44" s="157" t="s">
        <v>95</v>
      </c>
      <c r="C44" s="146"/>
      <c r="D44" s="155">
        <f t="shared" si="20"/>
        <v>640187</v>
      </c>
      <c r="E44" s="155">
        <f t="shared" si="20"/>
        <v>646520</v>
      </c>
      <c r="F44" s="155">
        <f t="shared" si="20"/>
        <v>651551</v>
      </c>
      <c r="G44" s="155">
        <f t="shared" si="20"/>
        <v>656434</v>
      </c>
      <c r="H44" s="155">
        <f t="shared" si="20"/>
        <v>661661</v>
      </c>
      <c r="I44" s="155">
        <f t="shared" si="20"/>
        <v>666241</v>
      </c>
      <c r="J44" s="155">
        <f t="shared" si="20"/>
        <v>670964</v>
      </c>
      <c r="K44" s="155">
        <f t="shared" si="20"/>
        <v>674931</v>
      </c>
      <c r="L44" s="155">
        <f t="shared" si="20"/>
        <v>677974.37863817427</v>
      </c>
      <c r="M44" s="155">
        <f t="shared" si="20"/>
        <v>681419.83991665218</v>
      </c>
      <c r="N44" s="155">
        <f t="shared" si="21"/>
        <v>684782.81406850996</v>
      </c>
      <c r="O44" s="155">
        <f t="shared" si="21"/>
        <v>688278.40654879168</v>
      </c>
      <c r="P44" s="155">
        <f t="shared" si="21"/>
        <v>691751.59339499194</v>
      </c>
      <c r="Q44" s="155">
        <f t="shared" si="21"/>
        <v>695208.65510145994</v>
      </c>
      <c r="R44" s="155">
        <f t="shared" si="21"/>
        <v>698506.00209031953</v>
      </c>
      <c r="S44" s="155">
        <f t="shared" si="21"/>
        <v>702046.7116377377</v>
      </c>
      <c r="T44" s="155">
        <f t="shared" si="21"/>
        <v>705210.70147252991</v>
      </c>
      <c r="U44" s="155">
        <f t="shared" si="21"/>
        <v>708222.41918214387</v>
      </c>
      <c r="V44" s="155">
        <f t="shared" si="21"/>
        <v>711547.07067937648</v>
      </c>
      <c r="Z44" s="157" t="s">
        <v>15</v>
      </c>
      <c r="AA44" s="157"/>
      <c r="AB44" s="146"/>
      <c r="AC44" s="172">
        <f t="shared" ref="AC44:AU44" si="28">SUM(AC45:AC46)</f>
        <v>636571</v>
      </c>
      <c r="AD44" s="172">
        <f t="shared" si="28"/>
        <v>641642</v>
      </c>
      <c r="AE44" s="172">
        <f t="shared" si="28"/>
        <v>645501</v>
      </c>
      <c r="AF44" s="172">
        <f t="shared" si="28"/>
        <v>649625</v>
      </c>
      <c r="AG44" s="172">
        <f t="shared" si="28"/>
        <v>654432</v>
      </c>
      <c r="AH44" s="172">
        <f t="shared" si="28"/>
        <v>659185</v>
      </c>
      <c r="AI44" s="172">
        <f t="shared" si="28"/>
        <v>663476</v>
      </c>
      <c r="AJ44" s="172">
        <f t="shared" si="28"/>
        <v>666705</v>
      </c>
      <c r="AK44" s="172">
        <f t="shared" si="28"/>
        <v>669282</v>
      </c>
      <c r="AL44" s="172">
        <f t="shared" si="28"/>
        <v>672272.95469718054</v>
      </c>
      <c r="AM44" s="172">
        <f t="shared" si="28"/>
        <v>675211.64329278213</v>
      </c>
      <c r="AN44" s="172">
        <f t="shared" si="28"/>
        <v>678257.15477558912</v>
      </c>
      <c r="AO44" s="172">
        <f t="shared" si="28"/>
        <v>681299.25487936521</v>
      </c>
      <c r="AP44" s="172">
        <f t="shared" si="28"/>
        <v>684311.43066411605</v>
      </c>
      <c r="AQ44" s="172">
        <f t="shared" si="28"/>
        <v>687156.48270348064</v>
      </c>
      <c r="AR44" s="172">
        <f t="shared" si="28"/>
        <v>690258.29483928264</v>
      </c>
      <c r="AS44" s="172">
        <f t="shared" si="28"/>
        <v>692982.59054528701</v>
      </c>
      <c r="AT44" s="172">
        <f t="shared" si="28"/>
        <v>695529.61822964845</v>
      </c>
      <c r="AU44" s="172">
        <f t="shared" si="28"/>
        <v>698388.17888092145</v>
      </c>
      <c r="AV44" s="146"/>
      <c r="AW44" s="173">
        <v>0.42660319582243922</v>
      </c>
      <c r="BE44" s="157" t="s">
        <v>15</v>
      </c>
      <c r="BF44" s="146"/>
      <c r="BG44" s="170">
        <f t="shared" ref="BG44:BY44" si="29">SUM(BG45:BG46)</f>
        <v>3616</v>
      </c>
      <c r="BH44" s="170">
        <f t="shared" si="29"/>
        <v>3857</v>
      </c>
      <c r="BI44" s="170">
        <f t="shared" si="29"/>
        <v>4070</v>
      </c>
      <c r="BJ44" s="170">
        <f t="shared" si="29"/>
        <v>4297</v>
      </c>
      <c r="BK44" s="170">
        <f t="shared" si="29"/>
        <v>4380</v>
      </c>
      <c r="BL44" s="170">
        <f t="shared" si="29"/>
        <v>4236</v>
      </c>
      <c r="BM44" s="170">
        <f t="shared" si="29"/>
        <v>4368</v>
      </c>
      <c r="BN44" s="170">
        <f t="shared" si="29"/>
        <v>4705</v>
      </c>
      <c r="BO44" s="170">
        <f t="shared" si="29"/>
        <v>4849.8719696969692</v>
      </c>
      <c r="BP44" s="170">
        <f t="shared" si="29"/>
        <v>5019.1947618052</v>
      </c>
      <c r="BQ44" s="170">
        <f t="shared" si="29"/>
        <v>5156.082324936513</v>
      </c>
      <c r="BR44" s="170">
        <f t="shared" si="29"/>
        <v>5300.9633224112604</v>
      </c>
      <c r="BS44" s="170">
        <f t="shared" si="29"/>
        <v>5438.8500648355021</v>
      </c>
      <c r="BT44" s="170">
        <f t="shared" si="29"/>
        <v>5577.7359865526741</v>
      </c>
      <c r="BU44" s="170">
        <f t="shared" si="29"/>
        <v>5705.6309360476243</v>
      </c>
      <c r="BV44" s="170">
        <f t="shared" si="29"/>
        <v>5830.528347663786</v>
      </c>
      <c r="BW44" s="170">
        <f t="shared" si="29"/>
        <v>5959.4224764516648</v>
      </c>
      <c r="BX44" s="170">
        <f t="shared" si="29"/>
        <v>6093.3125017041903</v>
      </c>
      <c r="BY44" s="170">
        <f t="shared" si="29"/>
        <v>6226.2033476637871</v>
      </c>
      <c r="CA44" s="13">
        <v>2.531410961039926</v>
      </c>
      <c r="CI44" s="157" t="s">
        <v>15</v>
      </c>
      <c r="CJ44" s="146"/>
      <c r="CK44" s="146">
        <v>0</v>
      </c>
      <c r="CL44" s="146">
        <f t="shared" ref="CL44:DC44" si="30">SUM(CL45:CL46)</f>
        <v>1021</v>
      </c>
      <c r="CM44" s="146">
        <f t="shared" si="30"/>
        <v>1980</v>
      </c>
      <c r="CN44" s="146">
        <f t="shared" si="30"/>
        <v>2512</v>
      </c>
      <c r="CO44" s="146">
        <f t="shared" si="30"/>
        <v>2849</v>
      </c>
      <c r="CP44" s="146">
        <f t="shared" si="30"/>
        <v>2820</v>
      </c>
      <c r="CQ44" s="146">
        <f t="shared" si="30"/>
        <v>3120</v>
      </c>
      <c r="CR44" s="146">
        <f t="shared" si="30"/>
        <v>3521</v>
      </c>
      <c r="CS44" s="146">
        <f t="shared" si="30"/>
        <v>3842.5066684773337</v>
      </c>
      <c r="CT44" s="146">
        <f t="shared" si="30"/>
        <v>4127.6904576664265</v>
      </c>
      <c r="CU44" s="146">
        <f t="shared" si="30"/>
        <v>4415.0884507912706</v>
      </c>
      <c r="CV44" s="146">
        <f t="shared" si="30"/>
        <v>4720.2884507912704</v>
      </c>
      <c r="CW44" s="146">
        <f t="shared" si="30"/>
        <v>5013.4884507912702</v>
      </c>
      <c r="CX44" s="146">
        <f t="shared" si="30"/>
        <v>5319.4884507912702</v>
      </c>
      <c r="CY44" s="146">
        <f t="shared" si="30"/>
        <v>5643.8884507912708</v>
      </c>
      <c r="CZ44" s="146">
        <f t="shared" si="30"/>
        <v>5957.8884507912708</v>
      </c>
      <c r="DA44" s="146">
        <f t="shared" si="30"/>
        <v>6268.688450791271</v>
      </c>
      <c r="DB44" s="146">
        <f t="shared" si="30"/>
        <v>6599.488450791272</v>
      </c>
      <c r="DC44" s="146">
        <f t="shared" si="30"/>
        <v>6932.688450791271</v>
      </c>
      <c r="DE44" s="13">
        <v>6.078826182833641</v>
      </c>
    </row>
    <row r="45" spans="2:109" x14ac:dyDescent="0.25">
      <c r="B45" s="158" t="s">
        <v>96</v>
      </c>
      <c r="C45" s="154"/>
      <c r="D45" s="155">
        <f t="shared" si="20"/>
        <v>640187</v>
      </c>
      <c r="E45" s="155">
        <f t="shared" si="20"/>
        <v>646520</v>
      </c>
      <c r="F45" s="155">
        <f t="shared" si="20"/>
        <v>651551</v>
      </c>
      <c r="G45" s="155">
        <f t="shared" si="20"/>
        <v>656434</v>
      </c>
      <c r="H45" s="155">
        <f t="shared" si="20"/>
        <v>661661</v>
      </c>
      <c r="I45" s="155">
        <f t="shared" si="20"/>
        <v>666241</v>
      </c>
      <c r="J45" s="155">
        <f t="shared" si="20"/>
        <v>670964</v>
      </c>
      <c r="K45" s="155">
        <f t="shared" si="20"/>
        <v>674931</v>
      </c>
      <c r="L45" s="155">
        <f t="shared" si="20"/>
        <v>671777.53394001909</v>
      </c>
      <c r="M45" s="155">
        <f t="shared" si="20"/>
        <v>668609.80574159813</v>
      </c>
      <c r="N45" s="155">
        <f t="shared" si="21"/>
        <v>665428.08753737935</v>
      </c>
      <c r="O45" s="155">
        <f t="shared" si="21"/>
        <v>662231.86697061604</v>
      </c>
      <c r="P45" s="155">
        <f t="shared" si="21"/>
        <v>659021.16801220155</v>
      </c>
      <c r="Q45" s="155">
        <f t="shared" si="21"/>
        <v>655796.12830244668</v>
      </c>
      <c r="R45" s="155">
        <f t="shared" si="21"/>
        <v>652557.53978669038</v>
      </c>
      <c r="S45" s="155">
        <f t="shared" si="21"/>
        <v>649304.19885264989</v>
      </c>
      <c r="T45" s="155">
        <f t="shared" si="21"/>
        <v>646037.87887247861</v>
      </c>
      <c r="U45" s="155">
        <f t="shared" si="21"/>
        <v>642759.40609503002</v>
      </c>
      <c r="V45" s="155">
        <f t="shared" si="21"/>
        <v>639467.31525881751</v>
      </c>
      <c r="Z45" s="158" t="s">
        <v>16</v>
      </c>
      <c r="AA45" s="158"/>
      <c r="AB45" s="154"/>
      <c r="AC45" s="172">
        <v>636571</v>
      </c>
      <c r="AD45" s="172">
        <v>641642</v>
      </c>
      <c r="AE45" s="172">
        <v>645501</v>
      </c>
      <c r="AF45" s="172">
        <v>649625</v>
      </c>
      <c r="AG45" s="172">
        <v>654432</v>
      </c>
      <c r="AH45" s="172">
        <v>659185</v>
      </c>
      <c r="AI45" s="172">
        <v>663476</v>
      </c>
      <c r="AJ45" s="172">
        <v>666705</v>
      </c>
      <c r="AK45" s="172">
        <v>663556.27686292375</v>
      </c>
      <c r="AL45" s="172">
        <v>660393.48239529179</v>
      </c>
      <c r="AM45" s="172">
        <v>657216.86248969252</v>
      </c>
      <c r="AN45" s="172">
        <v>654025.91458413191</v>
      </c>
      <c r="AO45" s="172">
        <v>650820.65472788073</v>
      </c>
      <c r="AP45" s="172">
        <v>647601.22370374156</v>
      </c>
      <c r="AQ45" s="172">
        <v>644368.40776684135</v>
      </c>
      <c r="AR45" s="172">
        <v>641120.99895632605</v>
      </c>
      <c r="AS45" s="172">
        <v>637860.77334673097</v>
      </c>
      <c r="AT45" s="172">
        <v>634588.56491823366</v>
      </c>
      <c r="AU45" s="172">
        <v>631302.90802397544</v>
      </c>
      <c r="AV45" s="154"/>
      <c r="AW45" s="173">
        <v>-0.49703941655722117</v>
      </c>
      <c r="BE45" s="158" t="s">
        <v>16</v>
      </c>
      <c r="BF45" s="154"/>
      <c r="BG45" s="170">
        <v>3616</v>
      </c>
      <c r="BH45" s="170">
        <v>3857</v>
      </c>
      <c r="BI45" s="170">
        <v>4070</v>
      </c>
      <c r="BJ45" s="170">
        <v>4297</v>
      </c>
      <c r="BK45" s="170">
        <v>4380</v>
      </c>
      <c r="BL45" s="170">
        <v>4236</v>
      </c>
      <c r="BM45" s="170">
        <v>4368</v>
      </c>
      <c r="BN45" s="170">
        <v>4705</v>
      </c>
      <c r="BO45" s="170">
        <v>4701.0105429292926</v>
      </c>
      <c r="BP45" s="170">
        <v>4696.8820073031166</v>
      </c>
      <c r="BQ45" s="170">
        <v>4692.6410348082536</v>
      </c>
      <c r="BR45" s="170">
        <v>4688.281059788138</v>
      </c>
      <c r="BS45" s="170">
        <v>4683.807827192265</v>
      </c>
      <c r="BT45" s="170">
        <v>4679.2205163135641</v>
      </c>
      <c r="BU45" s="170">
        <v>4674.5281549298124</v>
      </c>
      <c r="BV45" s="170">
        <v>4669.7332051622225</v>
      </c>
      <c r="BW45" s="170">
        <v>4664.8323841825113</v>
      </c>
      <c r="BX45" s="170">
        <v>4659.8215884553256</v>
      </c>
      <c r="BY45" s="170">
        <v>4654.7016386877358</v>
      </c>
      <c r="CA45" s="13">
        <v>-9.8947823003514568E-2</v>
      </c>
      <c r="CI45" s="158" t="s">
        <v>16</v>
      </c>
      <c r="CJ45" s="154"/>
      <c r="CK45" s="146">
        <v>0</v>
      </c>
      <c r="CL45" s="146">
        <v>1021</v>
      </c>
      <c r="CM45" s="146">
        <v>1980</v>
      </c>
      <c r="CN45" s="146">
        <v>2512</v>
      </c>
      <c r="CO45" s="146">
        <v>2849</v>
      </c>
      <c r="CP45" s="146">
        <v>2820</v>
      </c>
      <c r="CQ45" s="146">
        <v>3120</v>
      </c>
      <c r="CR45" s="146">
        <v>3521</v>
      </c>
      <c r="CS45" s="170">
        <v>3520.2465341659972</v>
      </c>
      <c r="CT45" s="170">
        <v>3519.4413390032823</v>
      </c>
      <c r="CU45" s="170">
        <v>3518.5840128786367</v>
      </c>
      <c r="CV45" s="170">
        <v>3517.6713266959464</v>
      </c>
      <c r="CW45" s="170">
        <v>3516.7054571285294</v>
      </c>
      <c r="CX45" s="170">
        <v>3515.6840823915131</v>
      </c>
      <c r="CY45" s="170">
        <v>3514.6038649191441</v>
      </c>
      <c r="CZ45" s="170">
        <v>3513.4666911616309</v>
      </c>
      <c r="DA45" s="170">
        <v>3512.2731415651915</v>
      </c>
      <c r="DB45" s="170">
        <v>3511.0195883409633</v>
      </c>
      <c r="DC45" s="170">
        <v>3509.7055961542824</v>
      </c>
      <c r="DE45" s="13">
        <v>-2.9984174370700778E-2</v>
      </c>
    </row>
    <row r="46" spans="2:109" x14ac:dyDescent="0.25">
      <c r="B46" s="158" t="s">
        <v>94</v>
      </c>
      <c r="C46" s="154"/>
      <c r="D46" s="155">
        <f t="shared" si="20"/>
        <v>0</v>
      </c>
      <c r="E46" s="155">
        <f t="shared" si="20"/>
        <v>0</v>
      </c>
      <c r="F46" s="155">
        <f t="shared" si="20"/>
        <v>0</v>
      </c>
      <c r="G46" s="155">
        <f t="shared" si="20"/>
        <v>0</v>
      </c>
      <c r="H46" s="155">
        <f t="shared" si="20"/>
        <v>0</v>
      </c>
      <c r="I46" s="155">
        <f t="shared" si="20"/>
        <v>0</v>
      </c>
      <c r="J46" s="155">
        <f t="shared" si="20"/>
        <v>0</v>
      </c>
      <c r="K46" s="155">
        <f t="shared" si="20"/>
        <v>0</v>
      </c>
      <c r="L46" s="155">
        <f t="shared" si="20"/>
        <v>6196.8446981552588</v>
      </c>
      <c r="M46" s="155">
        <f t="shared" si="20"/>
        <v>12810.034175053974</v>
      </c>
      <c r="N46" s="155">
        <f t="shared" si="21"/>
        <v>19354.726531130505</v>
      </c>
      <c r="O46" s="155">
        <f t="shared" si="21"/>
        <v>26046.539578175656</v>
      </c>
      <c r="P46" s="155">
        <f t="shared" si="21"/>
        <v>32730.425382790461</v>
      </c>
      <c r="Q46" s="155">
        <f t="shared" si="21"/>
        <v>39412.526799013358</v>
      </c>
      <c r="R46" s="155">
        <f t="shared" si="21"/>
        <v>45948.462303629225</v>
      </c>
      <c r="S46" s="155">
        <f t="shared" si="21"/>
        <v>52742.512785087791</v>
      </c>
      <c r="T46" s="155">
        <f t="shared" si="21"/>
        <v>59172.822600051266</v>
      </c>
      <c r="U46" s="155">
        <f t="shared" si="21"/>
        <v>65463.013087113963</v>
      </c>
      <c r="V46" s="155">
        <f t="shared" si="21"/>
        <v>72079.755420559042</v>
      </c>
      <c r="Z46" s="158" t="s">
        <v>43</v>
      </c>
      <c r="AA46" s="158"/>
      <c r="AB46" s="154"/>
      <c r="AC46" s="172">
        <v>0</v>
      </c>
      <c r="AD46" s="172">
        <v>0</v>
      </c>
      <c r="AE46" s="172">
        <v>0</v>
      </c>
      <c r="AF46" s="172">
        <v>0</v>
      </c>
      <c r="AG46" s="172">
        <v>0</v>
      </c>
      <c r="AH46" s="172">
        <v>0</v>
      </c>
      <c r="AI46" s="172">
        <v>0</v>
      </c>
      <c r="AJ46" s="172">
        <v>0</v>
      </c>
      <c r="AK46" s="144">
        <v>5725.7231370762456</v>
      </c>
      <c r="AL46" s="144">
        <v>11879.472301888745</v>
      </c>
      <c r="AM46" s="144">
        <v>17994.780803089612</v>
      </c>
      <c r="AN46" s="144">
        <v>24231.240191457211</v>
      </c>
      <c r="AO46" s="144">
        <v>30478.600151484483</v>
      </c>
      <c r="AP46" s="144">
        <v>36710.206960374489</v>
      </c>
      <c r="AQ46" s="144">
        <v>42788.074936639285</v>
      </c>
      <c r="AR46" s="144">
        <v>49137.295882956591</v>
      </c>
      <c r="AS46" s="144">
        <v>55121.817198556033</v>
      </c>
      <c r="AT46" s="144">
        <v>60941.053311414784</v>
      </c>
      <c r="AU46" s="144">
        <v>67085.270856946008</v>
      </c>
      <c r="AV46" s="154"/>
      <c r="AW46" s="173">
        <v>28.520211943916564</v>
      </c>
      <c r="BE46" s="158" t="s">
        <v>43</v>
      </c>
      <c r="BF46" s="154"/>
      <c r="BG46" s="170">
        <v>0</v>
      </c>
      <c r="BH46" s="170">
        <v>0</v>
      </c>
      <c r="BI46" s="170">
        <v>0</v>
      </c>
      <c r="BJ46" s="170">
        <v>0</v>
      </c>
      <c r="BK46" s="170">
        <v>0</v>
      </c>
      <c r="BL46" s="170">
        <v>0</v>
      </c>
      <c r="BM46" s="170">
        <v>0</v>
      </c>
      <c r="BN46" s="170">
        <v>0</v>
      </c>
      <c r="BO46" s="170">
        <v>148.86142676767676</v>
      </c>
      <c r="BP46" s="170">
        <v>322.31275450208312</v>
      </c>
      <c r="BQ46" s="170">
        <v>463.44129012825914</v>
      </c>
      <c r="BR46" s="170">
        <v>612.68226262312203</v>
      </c>
      <c r="BS46" s="170">
        <v>755.0422376432374</v>
      </c>
      <c r="BT46" s="170">
        <v>898.51547023911041</v>
      </c>
      <c r="BU46" s="170">
        <v>1031.1027811178117</v>
      </c>
      <c r="BV46" s="170">
        <v>1160.7951425015635</v>
      </c>
      <c r="BW46" s="170">
        <v>1294.5900922691537</v>
      </c>
      <c r="BX46" s="170">
        <v>1433.4909132488649</v>
      </c>
      <c r="BY46" s="170">
        <v>1571.5017089760511</v>
      </c>
      <c r="CA46" s="13">
        <v>26.507956988364413</v>
      </c>
      <c r="CI46" s="158" t="s">
        <v>43</v>
      </c>
      <c r="CJ46" s="154"/>
      <c r="CK46" s="146">
        <v>0</v>
      </c>
      <c r="CL46" s="146">
        <v>0</v>
      </c>
      <c r="CM46" s="146">
        <v>0</v>
      </c>
      <c r="CN46" s="146">
        <v>0</v>
      </c>
      <c r="CO46" s="146">
        <v>0</v>
      </c>
      <c r="CP46" s="146">
        <v>0</v>
      </c>
      <c r="CQ46" s="146">
        <v>0</v>
      </c>
      <c r="CR46" s="146">
        <v>0</v>
      </c>
      <c r="CS46" s="170">
        <v>322.26013431133646</v>
      </c>
      <c r="CT46" s="170">
        <v>608.24911866314415</v>
      </c>
      <c r="CU46" s="170">
        <v>896.50443791263365</v>
      </c>
      <c r="CV46" s="170">
        <v>1202.6171240953238</v>
      </c>
      <c r="CW46" s="170">
        <v>1496.7829936627411</v>
      </c>
      <c r="CX46" s="170">
        <v>1803.8043683997575</v>
      </c>
      <c r="CY46" s="170">
        <v>2129.2845858721266</v>
      </c>
      <c r="CZ46" s="170">
        <v>2444.4217596296398</v>
      </c>
      <c r="DA46" s="170">
        <v>2756.4153092260799</v>
      </c>
      <c r="DB46" s="170">
        <v>3088.4688624503083</v>
      </c>
      <c r="DC46" s="170">
        <v>3422.982854636989</v>
      </c>
      <c r="DE46" s="13">
        <v>26.642051755819484</v>
      </c>
    </row>
    <row r="47" spans="2:109" s="20" customFormat="1" x14ac:dyDescent="0.25">
      <c r="B47" s="159"/>
      <c r="C47" s="146"/>
      <c r="D47" s="155"/>
      <c r="E47" s="155"/>
      <c r="F47" s="155"/>
      <c r="G47" s="155"/>
      <c r="H47" s="155"/>
      <c r="I47" s="155"/>
      <c r="J47" s="155"/>
      <c r="K47" s="155"/>
      <c r="L47" s="146"/>
      <c r="M47" s="146"/>
      <c r="N47" s="146"/>
      <c r="O47" s="146"/>
      <c r="P47" s="146"/>
      <c r="Q47" s="146"/>
      <c r="R47" s="146"/>
      <c r="S47" s="155"/>
      <c r="T47" s="155"/>
      <c r="U47" s="155"/>
      <c r="V47" s="155"/>
      <c r="Z47" s="160" t="s">
        <v>97</v>
      </c>
      <c r="AA47" s="159"/>
      <c r="AB47" s="146"/>
      <c r="AC47" s="174"/>
      <c r="AD47" s="174"/>
      <c r="AE47" s="174"/>
      <c r="AF47" s="174"/>
      <c r="AG47" s="174"/>
      <c r="AH47" s="174"/>
      <c r="AI47" s="174"/>
      <c r="AJ47" s="174"/>
      <c r="AK47" s="175">
        <f t="shared" ref="AK47:AQ47" si="31">AK46/L46</f>
        <v>0.92397396029316958</v>
      </c>
      <c r="AL47" s="175">
        <f t="shared" si="31"/>
        <v>0.92735680011085464</v>
      </c>
      <c r="AM47" s="175">
        <f t="shared" si="31"/>
        <v>0.92973573014046307</v>
      </c>
      <c r="AN47" s="175">
        <f t="shared" si="31"/>
        <v>0.93030554476267235</v>
      </c>
      <c r="AO47" s="175">
        <f t="shared" si="31"/>
        <v>0.93120085654340501</v>
      </c>
      <c r="AP47" s="175">
        <f t="shared" si="31"/>
        <v>0.93143500155624337</v>
      </c>
      <c r="AQ47" s="175">
        <f t="shared" si="31"/>
        <v>0.93121886547353905</v>
      </c>
      <c r="AR47" s="176"/>
      <c r="AS47" s="176"/>
      <c r="AT47" s="176"/>
      <c r="AU47" s="176"/>
      <c r="AV47" s="146"/>
      <c r="AW47" s="173"/>
      <c r="AY47" s="59"/>
      <c r="BE47" s="160" t="s">
        <v>97</v>
      </c>
      <c r="BF47" s="146"/>
      <c r="BG47" s="178"/>
      <c r="BH47" s="178"/>
      <c r="BI47" s="178"/>
      <c r="BJ47" s="178"/>
      <c r="BK47" s="178"/>
      <c r="BL47" s="178"/>
      <c r="BM47" s="178"/>
      <c r="BN47" s="178"/>
      <c r="BO47" s="179">
        <f t="shared" ref="BO47:BU47" si="32">BO46/L46</f>
        <v>2.4022132878687662E-2</v>
      </c>
      <c r="BP47" s="179">
        <f t="shared" si="32"/>
        <v>2.5160959767753711E-2</v>
      </c>
      <c r="BQ47" s="179">
        <f t="shared" si="32"/>
        <v>2.3944605436964014E-2</v>
      </c>
      <c r="BR47" s="179">
        <f t="shared" si="32"/>
        <v>2.3522597340972208E-2</v>
      </c>
      <c r="BS47" s="179">
        <f t="shared" si="32"/>
        <v>2.3068512822941672E-2</v>
      </c>
      <c r="BT47" s="179">
        <f t="shared" si="32"/>
        <v>2.2797712890146479E-2</v>
      </c>
      <c r="BU47" s="179">
        <f t="shared" si="32"/>
        <v>2.2440419753423833E-2</v>
      </c>
      <c r="BV47" s="180"/>
      <c r="BW47" s="180"/>
      <c r="BX47" s="180"/>
      <c r="BY47" s="180"/>
      <c r="CA47" s="13"/>
      <c r="CI47" s="160" t="s">
        <v>97</v>
      </c>
      <c r="CJ47" s="146"/>
      <c r="CK47" s="146"/>
      <c r="CL47" s="146"/>
      <c r="CM47" s="146"/>
      <c r="CN47" s="146"/>
      <c r="CO47" s="146"/>
      <c r="CP47" s="146"/>
      <c r="CQ47" s="146"/>
      <c r="CR47" s="146"/>
      <c r="CS47" s="182">
        <f t="shared" ref="CS47:DC47" si="33">CS46/L46</f>
        <v>5.2003906828142751E-2</v>
      </c>
      <c r="CT47" s="182">
        <f t="shared" si="33"/>
        <v>4.748224012139151E-2</v>
      </c>
      <c r="CU47" s="182">
        <f t="shared" si="33"/>
        <v>4.6319664422572911E-2</v>
      </c>
      <c r="CV47" s="182">
        <f t="shared" si="33"/>
        <v>4.6171857896355424E-2</v>
      </c>
      <c r="CW47" s="182">
        <f t="shared" si="33"/>
        <v>4.5730630633653305E-2</v>
      </c>
      <c r="CX47" s="182">
        <f t="shared" si="33"/>
        <v>4.5767285553610162E-2</v>
      </c>
      <c r="CY47" s="182">
        <f t="shared" si="33"/>
        <v>4.6340714773037042E-2</v>
      </c>
      <c r="CZ47" s="178">
        <f t="shared" si="33"/>
        <v>4.6346327289904281E-2</v>
      </c>
      <c r="DA47" s="178">
        <f t="shared" si="33"/>
        <v>4.6582454378704792E-2</v>
      </c>
      <c r="DB47" s="178">
        <f t="shared" si="33"/>
        <v>4.717883758788146E-2</v>
      </c>
      <c r="DC47" s="178">
        <f t="shared" si="33"/>
        <v>4.7488824492607315E-2</v>
      </c>
      <c r="DE47" s="13"/>
    </row>
    <row r="48" spans="2:109" s="20" customFormat="1" x14ac:dyDescent="0.25">
      <c r="B48" s="159" t="s">
        <v>98</v>
      </c>
      <c r="C48" s="146"/>
      <c r="D48" s="155"/>
      <c r="E48" s="146"/>
      <c r="F48" s="155"/>
      <c r="G48" s="155"/>
      <c r="H48" s="155"/>
      <c r="I48" s="155"/>
      <c r="J48" s="155"/>
      <c r="K48" s="155"/>
      <c r="L48" s="155">
        <f>L52</f>
        <v>5381.6619703220222</v>
      </c>
      <c r="M48" s="155">
        <f>L52+M52</f>
        <v>10883.072850456632</v>
      </c>
      <c r="N48" s="155">
        <f>M48+N52</f>
        <v>16334.467083106538</v>
      </c>
      <c r="O48" s="155">
        <f>N48+O52</f>
        <v>21311.365518868341</v>
      </c>
      <c r="P48" s="155">
        <f>O48+P52</f>
        <v>25841.77981802963</v>
      </c>
      <c r="Q48" s="155">
        <f>P48+Q52</f>
        <v>30504.854186557612</v>
      </c>
      <c r="R48" s="155">
        <f>Q48+R52</f>
        <v>35435.370721306375</v>
      </c>
      <c r="S48" s="155"/>
      <c r="T48" s="155"/>
      <c r="U48" s="155"/>
      <c r="V48" s="155"/>
      <c r="Z48" s="159"/>
      <c r="AA48" s="159"/>
      <c r="AB48" s="146"/>
      <c r="AC48" s="174"/>
      <c r="AD48" s="174"/>
      <c r="AE48" s="174"/>
      <c r="AF48" s="174"/>
      <c r="AG48" s="174"/>
      <c r="AH48" s="174"/>
      <c r="AI48" s="174"/>
      <c r="AJ48" s="174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46"/>
      <c r="AW48" s="173"/>
      <c r="BE48" s="159"/>
      <c r="BF48" s="146"/>
      <c r="BG48" s="178"/>
      <c r="BH48" s="178"/>
      <c r="BI48" s="178"/>
      <c r="BJ48" s="178"/>
      <c r="BK48" s="178"/>
      <c r="BL48" s="178"/>
      <c r="BM48" s="178"/>
      <c r="BN48" s="178"/>
      <c r="BO48" s="180"/>
      <c r="BP48" s="180"/>
      <c r="BQ48" s="180"/>
      <c r="BR48" s="180"/>
      <c r="BS48" s="180"/>
      <c r="BT48" s="180"/>
      <c r="BU48" s="180"/>
      <c r="BV48" s="180"/>
      <c r="BW48" s="180"/>
      <c r="BX48" s="180"/>
      <c r="BY48" s="180"/>
      <c r="CA48" s="13"/>
      <c r="CI48" s="159"/>
      <c r="CJ48" s="146"/>
      <c r="CK48" s="146"/>
      <c r="CL48" s="146"/>
      <c r="CM48" s="146"/>
      <c r="CN48" s="146"/>
      <c r="CO48" s="146"/>
      <c r="CP48" s="146"/>
      <c r="CQ48" s="146"/>
      <c r="CR48" s="146"/>
      <c r="CS48" s="178"/>
      <c r="CT48" s="178"/>
      <c r="CU48" s="178"/>
      <c r="CV48" s="178"/>
      <c r="CW48" s="178"/>
      <c r="CX48" s="178"/>
      <c r="CY48" s="178"/>
      <c r="CZ48" s="178"/>
      <c r="DA48" s="178"/>
      <c r="DB48" s="178"/>
      <c r="DC48" s="178"/>
      <c r="DE48" s="13"/>
    </row>
    <row r="49" spans="2:109" s="20" customFormat="1" x14ac:dyDescent="0.25">
      <c r="B49" s="160" t="s">
        <v>99</v>
      </c>
      <c r="C49" s="146"/>
      <c r="D49" s="155">
        <v>640187</v>
      </c>
      <c r="E49" s="155">
        <v>646520</v>
      </c>
      <c r="F49" s="155">
        <v>651551</v>
      </c>
      <c r="G49" s="155">
        <v>656434</v>
      </c>
      <c r="H49" s="155">
        <v>661661</v>
      </c>
      <c r="I49" s="155">
        <v>666241</v>
      </c>
      <c r="J49" s="155">
        <v>670964</v>
      </c>
      <c r="K49" s="155">
        <v>674931</v>
      </c>
      <c r="L49" s="155">
        <f>K49+L52</f>
        <v>680312.66197032202</v>
      </c>
      <c r="M49" s="155">
        <f t="shared" ref="M49:R49" si="34">L49+M52</f>
        <v>685814.07285045658</v>
      </c>
      <c r="N49" s="155">
        <f t="shared" si="34"/>
        <v>691265.46708310652</v>
      </c>
      <c r="O49" s="155">
        <f t="shared" si="34"/>
        <v>696242.36551886832</v>
      </c>
      <c r="P49" s="155">
        <f t="shared" si="34"/>
        <v>700772.77981802961</v>
      </c>
      <c r="Q49" s="155">
        <f t="shared" si="34"/>
        <v>705435.85418655758</v>
      </c>
      <c r="R49" s="155">
        <f t="shared" si="34"/>
        <v>710366.3707213063</v>
      </c>
      <c r="S49" s="155"/>
      <c r="T49" s="155"/>
      <c r="U49" s="155"/>
      <c r="V49" s="155"/>
      <c r="Z49" s="160" t="s">
        <v>99</v>
      </c>
      <c r="AA49" s="159"/>
      <c r="AB49" s="146"/>
      <c r="AC49" s="174"/>
      <c r="AD49" s="174"/>
      <c r="AE49" s="174"/>
      <c r="AF49" s="174"/>
      <c r="AG49" s="174"/>
      <c r="AH49" s="174"/>
      <c r="AI49" s="174"/>
      <c r="AJ49" s="172">
        <f>AJ44</f>
        <v>666705</v>
      </c>
      <c r="AK49" s="172">
        <f>AJ49+AK52</f>
        <v>671677.51552367758</v>
      </c>
      <c r="AL49" s="172">
        <f t="shared" ref="AL49:AQ49" si="35">AK49+AL52</f>
        <v>676779.2863135743</v>
      </c>
      <c r="AM49" s="172">
        <f t="shared" si="35"/>
        <v>681847.64231075055</v>
      </c>
      <c r="AN49" s="172">
        <f t="shared" si="35"/>
        <v>686477.67852126039</v>
      </c>
      <c r="AO49" s="172">
        <f t="shared" si="35"/>
        <v>690696.40419713582</v>
      </c>
      <c r="AP49" s="172">
        <f t="shared" si="35"/>
        <v>695039.7548788425</v>
      </c>
      <c r="AQ49" s="172">
        <f t="shared" si="35"/>
        <v>699631.14489252982</v>
      </c>
      <c r="AR49" s="176"/>
      <c r="AS49" s="176"/>
      <c r="AT49" s="176"/>
      <c r="AU49" s="176"/>
      <c r="AV49" s="146"/>
      <c r="AW49" s="173"/>
      <c r="BE49" s="160" t="s">
        <v>99</v>
      </c>
      <c r="BF49" s="146"/>
      <c r="BG49" s="178"/>
      <c r="BH49" s="178"/>
      <c r="BI49" s="178"/>
      <c r="BJ49" s="178"/>
      <c r="BK49" s="178"/>
      <c r="BL49" s="178"/>
      <c r="BM49" s="178"/>
      <c r="BN49" s="170">
        <f>BN44</f>
        <v>4705</v>
      </c>
      <c r="BO49" s="170">
        <f t="shared" ref="BO49:BU49" si="36">BN49+BO52</f>
        <v>4834.2789989592557</v>
      </c>
      <c r="BP49" s="170">
        <f t="shared" si="36"/>
        <v>4972.699776780205</v>
      </c>
      <c r="BQ49" s="170">
        <f t="shared" si="36"/>
        <v>5103.231260762348</v>
      </c>
      <c r="BR49" s="170">
        <f t="shared" si="36"/>
        <v>5220.3008386736874</v>
      </c>
      <c r="BS49" s="170">
        <f t="shared" si="36"/>
        <v>5324.8107590271284</v>
      </c>
      <c r="BT49" s="170">
        <f t="shared" si="36"/>
        <v>5431.1181896662301</v>
      </c>
      <c r="BU49" s="170">
        <f t="shared" si="36"/>
        <v>5541.7610503071892</v>
      </c>
      <c r="BV49" s="180"/>
      <c r="BW49" s="180"/>
      <c r="BX49" s="180"/>
      <c r="BY49" s="180"/>
      <c r="CA49" s="13"/>
      <c r="CI49" s="160" t="s">
        <v>99</v>
      </c>
      <c r="CJ49" s="146"/>
      <c r="CK49" s="146"/>
      <c r="CL49" s="146"/>
      <c r="CM49" s="146"/>
      <c r="CN49" s="146"/>
      <c r="CO49" s="146"/>
      <c r="CP49" s="146"/>
      <c r="CQ49" s="146"/>
      <c r="CR49" s="146">
        <f>CR43</f>
        <v>3608</v>
      </c>
      <c r="CS49" s="178">
        <f t="shared" ref="CS49:CY49" si="37">CR49+CS52</f>
        <v>3887.8674476851857</v>
      </c>
      <c r="CT49" s="178">
        <f t="shared" si="37"/>
        <v>4149.0867601021728</v>
      </c>
      <c r="CU49" s="178">
        <f t="shared" si="37"/>
        <v>4401.5935115936654</v>
      </c>
      <c r="CV49" s="178">
        <f t="shared" si="37"/>
        <v>4631.3861589342532</v>
      </c>
      <c r="CW49" s="178">
        <f t="shared" si="37"/>
        <v>4838.5648618666191</v>
      </c>
      <c r="CX49" s="178">
        <f t="shared" si="37"/>
        <v>5051.9811180487595</v>
      </c>
      <c r="CY49" s="178">
        <f t="shared" si="37"/>
        <v>5280.4647784692952</v>
      </c>
      <c r="CZ49" s="178"/>
      <c r="DA49" s="178"/>
      <c r="DB49" s="178"/>
      <c r="DC49" s="178"/>
      <c r="DE49" s="13"/>
    </row>
    <row r="50" spans="2:109" s="20" customFormat="1" x14ac:dyDescent="0.25">
      <c r="B50" s="161" t="s">
        <v>100</v>
      </c>
      <c r="C50" s="146"/>
      <c r="D50" s="146"/>
      <c r="E50" s="146"/>
      <c r="F50" s="146"/>
      <c r="G50" s="146"/>
      <c r="H50" s="146"/>
      <c r="I50" s="146"/>
      <c r="J50" s="146"/>
      <c r="K50" s="146"/>
      <c r="L50" s="169">
        <v>8535</v>
      </c>
      <c r="M50" s="169">
        <v>8669</v>
      </c>
      <c r="N50" s="169">
        <v>8633</v>
      </c>
      <c r="O50" s="169">
        <v>8173</v>
      </c>
      <c r="P50" s="169">
        <v>7741</v>
      </c>
      <c r="Q50" s="169">
        <v>7888</v>
      </c>
      <c r="R50" s="169">
        <v>8169</v>
      </c>
      <c r="S50" s="145"/>
      <c r="T50" s="145"/>
      <c r="U50" s="145"/>
      <c r="V50" s="145"/>
      <c r="Z50" s="161" t="s">
        <v>100</v>
      </c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4">
        <f t="shared" ref="AK50:AQ50" si="38">AK47*L50</f>
        <v>7886.1177511022024</v>
      </c>
      <c r="AL50" s="144">
        <f t="shared" si="38"/>
        <v>8039.2561001609993</v>
      </c>
      <c r="AM50" s="144">
        <f t="shared" si="38"/>
        <v>8026.4085583026181</v>
      </c>
      <c r="AN50" s="144">
        <f t="shared" si="38"/>
        <v>7603.387217345321</v>
      </c>
      <c r="AO50" s="144">
        <f t="shared" si="38"/>
        <v>7208.4258305024978</v>
      </c>
      <c r="AP50" s="144">
        <f t="shared" si="38"/>
        <v>7347.1592922756481</v>
      </c>
      <c r="AQ50" s="144">
        <f t="shared" si="38"/>
        <v>7607.1269120533407</v>
      </c>
      <c r="AR50" s="144"/>
      <c r="AS50" s="144"/>
      <c r="AT50" s="144"/>
      <c r="AU50" s="144"/>
      <c r="AV50" s="146"/>
      <c r="AW50" s="146"/>
      <c r="BE50" s="161" t="s">
        <v>100</v>
      </c>
      <c r="BF50" s="146"/>
      <c r="BG50" s="146"/>
      <c r="BH50" s="146"/>
      <c r="BI50" s="146"/>
      <c r="BJ50" s="146"/>
      <c r="BK50" s="146"/>
      <c r="BL50" s="146"/>
      <c r="BM50" s="146"/>
      <c r="BN50" s="170"/>
      <c r="BO50" s="170">
        <f t="shared" ref="BO50:BU50" si="39">BO47*L50</f>
        <v>205.02890411959919</v>
      </c>
      <c r="BP50" s="170">
        <f t="shared" si="39"/>
        <v>218.12036022665691</v>
      </c>
      <c r="BQ50" s="170">
        <f t="shared" si="39"/>
        <v>206.71377873731035</v>
      </c>
      <c r="BR50" s="170">
        <f t="shared" si="39"/>
        <v>192.25018806776586</v>
      </c>
      <c r="BS50" s="170">
        <f t="shared" si="39"/>
        <v>178.57335776239148</v>
      </c>
      <c r="BT50" s="170">
        <f t="shared" si="39"/>
        <v>179.82835927747541</v>
      </c>
      <c r="BU50" s="170">
        <f t="shared" si="39"/>
        <v>183.31578896571929</v>
      </c>
      <c r="BV50" s="146"/>
      <c r="BW50" s="146"/>
      <c r="BX50" s="146"/>
      <c r="BY50" s="146"/>
      <c r="CI50" s="161" t="s">
        <v>100</v>
      </c>
      <c r="CJ50" s="146"/>
      <c r="CK50" s="146"/>
      <c r="CL50" s="146"/>
      <c r="CM50" s="146"/>
      <c r="CN50" s="146"/>
      <c r="CO50" s="146"/>
      <c r="CP50" s="146"/>
      <c r="CQ50" s="146"/>
      <c r="CR50" s="146"/>
      <c r="CS50" s="183">
        <f t="shared" ref="CS50:DC50" si="40">CS47*L50</f>
        <v>443.85334477819839</v>
      </c>
      <c r="CT50" s="183">
        <f t="shared" si="40"/>
        <v>411.623539612343</v>
      </c>
      <c r="CU50" s="183">
        <f t="shared" si="40"/>
        <v>399.87766296007192</v>
      </c>
      <c r="CV50" s="183">
        <f t="shared" si="40"/>
        <v>377.36259458691291</v>
      </c>
      <c r="CW50" s="183">
        <f t="shared" si="40"/>
        <v>354.00081173511023</v>
      </c>
      <c r="CX50" s="183">
        <f t="shared" si="40"/>
        <v>361.01234844687696</v>
      </c>
      <c r="CY50" s="183">
        <f t="shared" si="40"/>
        <v>378.55729898093961</v>
      </c>
      <c r="CZ50" s="183">
        <f t="shared" si="40"/>
        <v>0</v>
      </c>
      <c r="DA50" s="183">
        <f t="shared" si="40"/>
        <v>0</v>
      </c>
      <c r="DB50" s="183">
        <f t="shared" si="40"/>
        <v>0</v>
      </c>
      <c r="DC50" s="183">
        <f t="shared" si="40"/>
        <v>0</v>
      </c>
    </row>
    <row r="51" spans="2:109" s="20" customFormat="1" x14ac:dyDescent="0.25">
      <c r="B51" s="161" t="s">
        <v>101</v>
      </c>
      <c r="C51" s="146"/>
      <c r="D51" s="146"/>
      <c r="E51" s="146"/>
      <c r="F51" s="146"/>
      <c r="G51" s="146"/>
      <c r="H51" s="146"/>
      <c r="I51" s="146"/>
      <c r="J51" s="146"/>
      <c r="K51" s="146"/>
      <c r="L51" s="162">
        <f>L50</f>
        <v>8535</v>
      </c>
      <c r="M51" s="162">
        <f t="shared" ref="M51:R51" si="41">L51+M50</f>
        <v>17204</v>
      </c>
      <c r="N51" s="162">
        <f t="shared" si="41"/>
        <v>25837</v>
      </c>
      <c r="O51" s="162">
        <f t="shared" si="41"/>
        <v>34010</v>
      </c>
      <c r="P51" s="162">
        <f t="shared" si="41"/>
        <v>41751</v>
      </c>
      <c r="Q51" s="162">
        <f t="shared" si="41"/>
        <v>49639</v>
      </c>
      <c r="R51" s="162">
        <f t="shared" si="41"/>
        <v>57808</v>
      </c>
      <c r="S51" s="145"/>
      <c r="T51" s="145"/>
      <c r="U51" s="145"/>
      <c r="V51" s="145"/>
      <c r="Z51" s="161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6"/>
      <c r="AW51" s="146"/>
      <c r="BE51" s="161"/>
      <c r="BF51" s="146"/>
      <c r="BG51" s="146"/>
      <c r="BH51" s="146"/>
      <c r="BI51" s="146"/>
      <c r="BJ51" s="146"/>
      <c r="BK51" s="146"/>
      <c r="BL51" s="146"/>
      <c r="BM51" s="146"/>
      <c r="BN51" s="170"/>
      <c r="BO51" s="170"/>
      <c r="BP51" s="170"/>
      <c r="BQ51" s="170"/>
      <c r="BR51" s="170"/>
      <c r="BS51" s="170"/>
      <c r="BT51" s="170"/>
      <c r="BU51" s="170"/>
      <c r="BV51" s="146"/>
      <c r="BW51" s="146"/>
      <c r="BX51" s="146"/>
      <c r="BY51" s="146"/>
      <c r="CI51" s="161"/>
      <c r="CJ51" s="146"/>
      <c r="CK51" s="146"/>
      <c r="CL51" s="146"/>
      <c r="CM51" s="146"/>
      <c r="CN51" s="146"/>
      <c r="CO51" s="146"/>
      <c r="CP51" s="146"/>
      <c r="CQ51" s="146"/>
      <c r="CR51" s="146"/>
      <c r="CS51" s="183"/>
      <c r="CT51" s="183"/>
      <c r="CU51" s="183"/>
      <c r="CV51" s="183"/>
      <c r="CW51" s="183"/>
      <c r="CX51" s="183"/>
      <c r="CY51" s="183"/>
      <c r="CZ51" s="183"/>
      <c r="DA51" s="183"/>
      <c r="DB51" s="183"/>
      <c r="DC51" s="183"/>
    </row>
    <row r="52" spans="2:109" s="20" customFormat="1" x14ac:dyDescent="0.25">
      <c r="B52" s="161" t="s">
        <v>102</v>
      </c>
      <c r="C52" s="146"/>
      <c r="D52" s="146"/>
      <c r="E52" s="146"/>
      <c r="F52" s="146"/>
      <c r="G52" s="146"/>
      <c r="H52" s="146"/>
      <c r="I52" s="146"/>
      <c r="J52" s="146"/>
      <c r="K52" s="146"/>
      <c r="L52" s="163">
        <f t="shared" ref="L52:R52" si="42">L50-L80</f>
        <v>5381.6619703220222</v>
      </c>
      <c r="M52" s="163">
        <f t="shared" si="42"/>
        <v>5501.4108801346101</v>
      </c>
      <c r="N52" s="163">
        <f t="shared" si="42"/>
        <v>5451.3942326499064</v>
      </c>
      <c r="O52" s="163">
        <f t="shared" si="42"/>
        <v>4976.8984357618046</v>
      </c>
      <c r="P52" s="163">
        <f t="shared" si="42"/>
        <v>4530.4142991612916</v>
      </c>
      <c r="Q52" s="163">
        <f t="shared" si="42"/>
        <v>4663.0743685279795</v>
      </c>
      <c r="R52" s="163">
        <f t="shared" si="42"/>
        <v>4930.51653474876</v>
      </c>
      <c r="S52" s="146"/>
      <c r="T52" s="146"/>
      <c r="U52" s="146"/>
      <c r="V52" s="146"/>
      <c r="Z52" s="161" t="s">
        <v>102</v>
      </c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77">
        <f t="shared" ref="AK52:AQ52" si="43">AK47*L52</f>
        <v>4972.5155236775809</v>
      </c>
      <c r="AL52" s="177">
        <f t="shared" si="43"/>
        <v>5101.7707898966728</v>
      </c>
      <c r="AM52" s="177">
        <f t="shared" si="43"/>
        <v>5068.3559971762697</v>
      </c>
      <c r="AN52" s="177">
        <f t="shared" si="43"/>
        <v>4630.0362105098775</v>
      </c>
      <c r="AO52" s="177">
        <f t="shared" si="43"/>
        <v>4218.7256758754847</v>
      </c>
      <c r="AP52" s="177">
        <f t="shared" si="43"/>
        <v>4343.3506817067373</v>
      </c>
      <c r="AQ52" s="177">
        <f t="shared" si="43"/>
        <v>4591.3900136872653</v>
      </c>
      <c r="AR52" s="146"/>
      <c r="AS52" s="146"/>
      <c r="AT52" s="146"/>
      <c r="AU52" s="146"/>
      <c r="AV52" s="146"/>
      <c r="AW52" s="146"/>
      <c r="BE52" s="161" t="s">
        <v>102</v>
      </c>
      <c r="BF52" s="146"/>
      <c r="BG52" s="146"/>
      <c r="BH52" s="146"/>
      <c r="BI52" s="146"/>
      <c r="BJ52" s="146"/>
      <c r="BK52" s="146"/>
      <c r="BL52" s="146"/>
      <c r="BM52" s="146"/>
      <c r="BN52" s="170"/>
      <c r="BO52" s="181">
        <f t="shared" ref="BO52:BU52" si="44">BO47*L52</f>
        <v>129.27899895925569</v>
      </c>
      <c r="BP52" s="181">
        <f t="shared" si="44"/>
        <v>138.42077782094947</v>
      </c>
      <c r="BQ52" s="181">
        <f t="shared" si="44"/>
        <v>130.53148398214321</v>
      </c>
      <c r="BR52" s="181">
        <f t="shared" si="44"/>
        <v>117.06957791133937</v>
      </c>
      <c r="BS52" s="181">
        <f t="shared" si="44"/>
        <v>104.50992035344056</v>
      </c>
      <c r="BT52" s="181">
        <f t="shared" si="44"/>
        <v>106.30743063910197</v>
      </c>
      <c r="BU52" s="181">
        <f t="shared" si="44"/>
        <v>110.6428606409589</v>
      </c>
      <c r="BV52" s="146"/>
      <c r="BW52" s="146"/>
      <c r="BX52" s="146"/>
      <c r="BY52" s="146"/>
      <c r="CI52" s="161" t="s">
        <v>102</v>
      </c>
      <c r="CJ52" s="146"/>
      <c r="CK52" s="146"/>
      <c r="CL52" s="146"/>
      <c r="CM52" s="146"/>
      <c r="CN52" s="146"/>
      <c r="CO52" s="146"/>
      <c r="CP52" s="146"/>
      <c r="CQ52" s="146"/>
      <c r="CR52" s="146"/>
      <c r="CS52" s="177">
        <f t="shared" ref="CS52:CY52" si="45">CS47*L52</f>
        <v>279.8674476851856</v>
      </c>
      <c r="CT52" s="177">
        <f t="shared" si="45"/>
        <v>261.21931241698735</v>
      </c>
      <c r="CU52" s="177">
        <f t="shared" si="45"/>
        <v>252.50675149149302</v>
      </c>
      <c r="CV52" s="177">
        <f t="shared" si="45"/>
        <v>229.79264734058765</v>
      </c>
      <c r="CW52" s="177">
        <f t="shared" si="45"/>
        <v>207.17870293236632</v>
      </c>
      <c r="CX52" s="177">
        <f t="shared" si="45"/>
        <v>213.41625618214042</v>
      </c>
      <c r="CY52" s="177">
        <f t="shared" si="45"/>
        <v>228.48366042053527</v>
      </c>
      <c r="CZ52" s="146"/>
      <c r="DA52" s="146"/>
      <c r="DB52" s="146"/>
      <c r="DC52" s="146"/>
    </row>
    <row r="53" spans="2:109" s="20" customFormat="1" x14ac:dyDescent="0.25">
      <c r="B53" s="159"/>
      <c r="C53" s="146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Z53" s="159"/>
      <c r="AA53" s="159"/>
      <c r="AB53" s="146"/>
      <c r="AC53" s="174"/>
      <c r="AD53" s="174"/>
      <c r="AE53" s="174"/>
      <c r="AF53" s="174"/>
      <c r="AG53" s="174"/>
      <c r="AH53" s="174"/>
      <c r="AI53" s="174"/>
      <c r="AJ53" s="174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46"/>
      <c r="AW53" s="173"/>
      <c r="BE53" s="57"/>
      <c r="BG53" s="60"/>
      <c r="BH53" s="60"/>
      <c r="BI53" s="60"/>
      <c r="BJ53" s="60"/>
      <c r="BK53" s="60"/>
      <c r="BL53" s="60"/>
      <c r="BM53" s="60"/>
      <c r="BN53" s="60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CA53" s="13"/>
      <c r="CI53" s="57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E53" s="13"/>
    </row>
    <row r="54" spans="2:109" s="20" customFormat="1" x14ac:dyDescent="0.25">
      <c r="B54" s="159"/>
      <c r="C54" s="146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Z54" s="57"/>
      <c r="AA54" s="57"/>
      <c r="AC54" s="58"/>
      <c r="AD54" s="58"/>
      <c r="AE54" s="58"/>
      <c r="AF54" s="58"/>
      <c r="AG54" s="58"/>
      <c r="AH54" s="58"/>
      <c r="AI54" s="58"/>
      <c r="AJ54" s="58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W54" s="13"/>
      <c r="BE54" s="57"/>
      <c r="BG54" s="60"/>
      <c r="BH54" s="60"/>
      <c r="BI54" s="60"/>
      <c r="BJ54" s="60"/>
      <c r="BK54" s="60"/>
      <c r="BL54" s="60"/>
      <c r="BM54" s="60"/>
      <c r="BN54" s="60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CA54" s="13"/>
      <c r="CI54" s="57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E54" s="13"/>
    </row>
    <row r="55" spans="2:109" hidden="1" x14ac:dyDescent="0.25">
      <c r="B55" s="164" t="s">
        <v>18</v>
      </c>
      <c r="C55" s="154"/>
      <c r="D55" s="155">
        <f t="shared" ref="D55:S70" si="46">AC55+BG55+CK55</f>
        <v>16599</v>
      </c>
      <c r="E55" s="155">
        <f t="shared" si="46"/>
        <v>16530</v>
      </c>
      <c r="F55" s="155">
        <f t="shared" si="46"/>
        <v>16537</v>
      </c>
      <c r="G55" s="155">
        <f t="shared" si="46"/>
        <v>16498</v>
      </c>
      <c r="H55" s="155">
        <f t="shared" si="46"/>
        <v>16274</v>
      </c>
      <c r="I55" s="155">
        <f t="shared" si="46"/>
        <v>16211</v>
      </c>
      <c r="J55" s="155">
        <f t="shared" si="46"/>
        <v>16186</v>
      </c>
      <c r="K55" s="155">
        <f t="shared" si="46"/>
        <v>15914</v>
      </c>
      <c r="L55" s="155">
        <f t="shared" si="46"/>
        <v>15680</v>
      </c>
      <c r="M55" s="155">
        <f t="shared" si="46"/>
        <v>15617.983166244572</v>
      </c>
      <c r="N55" s="155">
        <f t="shared" si="46"/>
        <v>15524.096383178001</v>
      </c>
      <c r="O55" s="155">
        <f t="shared" si="46"/>
        <v>15388.011010389335</v>
      </c>
      <c r="P55" s="155">
        <f t="shared" si="46"/>
        <v>15289.628843954948</v>
      </c>
      <c r="Q55" s="155">
        <f t="shared" si="46"/>
        <v>14973.531106043336</v>
      </c>
      <c r="R55" s="155">
        <f t="shared" si="46"/>
        <v>14898.180545197594</v>
      </c>
      <c r="S55" s="155">
        <f t="shared" si="46"/>
        <v>14845.047669041345</v>
      </c>
      <c r="T55" s="155">
        <f t="shared" ref="T55:U79" si="47">AS55+BW55+DA55</f>
        <v>14815.993488860962</v>
      </c>
      <c r="U55" s="155">
        <f t="shared" si="47"/>
        <v>14782.646448797168</v>
      </c>
      <c r="V55" s="155">
        <f t="shared" ref="V55:V79" si="48">AU55+BY55+DC55</f>
        <v>14737.322034958295</v>
      </c>
      <c r="Z55" s="12" t="s">
        <v>18</v>
      </c>
      <c r="AA55" s="12"/>
      <c r="AC55" s="56">
        <v>16571</v>
      </c>
      <c r="AD55" s="56">
        <v>16475</v>
      </c>
      <c r="AE55" s="56">
        <v>16438</v>
      </c>
      <c r="AF55" s="56">
        <v>16382</v>
      </c>
      <c r="AG55" s="56">
        <v>16153</v>
      </c>
      <c r="AH55" s="56">
        <v>16090</v>
      </c>
      <c r="AI55" s="56">
        <v>16058</v>
      </c>
      <c r="AJ55" s="56">
        <v>15781</v>
      </c>
      <c r="AK55" s="56">
        <v>15537</v>
      </c>
      <c r="AL55" s="56">
        <v>15466.287235457956</v>
      </c>
      <c r="AM55" s="56">
        <v>15370.670942251376</v>
      </c>
      <c r="AN55" s="56">
        <v>15232.600429176538</v>
      </c>
      <c r="AO55" s="56">
        <v>15132.931353414238</v>
      </c>
      <c r="AP55" s="56">
        <v>14815.931339429459</v>
      </c>
      <c r="AQ55" s="56">
        <v>14740.178770770712</v>
      </c>
      <c r="AR55" s="56">
        <v>14686.440965972775</v>
      </c>
      <c r="AS55" s="56">
        <v>14656.415270160143</v>
      </c>
      <c r="AT55" s="56">
        <v>14622.084624276686</v>
      </c>
      <c r="AU55" s="56">
        <v>14575.766777009527</v>
      </c>
      <c r="AW55" s="13">
        <v>-0.63660439516270984</v>
      </c>
      <c r="BE55" s="12" t="s">
        <v>18</v>
      </c>
      <c r="BG55" s="21">
        <v>28</v>
      </c>
      <c r="BH55" s="21">
        <v>33</v>
      </c>
      <c r="BI55" s="21">
        <v>37</v>
      </c>
      <c r="BJ55" s="21">
        <v>38</v>
      </c>
      <c r="BK55" s="21">
        <v>38</v>
      </c>
      <c r="BL55" s="21">
        <v>38</v>
      </c>
      <c r="BM55" s="21">
        <v>44</v>
      </c>
      <c r="BN55" s="21">
        <v>46</v>
      </c>
      <c r="BO55" s="21">
        <v>49</v>
      </c>
      <c r="BP55" s="21">
        <v>50.978915839033228</v>
      </c>
      <c r="BQ55" s="21">
        <v>51.094037127702947</v>
      </c>
      <c r="BR55" s="21">
        <v>51.212765285228677</v>
      </c>
      <c r="BS55" s="21">
        <v>51.712329845811503</v>
      </c>
      <c r="BT55" s="21">
        <v>51.783622258866423</v>
      </c>
      <c r="BU55" s="21">
        <v>52.244878047223636</v>
      </c>
      <c r="BV55" s="21">
        <v>52.647140696702856</v>
      </c>
      <c r="BW55" s="21">
        <v>53.299535287932365</v>
      </c>
      <c r="BX55" s="21">
        <v>53.880586535719914</v>
      </c>
      <c r="BY55" s="21">
        <v>54.420357096781323</v>
      </c>
      <c r="CA55" s="13">
        <v>1.0547031631276571</v>
      </c>
      <c r="CI55" s="12" t="s">
        <v>18</v>
      </c>
      <c r="CK55" s="20">
        <v>0</v>
      </c>
      <c r="CL55" s="20">
        <v>22</v>
      </c>
      <c r="CM55" s="20">
        <v>62</v>
      </c>
      <c r="CN55" s="20">
        <v>78</v>
      </c>
      <c r="CO55" s="20">
        <v>83</v>
      </c>
      <c r="CP55" s="20">
        <v>83</v>
      </c>
      <c r="CQ55" s="20">
        <v>84</v>
      </c>
      <c r="CR55" s="20">
        <v>87</v>
      </c>
      <c r="CS55" s="21">
        <v>94</v>
      </c>
      <c r="CT55" s="21">
        <v>100.71701494758302</v>
      </c>
      <c r="CU55" s="21">
        <v>102.33140379892158</v>
      </c>
      <c r="CV55" s="21">
        <v>104.19781592756863</v>
      </c>
      <c r="CW55" s="21">
        <v>104.98516069489777</v>
      </c>
      <c r="CX55" s="21">
        <v>105.81614435501105</v>
      </c>
      <c r="CY55" s="21">
        <v>105.75689637965759</v>
      </c>
      <c r="CZ55" s="21">
        <v>105.95956237186765</v>
      </c>
      <c r="DA55" s="21">
        <v>106.27868341288688</v>
      </c>
      <c r="DB55" s="21">
        <v>106.68123798476213</v>
      </c>
      <c r="DC55" s="21">
        <v>107.13490085198714</v>
      </c>
      <c r="DE55" s="13">
        <v>1.316531088316153</v>
      </c>
    </row>
    <row r="56" spans="2:109" hidden="1" x14ac:dyDescent="0.25">
      <c r="B56" s="164" t="s">
        <v>45</v>
      </c>
      <c r="C56" s="154"/>
      <c r="D56" s="155">
        <f t="shared" si="46"/>
        <v>15</v>
      </c>
      <c r="E56" s="155">
        <f t="shared" si="46"/>
        <v>15</v>
      </c>
      <c r="F56" s="155">
        <f t="shared" si="46"/>
        <v>15</v>
      </c>
      <c r="G56" s="155">
        <f t="shared" si="46"/>
        <v>15</v>
      </c>
      <c r="H56" s="155">
        <f t="shared" si="46"/>
        <v>15</v>
      </c>
      <c r="I56" s="155">
        <f t="shared" si="46"/>
        <v>16</v>
      </c>
      <c r="J56" s="155">
        <f t="shared" si="46"/>
        <v>16</v>
      </c>
      <c r="K56" s="155">
        <f t="shared" si="46"/>
        <v>15</v>
      </c>
      <c r="L56" s="155">
        <f t="shared" si="46"/>
        <v>14</v>
      </c>
      <c r="M56" s="155">
        <f t="shared" si="46"/>
        <v>14</v>
      </c>
      <c r="N56" s="155">
        <f t="shared" si="46"/>
        <v>14</v>
      </c>
      <c r="O56" s="155">
        <f t="shared" si="46"/>
        <v>14</v>
      </c>
      <c r="P56" s="155">
        <f t="shared" si="46"/>
        <v>14</v>
      </c>
      <c r="Q56" s="155">
        <f t="shared" si="46"/>
        <v>14</v>
      </c>
      <c r="R56" s="155">
        <f t="shared" si="46"/>
        <v>14</v>
      </c>
      <c r="S56" s="155">
        <f t="shared" si="46"/>
        <v>14</v>
      </c>
      <c r="T56" s="155">
        <f t="shared" si="47"/>
        <v>14</v>
      </c>
      <c r="U56" s="155">
        <f t="shared" si="47"/>
        <v>14</v>
      </c>
      <c r="V56" s="155">
        <f t="shared" si="48"/>
        <v>14</v>
      </c>
      <c r="Z56" s="12" t="s">
        <v>45</v>
      </c>
      <c r="AA56" s="12"/>
      <c r="AC56" s="56">
        <v>15</v>
      </c>
      <c r="AD56" s="56">
        <v>15</v>
      </c>
      <c r="AE56" s="56">
        <v>15</v>
      </c>
      <c r="AF56" s="56">
        <v>15</v>
      </c>
      <c r="AG56" s="56">
        <v>15</v>
      </c>
      <c r="AH56" s="56">
        <v>16</v>
      </c>
      <c r="AI56" s="56">
        <v>16</v>
      </c>
      <c r="AJ56" s="56">
        <v>15</v>
      </c>
      <c r="AK56" s="56">
        <v>14</v>
      </c>
      <c r="AL56" s="56">
        <v>14</v>
      </c>
      <c r="AM56" s="56">
        <v>14</v>
      </c>
      <c r="AN56" s="56">
        <v>14</v>
      </c>
      <c r="AO56" s="56">
        <v>14</v>
      </c>
      <c r="AP56" s="56">
        <v>14</v>
      </c>
      <c r="AQ56" s="56">
        <v>14</v>
      </c>
      <c r="AR56" s="56">
        <v>14</v>
      </c>
      <c r="AS56" s="56">
        <v>14</v>
      </c>
      <c r="AT56" s="56">
        <v>14</v>
      </c>
      <c r="AU56" s="56">
        <v>14</v>
      </c>
      <c r="AW56" s="13">
        <v>0</v>
      </c>
      <c r="BE56" s="12" t="s">
        <v>45</v>
      </c>
      <c r="BG56" s="21">
        <v>0</v>
      </c>
      <c r="BH56" s="21">
        <v>0</v>
      </c>
      <c r="BI56" s="21">
        <v>0</v>
      </c>
      <c r="BJ56" s="21">
        <v>0</v>
      </c>
      <c r="BK56" s="21">
        <v>0</v>
      </c>
      <c r="BL56" s="21">
        <v>0</v>
      </c>
      <c r="BM56" s="21">
        <v>0</v>
      </c>
      <c r="BN56" s="21">
        <v>0</v>
      </c>
      <c r="BO56" s="21">
        <v>0</v>
      </c>
      <c r="BP56" s="21">
        <v>0</v>
      </c>
      <c r="BQ56" s="21">
        <v>0</v>
      </c>
      <c r="BR56" s="21">
        <v>0</v>
      </c>
      <c r="BS56" s="21">
        <v>0</v>
      </c>
      <c r="BT56" s="21">
        <v>0</v>
      </c>
      <c r="BU56" s="21">
        <v>0</v>
      </c>
      <c r="BV56" s="21">
        <v>0</v>
      </c>
      <c r="BW56" s="21">
        <v>0</v>
      </c>
      <c r="BX56" s="21">
        <v>0</v>
      </c>
      <c r="BY56" s="21">
        <v>0</v>
      </c>
      <c r="CA56" s="13" t="e">
        <v>#DIV/0!</v>
      </c>
      <c r="CI56" s="12" t="s">
        <v>45</v>
      </c>
      <c r="CK56" s="20">
        <v>0</v>
      </c>
      <c r="CL56" s="20">
        <v>0</v>
      </c>
      <c r="CM56" s="20">
        <v>0</v>
      </c>
      <c r="CN56" s="20">
        <v>0</v>
      </c>
      <c r="CO56" s="20">
        <v>0</v>
      </c>
      <c r="CP56" s="20">
        <v>0</v>
      </c>
      <c r="CQ56" s="20">
        <v>0</v>
      </c>
      <c r="CR56" s="20">
        <v>0</v>
      </c>
      <c r="CS56" s="21">
        <v>0</v>
      </c>
      <c r="CT56" s="21">
        <v>0</v>
      </c>
      <c r="CU56" s="21">
        <v>0</v>
      </c>
      <c r="CV56" s="21">
        <v>0</v>
      </c>
      <c r="CW56" s="21">
        <v>0</v>
      </c>
      <c r="CX56" s="21">
        <v>0</v>
      </c>
      <c r="CY56" s="21">
        <v>0</v>
      </c>
      <c r="CZ56" s="21">
        <v>0</v>
      </c>
      <c r="DA56" s="21">
        <v>0</v>
      </c>
      <c r="DB56" s="21">
        <v>0</v>
      </c>
      <c r="DC56" s="21">
        <v>0</v>
      </c>
      <c r="DE56" s="13">
        <v>0</v>
      </c>
    </row>
    <row r="57" spans="2:109" hidden="1" x14ac:dyDescent="0.25">
      <c r="B57" s="156" t="s">
        <v>20</v>
      </c>
      <c r="C57" s="154"/>
      <c r="D57" s="155">
        <f t="shared" si="46"/>
        <v>269</v>
      </c>
      <c r="E57" s="155">
        <f t="shared" si="46"/>
        <v>272</v>
      </c>
      <c r="F57" s="155">
        <f t="shared" si="46"/>
        <v>270</v>
      </c>
      <c r="G57" s="155">
        <f t="shared" si="46"/>
        <v>265</v>
      </c>
      <c r="H57" s="155">
        <f t="shared" si="46"/>
        <v>264.85906040268458</v>
      </c>
      <c r="I57" s="155">
        <f t="shared" si="46"/>
        <v>265.85906040268458</v>
      </c>
      <c r="J57" s="155">
        <f t="shared" si="46"/>
        <v>265.87969924812029</v>
      </c>
      <c r="K57" s="155">
        <f t="shared" si="46"/>
        <v>268.92619657364889</v>
      </c>
      <c r="L57" s="155">
        <f t="shared" si="46"/>
        <v>263.17817165390926</v>
      </c>
      <c r="M57" s="155">
        <f t="shared" si="46"/>
        <v>264.52779764033988</v>
      </c>
      <c r="N57" s="155">
        <f t="shared" si="46"/>
        <v>262.62047329451622</v>
      </c>
      <c r="O57" s="155">
        <f t="shared" si="46"/>
        <v>259.35773666267204</v>
      </c>
      <c r="P57" s="155">
        <f t="shared" si="46"/>
        <v>255.98034759482363</v>
      </c>
      <c r="Q57" s="155">
        <f t="shared" si="46"/>
        <v>251.61618837745368</v>
      </c>
      <c r="R57" s="155">
        <f t="shared" si="46"/>
        <v>249.40245500564262</v>
      </c>
      <c r="S57" s="155">
        <f t="shared" si="46"/>
        <v>247.97909712354678</v>
      </c>
      <c r="T57" s="155">
        <f t="shared" si="47"/>
        <v>247.41708669813443</v>
      </c>
      <c r="U57" s="155">
        <f t="shared" si="47"/>
        <v>246.19222147987898</v>
      </c>
      <c r="V57" s="155">
        <f t="shared" si="48"/>
        <v>246.08514994790642</v>
      </c>
      <c r="Z57" s="9" t="s">
        <v>20</v>
      </c>
      <c r="AA57" s="9"/>
      <c r="AC57" s="56">
        <f>AC58+AC66</f>
        <v>269</v>
      </c>
      <c r="AD57" s="56">
        <f t="shared" ref="AD57:AU57" si="49">AD58+AD66</f>
        <v>271</v>
      </c>
      <c r="AE57" s="56">
        <f t="shared" si="49"/>
        <v>269</v>
      </c>
      <c r="AF57" s="56">
        <f t="shared" si="49"/>
        <v>264</v>
      </c>
      <c r="AG57" s="56">
        <f t="shared" si="49"/>
        <v>263.85906040268458</v>
      </c>
      <c r="AH57" s="56">
        <f t="shared" si="49"/>
        <v>264.85906040268458</v>
      </c>
      <c r="AI57" s="56">
        <f t="shared" si="49"/>
        <v>263.87969924812029</v>
      </c>
      <c r="AJ57" s="56">
        <f t="shared" si="49"/>
        <v>266.92619657364889</v>
      </c>
      <c r="AK57" s="56">
        <f t="shared" si="49"/>
        <v>261.17198537380381</v>
      </c>
      <c r="AL57" s="56">
        <f t="shared" si="49"/>
        <v>262.50212271463033</v>
      </c>
      <c r="AM57" s="56">
        <f t="shared" si="49"/>
        <v>260.59763271167799</v>
      </c>
      <c r="AN57" s="56">
        <f t="shared" si="49"/>
        <v>257.34999380692375</v>
      </c>
      <c r="AO57" s="56">
        <f t="shared" si="49"/>
        <v>253.97107814913289</v>
      </c>
      <c r="AP57" s="56">
        <f t="shared" si="49"/>
        <v>249.62788807440262</v>
      </c>
      <c r="AQ57" s="56">
        <f t="shared" si="49"/>
        <v>247.41696426956651</v>
      </c>
      <c r="AR57" s="56">
        <f t="shared" si="49"/>
        <v>245.98894487036659</v>
      </c>
      <c r="AS57" s="56">
        <f t="shared" si="49"/>
        <v>245.41630112670222</v>
      </c>
      <c r="AT57" s="56">
        <f t="shared" si="49"/>
        <v>244.1810151628161</v>
      </c>
      <c r="AU57" s="56">
        <f t="shared" si="49"/>
        <v>244.06473564897186</v>
      </c>
      <c r="AW57" s="13">
        <v>-0.67516681707644466</v>
      </c>
      <c r="BE57" s="9" t="s">
        <v>20</v>
      </c>
      <c r="BG57" s="21">
        <v>0</v>
      </c>
      <c r="BH57" s="21">
        <v>0</v>
      </c>
      <c r="BI57" s="21">
        <v>0</v>
      </c>
      <c r="BJ57" s="21">
        <v>0</v>
      </c>
      <c r="BK57" s="21">
        <v>0</v>
      </c>
      <c r="BL57" s="21">
        <v>0</v>
      </c>
      <c r="BM57" s="21">
        <v>0</v>
      </c>
      <c r="BN57" s="21">
        <v>0</v>
      </c>
      <c r="BO57" s="21">
        <v>0</v>
      </c>
      <c r="BP57" s="21">
        <v>0</v>
      </c>
      <c r="BQ57" s="21">
        <v>0</v>
      </c>
      <c r="BR57" s="21">
        <v>0</v>
      </c>
      <c r="BS57" s="21">
        <v>0</v>
      </c>
      <c r="BT57" s="21">
        <v>0</v>
      </c>
      <c r="BU57" s="21">
        <v>0</v>
      </c>
      <c r="BV57" s="21">
        <v>0</v>
      </c>
      <c r="BW57" s="21">
        <v>0</v>
      </c>
      <c r="BX57" s="21">
        <v>0</v>
      </c>
      <c r="BY57" s="21">
        <v>0</v>
      </c>
      <c r="CA57" s="13" t="e">
        <v>#DIV/0!</v>
      </c>
      <c r="CI57" s="9" t="s">
        <v>20</v>
      </c>
      <c r="CK57" s="20">
        <v>0</v>
      </c>
      <c r="CL57" s="20">
        <v>1</v>
      </c>
      <c r="CM57" s="20">
        <v>1</v>
      </c>
      <c r="CN57" s="20">
        <v>1</v>
      </c>
      <c r="CO57" s="20">
        <v>1</v>
      </c>
      <c r="CP57" s="20">
        <v>1</v>
      </c>
      <c r="CQ57" s="20">
        <v>2</v>
      </c>
      <c r="CR57" s="20">
        <v>2</v>
      </c>
      <c r="CS57" s="21">
        <v>2.0061862801054491</v>
      </c>
      <c r="CT57" s="21">
        <v>2.0256749257095499</v>
      </c>
      <c r="CU57" s="21">
        <v>2.0228405828382123</v>
      </c>
      <c r="CV57" s="21">
        <v>2.0077428557483148</v>
      </c>
      <c r="CW57" s="21">
        <v>2.009269445690725</v>
      </c>
      <c r="CX57" s="21">
        <v>1.9883003030510504</v>
      </c>
      <c r="CY57" s="21">
        <v>1.9854907360761109</v>
      </c>
      <c r="CZ57" s="21">
        <v>1.9901522531801954</v>
      </c>
      <c r="DA57" s="21">
        <v>2.000785571432194</v>
      </c>
      <c r="DB57" s="21">
        <v>2.0112063170628796</v>
      </c>
      <c r="DC57" s="21">
        <v>2.0204142989345666</v>
      </c>
      <c r="DE57" s="13">
        <v>7.0695399116549318E-2</v>
      </c>
    </row>
    <row r="58" spans="2:109" hidden="1" x14ac:dyDescent="0.25">
      <c r="B58" s="164" t="s">
        <v>21</v>
      </c>
      <c r="C58" s="154"/>
      <c r="D58" s="155">
        <f t="shared" si="46"/>
        <v>104</v>
      </c>
      <c r="E58" s="155">
        <f t="shared" si="46"/>
        <v>107</v>
      </c>
      <c r="F58" s="155">
        <f t="shared" si="46"/>
        <v>114</v>
      </c>
      <c r="G58" s="155">
        <f t="shared" si="46"/>
        <v>115</v>
      </c>
      <c r="H58" s="155">
        <f t="shared" si="46"/>
        <v>112</v>
      </c>
      <c r="I58" s="155">
        <f t="shared" si="46"/>
        <v>113</v>
      </c>
      <c r="J58" s="155">
        <f t="shared" si="46"/>
        <v>115.01785714285714</v>
      </c>
      <c r="K58" s="155">
        <f t="shared" si="46"/>
        <v>120.0625</v>
      </c>
      <c r="L58" s="155">
        <f t="shared" si="46"/>
        <v>121.46840352797631</v>
      </c>
      <c r="M58" s="155">
        <f t="shared" si="46"/>
        <v>122.99688564896991</v>
      </c>
      <c r="N58" s="155">
        <f t="shared" si="46"/>
        <v>123.54825018001412</v>
      </c>
      <c r="O58" s="155">
        <f t="shared" si="46"/>
        <v>123.49225468674274</v>
      </c>
      <c r="P58" s="155">
        <f t="shared" si="46"/>
        <v>123.42566358027051</v>
      </c>
      <c r="Q58" s="155">
        <f t="shared" si="46"/>
        <v>122.84304585562032</v>
      </c>
      <c r="R58" s="155">
        <f t="shared" si="46"/>
        <v>123.03983968178188</v>
      </c>
      <c r="S58" s="155">
        <f t="shared" si="46"/>
        <v>123.44716807652006</v>
      </c>
      <c r="T58" s="155">
        <f t="shared" si="47"/>
        <v>124.11664893145594</v>
      </c>
      <c r="U58" s="155">
        <f t="shared" si="47"/>
        <v>123.96658466388388</v>
      </c>
      <c r="V58" s="155">
        <f t="shared" si="48"/>
        <v>125.02162793568559</v>
      </c>
      <c r="Z58" s="12" t="s">
        <v>21</v>
      </c>
      <c r="AA58" s="12"/>
      <c r="AC58" s="56">
        <f>SUM(AC59:AC65)</f>
        <v>104</v>
      </c>
      <c r="AD58" s="56">
        <f t="shared" ref="AD58:AU58" si="50">SUM(AD59:AD65)</f>
        <v>107</v>
      </c>
      <c r="AE58" s="56">
        <f t="shared" si="50"/>
        <v>114</v>
      </c>
      <c r="AF58" s="56">
        <f t="shared" si="50"/>
        <v>115</v>
      </c>
      <c r="AG58" s="56">
        <f t="shared" si="50"/>
        <v>112</v>
      </c>
      <c r="AH58" s="56">
        <f t="shared" si="50"/>
        <v>113</v>
      </c>
      <c r="AI58" s="56">
        <f t="shared" si="50"/>
        <v>115.01785714285714</v>
      </c>
      <c r="AJ58" s="56">
        <f t="shared" si="50"/>
        <v>120.0625</v>
      </c>
      <c r="AK58" s="56">
        <f t="shared" si="50"/>
        <v>121.46840352797631</v>
      </c>
      <c r="AL58" s="56">
        <f t="shared" si="50"/>
        <v>122.99688564896991</v>
      </c>
      <c r="AM58" s="56">
        <f t="shared" si="50"/>
        <v>123.54825018001412</v>
      </c>
      <c r="AN58" s="56">
        <f t="shared" si="50"/>
        <v>123.49225468674274</v>
      </c>
      <c r="AO58" s="56">
        <f t="shared" si="50"/>
        <v>123.42566358027051</v>
      </c>
      <c r="AP58" s="56">
        <f t="shared" si="50"/>
        <v>122.84304585562032</v>
      </c>
      <c r="AQ58" s="56">
        <f t="shared" si="50"/>
        <v>123.03983968178188</v>
      </c>
      <c r="AR58" s="56">
        <f t="shared" si="50"/>
        <v>123.44716807652006</v>
      </c>
      <c r="AS58" s="56">
        <f t="shared" si="50"/>
        <v>124.11664893145594</v>
      </c>
      <c r="AT58" s="56">
        <f t="shared" si="50"/>
        <v>123.96658466388388</v>
      </c>
      <c r="AU58" s="56">
        <f t="shared" si="50"/>
        <v>125.02162793568559</v>
      </c>
      <c r="AW58" s="13">
        <v>0.28874175959912041</v>
      </c>
      <c r="BE58" s="12" t="s">
        <v>21</v>
      </c>
      <c r="BG58" s="21">
        <v>0</v>
      </c>
      <c r="BH58" s="21">
        <v>0</v>
      </c>
      <c r="BI58" s="21">
        <v>0</v>
      </c>
      <c r="BJ58" s="21">
        <v>0</v>
      </c>
      <c r="BK58" s="21">
        <v>0</v>
      </c>
      <c r="BL58" s="21">
        <v>0</v>
      </c>
      <c r="BM58" s="21">
        <v>0</v>
      </c>
      <c r="BN58" s="21">
        <v>0</v>
      </c>
      <c r="BO58" s="21">
        <v>0</v>
      </c>
      <c r="BP58" s="21">
        <v>0</v>
      </c>
      <c r="BQ58" s="21">
        <v>0</v>
      </c>
      <c r="BR58" s="21">
        <v>0</v>
      </c>
      <c r="BS58" s="21">
        <v>0</v>
      </c>
      <c r="BT58" s="21">
        <v>0</v>
      </c>
      <c r="BU58" s="21">
        <v>0</v>
      </c>
      <c r="BV58" s="21">
        <v>0</v>
      </c>
      <c r="BW58" s="21">
        <v>0</v>
      </c>
      <c r="BX58" s="21">
        <v>0</v>
      </c>
      <c r="BY58" s="21">
        <v>0</v>
      </c>
      <c r="CA58" s="13" t="e">
        <v>#DIV/0!</v>
      </c>
      <c r="CI58" s="12" t="s">
        <v>21</v>
      </c>
      <c r="CK58" s="20">
        <v>0</v>
      </c>
      <c r="CL58" s="20">
        <v>0</v>
      </c>
      <c r="CM58" s="20">
        <v>0</v>
      </c>
      <c r="CN58" s="20">
        <v>0</v>
      </c>
      <c r="CO58" s="20">
        <v>0</v>
      </c>
      <c r="CP58" s="20">
        <v>0</v>
      </c>
      <c r="CQ58" s="20">
        <v>0</v>
      </c>
      <c r="CR58" s="20">
        <v>0</v>
      </c>
      <c r="CS58" s="21">
        <v>0</v>
      </c>
      <c r="CT58" s="21">
        <v>0</v>
      </c>
      <c r="CU58" s="21">
        <v>0</v>
      </c>
      <c r="CV58" s="21">
        <v>0</v>
      </c>
      <c r="CW58" s="21">
        <v>0</v>
      </c>
      <c r="CX58" s="21">
        <v>0</v>
      </c>
      <c r="CY58" s="21">
        <v>0</v>
      </c>
      <c r="CZ58" s="21">
        <v>0</v>
      </c>
      <c r="DA58" s="21">
        <v>0</v>
      </c>
      <c r="DB58" s="21">
        <v>0</v>
      </c>
      <c r="DC58" s="21">
        <v>0</v>
      </c>
      <c r="DE58" s="13">
        <v>0</v>
      </c>
    </row>
    <row r="59" spans="2:109" hidden="1" x14ac:dyDescent="0.25">
      <c r="B59" s="165" t="s">
        <v>22</v>
      </c>
      <c r="C59" s="154"/>
      <c r="D59" s="155">
        <f t="shared" si="46"/>
        <v>0</v>
      </c>
      <c r="E59" s="155">
        <f t="shared" si="46"/>
        <v>0</v>
      </c>
      <c r="F59" s="155">
        <f t="shared" si="46"/>
        <v>0</v>
      </c>
      <c r="G59" s="155">
        <f t="shared" si="46"/>
        <v>0</v>
      </c>
      <c r="H59" s="155">
        <f t="shared" si="46"/>
        <v>0</v>
      </c>
      <c r="I59" s="155">
        <f t="shared" si="46"/>
        <v>1</v>
      </c>
      <c r="J59" s="155">
        <f t="shared" si="46"/>
        <v>1.0178571428571428</v>
      </c>
      <c r="K59" s="155">
        <f t="shared" si="46"/>
        <v>1.0625</v>
      </c>
      <c r="L59" s="155">
        <f t="shared" si="46"/>
        <v>1.066154302665002</v>
      </c>
      <c r="M59" s="155">
        <f t="shared" si="46"/>
        <v>1.0725061596768029</v>
      </c>
      <c r="N59" s="155">
        <f t="shared" si="46"/>
        <v>1.07127156848755</v>
      </c>
      <c r="O59" s="155">
        <f t="shared" si="46"/>
        <v>1.0673123906060455</v>
      </c>
      <c r="P59" s="155">
        <f t="shared" si="46"/>
        <v>1.0630577836843571</v>
      </c>
      <c r="Q59" s="155">
        <f t="shared" si="46"/>
        <v>1.055346904883802</v>
      </c>
      <c r="R59" s="155">
        <f t="shared" si="46"/>
        <v>1.0538778149345687</v>
      </c>
      <c r="S59" s="155">
        <f t="shared" si="46"/>
        <v>1.0536545771060393</v>
      </c>
      <c r="T59" s="155">
        <f t="shared" si="47"/>
        <v>1.0543632501712978</v>
      </c>
      <c r="U59" s="155">
        <f t="shared" si="47"/>
        <v>1.0558082260974024</v>
      </c>
      <c r="V59" s="155">
        <f t="shared" si="48"/>
        <v>1.0566536598659206</v>
      </c>
      <c r="Z59" s="17" t="s">
        <v>22</v>
      </c>
      <c r="AA59" s="17"/>
      <c r="AC59" s="56">
        <v>0</v>
      </c>
      <c r="AD59" s="56">
        <v>0</v>
      </c>
      <c r="AE59" s="56">
        <v>0</v>
      </c>
      <c r="AF59" s="56">
        <v>0</v>
      </c>
      <c r="AG59" s="56">
        <v>0</v>
      </c>
      <c r="AH59" s="56">
        <v>1</v>
      </c>
      <c r="AI59" s="56">
        <v>1.0178571428571428</v>
      </c>
      <c r="AJ59" s="56">
        <v>1.0625</v>
      </c>
      <c r="AK59" s="56">
        <v>1.066154302665002</v>
      </c>
      <c r="AL59" s="56">
        <v>1.0725061596768029</v>
      </c>
      <c r="AM59" s="56">
        <v>1.07127156848755</v>
      </c>
      <c r="AN59" s="56">
        <v>1.0673123906060455</v>
      </c>
      <c r="AO59" s="56">
        <v>1.0630577836843571</v>
      </c>
      <c r="AP59" s="56">
        <v>1.055346904883802</v>
      </c>
      <c r="AQ59" s="56">
        <v>1.0538778149345687</v>
      </c>
      <c r="AR59" s="56">
        <v>1.0536545771060393</v>
      </c>
      <c r="AS59" s="56">
        <v>1.0543632501712978</v>
      </c>
      <c r="AT59" s="56">
        <v>1.0558082260974024</v>
      </c>
      <c r="AU59" s="56">
        <v>1.0566536598659206</v>
      </c>
      <c r="AW59" s="13">
        <v>-8.9470697232163499E-2</v>
      </c>
      <c r="BE59" s="17" t="s">
        <v>22</v>
      </c>
      <c r="BG59" s="21">
        <v>0</v>
      </c>
      <c r="BH59" s="21">
        <v>0</v>
      </c>
      <c r="BI59" s="21">
        <v>0</v>
      </c>
      <c r="BJ59" s="21">
        <v>0</v>
      </c>
      <c r="BK59" s="21">
        <v>0</v>
      </c>
      <c r="BL59" s="21">
        <v>0</v>
      </c>
      <c r="BM59" s="21">
        <v>0</v>
      </c>
      <c r="BN59" s="21">
        <v>0</v>
      </c>
      <c r="BO59" s="21">
        <v>0</v>
      </c>
      <c r="BP59" s="21">
        <v>0</v>
      </c>
      <c r="BQ59" s="21">
        <v>0</v>
      </c>
      <c r="BR59" s="21">
        <v>0</v>
      </c>
      <c r="BS59" s="21">
        <v>0</v>
      </c>
      <c r="BT59" s="21">
        <v>0</v>
      </c>
      <c r="BU59" s="21">
        <v>0</v>
      </c>
      <c r="BV59" s="21">
        <v>0</v>
      </c>
      <c r="BW59" s="21">
        <v>0</v>
      </c>
      <c r="BX59" s="21">
        <v>0</v>
      </c>
      <c r="BY59" s="21">
        <v>0</v>
      </c>
      <c r="CA59" s="13" t="e">
        <v>#DIV/0!</v>
      </c>
      <c r="CI59" s="17" t="s">
        <v>22</v>
      </c>
      <c r="CK59" s="20">
        <v>0</v>
      </c>
      <c r="CL59" s="20">
        <v>0</v>
      </c>
      <c r="CM59" s="20">
        <v>0</v>
      </c>
      <c r="CN59" s="20">
        <v>0</v>
      </c>
      <c r="CO59" s="20">
        <v>0</v>
      </c>
      <c r="CP59" s="20">
        <v>0</v>
      </c>
      <c r="CQ59" s="20">
        <v>0</v>
      </c>
      <c r="CR59" s="20">
        <v>0</v>
      </c>
      <c r="CS59" s="21">
        <v>0</v>
      </c>
      <c r="CT59" s="21">
        <v>0</v>
      </c>
      <c r="CU59" s="21">
        <v>0</v>
      </c>
      <c r="CV59" s="21">
        <v>0</v>
      </c>
      <c r="CW59" s="21">
        <v>0</v>
      </c>
      <c r="CX59" s="21">
        <v>0</v>
      </c>
      <c r="CY59" s="21">
        <v>0</v>
      </c>
      <c r="CZ59" s="21">
        <v>0</v>
      </c>
      <c r="DA59" s="21">
        <v>0</v>
      </c>
      <c r="DB59" s="21">
        <v>0</v>
      </c>
      <c r="DC59" s="21">
        <v>0</v>
      </c>
      <c r="DE59" s="13">
        <v>0</v>
      </c>
    </row>
    <row r="60" spans="2:109" hidden="1" x14ac:dyDescent="0.25">
      <c r="B60" s="165" t="s">
        <v>23</v>
      </c>
      <c r="C60" s="154"/>
      <c r="D60" s="155">
        <f t="shared" si="46"/>
        <v>2</v>
      </c>
      <c r="E60" s="155">
        <f t="shared" si="46"/>
        <v>2</v>
      </c>
      <c r="F60" s="155">
        <f t="shared" si="46"/>
        <v>3</v>
      </c>
      <c r="G60" s="155">
        <f t="shared" si="46"/>
        <v>3</v>
      </c>
      <c r="H60" s="155">
        <f t="shared" si="46"/>
        <v>2.9217391304347826</v>
      </c>
      <c r="I60" s="155">
        <f t="shared" si="46"/>
        <v>2.9217391304347826</v>
      </c>
      <c r="J60" s="155">
        <f t="shared" si="46"/>
        <v>2.9739130434782606</v>
      </c>
      <c r="K60" s="155">
        <f t="shared" si="46"/>
        <v>3.1043478260869564</v>
      </c>
      <c r="L60" s="155">
        <f t="shared" si="46"/>
        <v>3.1272946114492912</v>
      </c>
      <c r="M60" s="155">
        <f t="shared" si="46"/>
        <v>3.1620041301062773</v>
      </c>
      <c r="N60" s="155">
        <f t="shared" si="46"/>
        <v>3.1752540201825123</v>
      </c>
      <c r="O60" s="155">
        <f t="shared" si="46"/>
        <v>3.178721350992082</v>
      </c>
      <c r="P60" s="155">
        <f t="shared" si="46"/>
        <v>3.183505000127175</v>
      </c>
      <c r="Q60" s="155">
        <f t="shared" si="46"/>
        <v>3.1993809956122465</v>
      </c>
      <c r="R60" s="155">
        <f t="shared" si="46"/>
        <v>3.2073641298604421</v>
      </c>
      <c r="S60" s="155">
        <f t="shared" si="46"/>
        <v>3.2224300070532492</v>
      </c>
      <c r="T60" s="155">
        <f t="shared" si="47"/>
        <v>3.2443558732916236</v>
      </c>
      <c r="U60" s="155">
        <f t="shared" si="47"/>
        <v>3.2665471054175272</v>
      </c>
      <c r="V60" s="155">
        <f t="shared" si="48"/>
        <v>3.2852967723290747</v>
      </c>
      <c r="Z60" s="17" t="s">
        <v>23</v>
      </c>
      <c r="AA60" s="17"/>
      <c r="AC60" s="56">
        <v>2</v>
      </c>
      <c r="AD60" s="56">
        <v>2</v>
      </c>
      <c r="AE60" s="56">
        <v>3</v>
      </c>
      <c r="AF60" s="56">
        <v>3</v>
      </c>
      <c r="AG60" s="56">
        <v>2.9217391304347826</v>
      </c>
      <c r="AH60" s="56">
        <v>2.9217391304347826</v>
      </c>
      <c r="AI60" s="56">
        <v>2.9739130434782606</v>
      </c>
      <c r="AJ60" s="56">
        <v>3.1043478260869564</v>
      </c>
      <c r="AK60" s="56">
        <v>3.1272946114492912</v>
      </c>
      <c r="AL60" s="56">
        <v>3.1620041301062773</v>
      </c>
      <c r="AM60" s="56">
        <v>3.1752540201825123</v>
      </c>
      <c r="AN60" s="56">
        <v>3.178721350992082</v>
      </c>
      <c r="AO60" s="56">
        <v>3.183505000127175</v>
      </c>
      <c r="AP60" s="56">
        <v>3.1993809956122465</v>
      </c>
      <c r="AQ60" s="56">
        <v>3.2073641298604421</v>
      </c>
      <c r="AR60" s="56">
        <v>3.2224300070532492</v>
      </c>
      <c r="AS60" s="56">
        <v>3.2443558732916236</v>
      </c>
      <c r="AT60" s="56">
        <v>3.2665471054175272</v>
      </c>
      <c r="AU60" s="56">
        <v>3.2852967723290747</v>
      </c>
      <c r="AW60" s="13">
        <v>0.49410368717071051</v>
      </c>
      <c r="BE60" s="17" t="s">
        <v>23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21">
        <v>0</v>
      </c>
      <c r="BP60" s="21">
        <v>0</v>
      </c>
      <c r="BQ60" s="21">
        <v>0</v>
      </c>
      <c r="BR60" s="21">
        <v>0</v>
      </c>
      <c r="BS60" s="21">
        <v>0</v>
      </c>
      <c r="BT60" s="21">
        <v>0</v>
      </c>
      <c r="BU60" s="21">
        <v>0</v>
      </c>
      <c r="BV60" s="21">
        <v>0</v>
      </c>
      <c r="BW60" s="21">
        <v>0</v>
      </c>
      <c r="BX60" s="21">
        <v>0</v>
      </c>
      <c r="BY60" s="21">
        <v>0</v>
      </c>
      <c r="CA60" s="13" t="e">
        <v>#DIV/0!</v>
      </c>
      <c r="CI60" s="17" t="s">
        <v>23</v>
      </c>
      <c r="CK60" s="20">
        <v>0</v>
      </c>
      <c r="CL60" s="20">
        <v>0</v>
      </c>
      <c r="CM60" s="20">
        <v>0</v>
      </c>
      <c r="CN60" s="20">
        <v>0</v>
      </c>
      <c r="CO60" s="20">
        <v>0</v>
      </c>
      <c r="CP60" s="20">
        <v>0</v>
      </c>
      <c r="CQ60" s="20">
        <v>0</v>
      </c>
      <c r="CR60" s="20">
        <v>0</v>
      </c>
      <c r="CS60" s="21">
        <v>0</v>
      </c>
      <c r="CT60" s="21">
        <v>0</v>
      </c>
      <c r="CU60" s="21">
        <v>0</v>
      </c>
      <c r="CV60" s="21">
        <v>0</v>
      </c>
      <c r="CW60" s="21">
        <v>0</v>
      </c>
      <c r="CX60" s="21">
        <v>0</v>
      </c>
      <c r="CY60" s="21">
        <v>0</v>
      </c>
      <c r="CZ60" s="21">
        <v>0</v>
      </c>
      <c r="DA60" s="21">
        <v>0</v>
      </c>
      <c r="DB60" s="21">
        <v>0</v>
      </c>
      <c r="DC60" s="21">
        <v>0</v>
      </c>
      <c r="DE60" s="13">
        <v>0</v>
      </c>
    </row>
    <row r="61" spans="2:109" hidden="1" x14ac:dyDescent="0.25">
      <c r="B61" s="165" t="s">
        <v>24</v>
      </c>
      <c r="C61" s="154"/>
      <c r="D61" s="155">
        <f t="shared" si="46"/>
        <v>10</v>
      </c>
      <c r="E61" s="155">
        <f t="shared" si="46"/>
        <v>11</v>
      </c>
      <c r="F61" s="155">
        <f t="shared" si="46"/>
        <v>14</v>
      </c>
      <c r="G61" s="155">
        <f t="shared" si="46"/>
        <v>15</v>
      </c>
      <c r="H61" s="155">
        <f t="shared" si="46"/>
        <v>14.608695652173912</v>
      </c>
      <c r="I61" s="155">
        <f t="shared" si="46"/>
        <v>14.608695652173912</v>
      </c>
      <c r="J61" s="155">
        <f t="shared" si="46"/>
        <v>14.869565217391305</v>
      </c>
      <c r="K61" s="155">
        <f t="shared" si="46"/>
        <v>15.521739130434781</v>
      </c>
      <c r="L61" s="155">
        <f t="shared" si="46"/>
        <v>15.760239597590383</v>
      </c>
      <c r="M61" s="155">
        <f t="shared" si="46"/>
        <v>16.029846598124365</v>
      </c>
      <c r="N61" s="155">
        <f t="shared" si="46"/>
        <v>16.159523158133755</v>
      </c>
      <c r="O61" s="155">
        <f t="shared" si="46"/>
        <v>16.189837726101395</v>
      </c>
      <c r="P61" s="155">
        <f t="shared" si="46"/>
        <v>16.197993606826849</v>
      </c>
      <c r="Q61" s="155">
        <f t="shared" si="46"/>
        <v>16.118684628430678</v>
      </c>
      <c r="R61" s="155">
        <f t="shared" si="46"/>
        <v>16.1787110482876</v>
      </c>
      <c r="S61" s="155">
        <f t="shared" si="46"/>
        <v>16.265245686747225</v>
      </c>
      <c r="T61" s="155">
        <f t="shared" si="47"/>
        <v>16.384315004921859</v>
      </c>
      <c r="U61" s="155">
        <f t="shared" si="47"/>
        <v>16.543002322989132</v>
      </c>
      <c r="V61" s="155">
        <f t="shared" si="48"/>
        <v>16.704163787636933</v>
      </c>
      <c r="Z61" s="17" t="s">
        <v>24</v>
      </c>
      <c r="AA61" s="17"/>
      <c r="AC61" s="56">
        <v>10</v>
      </c>
      <c r="AD61" s="56">
        <v>11</v>
      </c>
      <c r="AE61" s="56">
        <v>14</v>
      </c>
      <c r="AF61" s="56">
        <v>15</v>
      </c>
      <c r="AG61" s="56">
        <v>14.608695652173912</v>
      </c>
      <c r="AH61" s="56">
        <v>14.608695652173912</v>
      </c>
      <c r="AI61" s="56">
        <v>14.869565217391305</v>
      </c>
      <c r="AJ61" s="56">
        <v>15.521739130434781</v>
      </c>
      <c r="AK61" s="56">
        <v>15.760239597590383</v>
      </c>
      <c r="AL61" s="56">
        <v>16.029846598124365</v>
      </c>
      <c r="AM61" s="56">
        <v>16.159523158133755</v>
      </c>
      <c r="AN61" s="56">
        <v>16.189837726101395</v>
      </c>
      <c r="AO61" s="56">
        <v>16.197993606826849</v>
      </c>
      <c r="AP61" s="56">
        <v>16.118684628430678</v>
      </c>
      <c r="AQ61" s="56">
        <v>16.1787110482876</v>
      </c>
      <c r="AR61" s="56">
        <v>16.265245686747225</v>
      </c>
      <c r="AS61" s="56">
        <v>16.384315004921859</v>
      </c>
      <c r="AT61" s="56">
        <v>16.543002322989132</v>
      </c>
      <c r="AU61" s="56">
        <v>16.704163787636933</v>
      </c>
      <c r="AW61" s="13">
        <v>0.58337232472307488</v>
      </c>
      <c r="BE61" s="17" t="s">
        <v>24</v>
      </c>
      <c r="BG61" s="21">
        <v>0</v>
      </c>
      <c r="BH61" s="21">
        <v>0</v>
      </c>
      <c r="BI61" s="21">
        <v>0</v>
      </c>
      <c r="BJ61" s="21">
        <v>0</v>
      </c>
      <c r="BK61" s="21">
        <v>0</v>
      </c>
      <c r="BL61" s="21">
        <v>0</v>
      </c>
      <c r="BM61" s="21">
        <v>0</v>
      </c>
      <c r="BN61" s="21">
        <v>0</v>
      </c>
      <c r="BO61" s="21">
        <v>0</v>
      </c>
      <c r="BP61" s="21">
        <v>0</v>
      </c>
      <c r="BQ61" s="21">
        <v>0</v>
      </c>
      <c r="BR61" s="21">
        <v>0</v>
      </c>
      <c r="BS61" s="21">
        <v>0</v>
      </c>
      <c r="BT61" s="21">
        <v>0</v>
      </c>
      <c r="BU61" s="21">
        <v>0</v>
      </c>
      <c r="BV61" s="21">
        <v>0</v>
      </c>
      <c r="BW61" s="21">
        <v>0</v>
      </c>
      <c r="BX61" s="21">
        <v>0</v>
      </c>
      <c r="BY61" s="21">
        <v>0</v>
      </c>
      <c r="CA61" s="13" t="e">
        <v>#DIV/0!</v>
      </c>
      <c r="CI61" s="17" t="s">
        <v>24</v>
      </c>
      <c r="CK61" s="20">
        <v>0</v>
      </c>
      <c r="CL61" s="20">
        <v>0</v>
      </c>
      <c r="CM61" s="20">
        <v>0</v>
      </c>
      <c r="CN61" s="20">
        <v>0</v>
      </c>
      <c r="CO61" s="20">
        <v>0</v>
      </c>
      <c r="CP61" s="20">
        <v>0</v>
      </c>
      <c r="CQ61" s="20">
        <v>0</v>
      </c>
      <c r="CR61" s="20">
        <v>0</v>
      </c>
      <c r="CS61" s="21">
        <v>0</v>
      </c>
      <c r="CT61" s="21">
        <v>0</v>
      </c>
      <c r="CU61" s="21">
        <v>0</v>
      </c>
      <c r="CV61" s="21">
        <v>0</v>
      </c>
      <c r="CW61" s="21">
        <v>0</v>
      </c>
      <c r="CX61" s="21">
        <v>0</v>
      </c>
      <c r="CY61" s="21">
        <v>0</v>
      </c>
      <c r="CZ61" s="21">
        <v>0</v>
      </c>
      <c r="DA61" s="21">
        <v>0</v>
      </c>
      <c r="DB61" s="21">
        <v>0</v>
      </c>
      <c r="DC61" s="21">
        <v>0</v>
      </c>
      <c r="DE61" s="13">
        <v>0</v>
      </c>
    </row>
    <row r="62" spans="2:109" hidden="1" x14ac:dyDescent="0.25">
      <c r="B62" s="165" t="s">
        <v>25</v>
      </c>
      <c r="C62" s="154"/>
      <c r="D62" s="155">
        <f t="shared" si="46"/>
        <v>3</v>
      </c>
      <c r="E62" s="155">
        <f t="shared" si="46"/>
        <v>2</v>
      </c>
      <c r="F62" s="155">
        <f t="shared" si="46"/>
        <v>2</v>
      </c>
      <c r="G62" s="155">
        <f t="shared" si="46"/>
        <v>1</v>
      </c>
      <c r="H62" s="155">
        <f t="shared" si="46"/>
        <v>0.97391304347826091</v>
      </c>
      <c r="I62" s="155">
        <f t="shared" si="46"/>
        <v>0.97391304347826091</v>
      </c>
      <c r="J62" s="155">
        <f t="shared" si="46"/>
        <v>0.99130434782608701</v>
      </c>
      <c r="K62" s="155">
        <f t="shared" si="46"/>
        <v>1.0347826086956522</v>
      </c>
      <c r="L62" s="155">
        <f t="shared" si="46"/>
        <v>1.0493602435047067</v>
      </c>
      <c r="M62" s="155">
        <f t="shared" si="46"/>
        <v>1.066494936304315</v>
      </c>
      <c r="N62" s="155">
        <f t="shared" si="46"/>
        <v>1.0748805959723415</v>
      </c>
      <c r="O62" s="155">
        <f t="shared" si="46"/>
        <v>1.0775394816554136</v>
      </c>
      <c r="P62" s="155">
        <f t="shared" si="46"/>
        <v>1.0798125054673124</v>
      </c>
      <c r="Q62" s="155">
        <f t="shared" si="46"/>
        <v>1.075428083918577</v>
      </c>
      <c r="R62" s="155">
        <f t="shared" si="46"/>
        <v>1.0808624978692216</v>
      </c>
      <c r="S62" s="155">
        <f t="shared" si="46"/>
        <v>1.0874045625068922</v>
      </c>
      <c r="T62" s="155">
        <f t="shared" si="47"/>
        <v>1.0960427647510316</v>
      </c>
      <c r="U62" s="155">
        <f t="shared" si="47"/>
        <v>1.1068402545132703</v>
      </c>
      <c r="V62" s="155">
        <f t="shared" si="48"/>
        <v>1.117549738926213</v>
      </c>
      <c r="Z62" s="17" t="s">
        <v>25</v>
      </c>
      <c r="AA62" s="17"/>
      <c r="AC62" s="56">
        <v>3</v>
      </c>
      <c r="AD62" s="56">
        <v>2</v>
      </c>
      <c r="AE62" s="56">
        <v>2</v>
      </c>
      <c r="AF62" s="56">
        <v>1</v>
      </c>
      <c r="AG62" s="56">
        <v>0.97391304347826091</v>
      </c>
      <c r="AH62" s="56">
        <v>0.97391304347826091</v>
      </c>
      <c r="AI62" s="56">
        <v>0.99130434782608701</v>
      </c>
      <c r="AJ62" s="56">
        <v>1.0347826086956522</v>
      </c>
      <c r="AK62" s="56">
        <v>1.0493602435047067</v>
      </c>
      <c r="AL62" s="56">
        <v>1.066494936304315</v>
      </c>
      <c r="AM62" s="56">
        <v>1.0748805959723415</v>
      </c>
      <c r="AN62" s="56">
        <v>1.0775394816554136</v>
      </c>
      <c r="AO62" s="56">
        <v>1.0798125054673124</v>
      </c>
      <c r="AP62" s="56">
        <v>1.075428083918577</v>
      </c>
      <c r="AQ62" s="56">
        <v>1.0808624978692216</v>
      </c>
      <c r="AR62" s="56">
        <v>1.0874045625068922</v>
      </c>
      <c r="AS62" s="56">
        <v>1.0960427647510316</v>
      </c>
      <c r="AT62" s="56">
        <v>1.1068402545132703</v>
      </c>
      <c r="AU62" s="56">
        <v>1.117549738926213</v>
      </c>
      <c r="AW62" s="13">
        <v>0.63156470274561283</v>
      </c>
      <c r="BE62" s="17" t="s">
        <v>25</v>
      </c>
      <c r="BG62" s="21">
        <v>0</v>
      </c>
      <c r="BH62" s="21">
        <v>0</v>
      </c>
      <c r="BI62" s="21">
        <v>0</v>
      </c>
      <c r="BJ62" s="21">
        <v>0</v>
      </c>
      <c r="BK62" s="21">
        <v>0</v>
      </c>
      <c r="BL62" s="21">
        <v>0</v>
      </c>
      <c r="BM62" s="21">
        <v>0</v>
      </c>
      <c r="BN62" s="21">
        <v>0</v>
      </c>
      <c r="BO62" s="21">
        <v>0</v>
      </c>
      <c r="BP62" s="21">
        <v>0</v>
      </c>
      <c r="BQ62" s="21">
        <v>0</v>
      </c>
      <c r="BR62" s="21">
        <v>0</v>
      </c>
      <c r="BS62" s="21">
        <v>0</v>
      </c>
      <c r="BT62" s="21">
        <v>0</v>
      </c>
      <c r="BU62" s="21">
        <v>0</v>
      </c>
      <c r="BV62" s="21">
        <v>0</v>
      </c>
      <c r="BW62" s="21">
        <v>0</v>
      </c>
      <c r="BX62" s="21">
        <v>0</v>
      </c>
      <c r="BY62" s="21">
        <v>0</v>
      </c>
      <c r="CA62" s="13" t="e">
        <v>#DIV/0!</v>
      </c>
      <c r="CI62" s="17" t="s">
        <v>25</v>
      </c>
      <c r="CK62" s="20">
        <v>0</v>
      </c>
      <c r="CL62" s="20">
        <v>0</v>
      </c>
      <c r="CM62" s="20">
        <v>0</v>
      </c>
      <c r="CN62" s="20">
        <v>0</v>
      </c>
      <c r="CO62" s="20">
        <v>0</v>
      </c>
      <c r="CP62" s="20">
        <v>0</v>
      </c>
      <c r="CQ62" s="20">
        <v>0</v>
      </c>
      <c r="CR62" s="20">
        <v>0</v>
      </c>
      <c r="CS62" s="21">
        <v>0</v>
      </c>
      <c r="CT62" s="21">
        <v>0</v>
      </c>
      <c r="CU62" s="21">
        <v>0</v>
      </c>
      <c r="CV62" s="21">
        <v>0</v>
      </c>
      <c r="CW62" s="21">
        <v>0</v>
      </c>
      <c r="CX62" s="21">
        <v>0</v>
      </c>
      <c r="CY62" s="21">
        <v>0</v>
      </c>
      <c r="CZ62" s="21">
        <v>0</v>
      </c>
      <c r="DA62" s="21">
        <v>0</v>
      </c>
      <c r="DB62" s="21">
        <v>0</v>
      </c>
      <c r="DC62" s="21">
        <v>0</v>
      </c>
      <c r="DE62" s="13">
        <v>0</v>
      </c>
    </row>
    <row r="63" spans="2:109" hidden="1" x14ac:dyDescent="0.25">
      <c r="B63" s="165" t="s">
        <v>26</v>
      </c>
      <c r="C63" s="154"/>
      <c r="D63" s="155">
        <f t="shared" si="46"/>
        <v>6</v>
      </c>
      <c r="E63" s="155">
        <f t="shared" si="46"/>
        <v>8</v>
      </c>
      <c r="F63" s="155">
        <f t="shared" si="46"/>
        <v>3</v>
      </c>
      <c r="G63" s="155">
        <f t="shared" si="46"/>
        <v>3</v>
      </c>
      <c r="H63" s="155">
        <f t="shared" si="46"/>
        <v>2.9217391304347826</v>
      </c>
      <c r="I63" s="155">
        <f t="shared" si="46"/>
        <v>2.9217391304347826</v>
      </c>
      <c r="J63" s="155">
        <f t="shared" si="46"/>
        <v>2.9739130434782606</v>
      </c>
      <c r="K63" s="155">
        <f t="shared" si="46"/>
        <v>3.1043478260869564</v>
      </c>
      <c r="L63" s="155">
        <f t="shared" si="46"/>
        <v>3.2459385563632637</v>
      </c>
      <c r="M63" s="155">
        <f t="shared" si="46"/>
        <v>3.2824570432758446</v>
      </c>
      <c r="N63" s="155">
        <f t="shared" si="46"/>
        <v>3.3114395526728808</v>
      </c>
      <c r="O63" s="155">
        <f t="shared" si="46"/>
        <v>3.3260553827842179</v>
      </c>
      <c r="P63" s="155">
        <f t="shared" si="46"/>
        <v>3.3425740206099852</v>
      </c>
      <c r="Q63" s="155">
        <f t="shared" si="46"/>
        <v>3.3574229797364175</v>
      </c>
      <c r="R63" s="155">
        <f t="shared" si="46"/>
        <v>3.3767384428796974</v>
      </c>
      <c r="S63" s="155">
        <f t="shared" si="46"/>
        <v>3.4035088830436897</v>
      </c>
      <c r="T63" s="155">
        <f t="shared" si="47"/>
        <v>3.43817939396562</v>
      </c>
      <c r="U63" s="155">
        <f t="shared" si="47"/>
        <v>2.9677346479616529</v>
      </c>
      <c r="V63" s="155">
        <f t="shared" si="48"/>
        <v>3.106343346399961</v>
      </c>
      <c r="Z63" s="17" t="s">
        <v>26</v>
      </c>
      <c r="AA63" s="17"/>
      <c r="AC63" s="56">
        <v>6</v>
      </c>
      <c r="AD63" s="56">
        <v>8</v>
      </c>
      <c r="AE63" s="56">
        <v>3</v>
      </c>
      <c r="AF63" s="56">
        <v>3</v>
      </c>
      <c r="AG63" s="56">
        <v>2.9217391304347826</v>
      </c>
      <c r="AH63" s="56">
        <v>2.9217391304347826</v>
      </c>
      <c r="AI63" s="56">
        <v>2.9739130434782606</v>
      </c>
      <c r="AJ63" s="56">
        <v>3.1043478260869564</v>
      </c>
      <c r="AK63" s="56">
        <v>3.2459385563632637</v>
      </c>
      <c r="AL63" s="56">
        <v>3.2824570432758446</v>
      </c>
      <c r="AM63" s="56">
        <v>3.3114395526728808</v>
      </c>
      <c r="AN63" s="56">
        <v>3.3260553827842179</v>
      </c>
      <c r="AO63" s="56">
        <v>3.3425740206099852</v>
      </c>
      <c r="AP63" s="56">
        <v>3.3574229797364175</v>
      </c>
      <c r="AQ63" s="56">
        <v>3.3767384428796974</v>
      </c>
      <c r="AR63" s="56">
        <v>3.4035088830436897</v>
      </c>
      <c r="AS63" s="56">
        <v>3.43817939396562</v>
      </c>
      <c r="AT63" s="56">
        <v>2.9677346479616529</v>
      </c>
      <c r="AU63" s="56">
        <v>3.106343346399961</v>
      </c>
      <c r="AW63" s="13">
        <v>-0.43861803218185891</v>
      </c>
      <c r="BE63" s="17" t="s">
        <v>26</v>
      </c>
      <c r="BG63" s="21">
        <v>0</v>
      </c>
      <c r="BH63" s="21">
        <v>0</v>
      </c>
      <c r="BI63" s="21">
        <v>0</v>
      </c>
      <c r="BJ63" s="21">
        <v>0</v>
      </c>
      <c r="BK63" s="21">
        <v>0</v>
      </c>
      <c r="BL63" s="21">
        <v>0</v>
      </c>
      <c r="BM63" s="21">
        <v>0</v>
      </c>
      <c r="BN63" s="21">
        <v>0</v>
      </c>
      <c r="BO63" s="21">
        <v>0</v>
      </c>
      <c r="BP63" s="21">
        <v>0</v>
      </c>
      <c r="BQ63" s="21">
        <v>0</v>
      </c>
      <c r="BR63" s="21">
        <v>0</v>
      </c>
      <c r="BS63" s="21">
        <v>0</v>
      </c>
      <c r="BT63" s="21">
        <v>0</v>
      </c>
      <c r="BU63" s="21">
        <v>0</v>
      </c>
      <c r="BV63" s="21">
        <v>0</v>
      </c>
      <c r="BW63" s="21">
        <v>0</v>
      </c>
      <c r="BX63" s="21">
        <v>0</v>
      </c>
      <c r="BY63" s="21">
        <v>0</v>
      </c>
      <c r="CA63" s="13" t="e">
        <v>#DIV/0!</v>
      </c>
      <c r="CI63" s="17" t="s">
        <v>26</v>
      </c>
      <c r="CK63" s="20">
        <v>0</v>
      </c>
      <c r="CL63" s="20">
        <v>0</v>
      </c>
      <c r="CM63" s="20">
        <v>0</v>
      </c>
      <c r="CN63" s="20">
        <v>0</v>
      </c>
      <c r="CO63" s="20">
        <v>0</v>
      </c>
      <c r="CP63" s="20">
        <v>0</v>
      </c>
      <c r="CQ63" s="20">
        <v>0</v>
      </c>
      <c r="CR63" s="20">
        <v>0</v>
      </c>
      <c r="CS63" s="21">
        <v>0</v>
      </c>
      <c r="CT63" s="21">
        <v>0</v>
      </c>
      <c r="CU63" s="21">
        <v>0</v>
      </c>
      <c r="CV63" s="21">
        <v>0</v>
      </c>
      <c r="CW63" s="21">
        <v>0</v>
      </c>
      <c r="CX63" s="21">
        <v>0</v>
      </c>
      <c r="CY63" s="21">
        <v>0</v>
      </c>
      <c r="CZ63" s="21">
        <v>0</v>
      </c>
      <c r="DA63" s="21">
        <v>0</v>
      </c>
      <c r="DB63" s="21">
        <v>0</v>
      </c>
      <c r="DC63" s="21">
        <v>0</v>
      </c>
      <c r="DE63" s="13">
        <v>0</v>
      </c>
    </row>
    <row r="64" spans="2:109" hidden="1" x14ac:dyDescent="0.25">
      <c r="B64" s="165" t="s">
        <v>27</v>
      </c>
      <c r="C64" s="154"/>
      <c r="D64" s="155">
        <f t="shared" si="46"/>
        <v>49</v>
      </c>
      <c r="E64" s="155">
        <f t="shared" si="46"/>
        <v>49</v>
      </c>
      <c r="F64" s="155">
        <f t="shared" si="46"/>
        <v>50</v>
      </c>
      <c r="G64" s="155">
        <f t="shared" si="46"/>
        <v>50</v>
      </c>
      <c r="H64" s="155">
        <f t="shared" si="46"/>
        <v>48.695652173913039</v>
      </c>
      <c r="I64" s="155">
        <f t="shared" si="46"/>
        <v>48.695652173913039</v>
      </c>
      <c r="J64" s="155">
        <f t="shared" si="46"/>
        <v>49.565217391304344</v>
      </c>
      <c r="K64" s="155">
        <f t="shared" si="46"/>
        <v>51.739130434782609</v>
      </c>
      <c r="L64" s="155">
        <f t="shared" si="46"/>
        <v>52.207116146243365</v>
      </c>
      <c r="M64" s="155">
        <f t="shared" si="46"/>
        <v>52.741321183113747</v>
      </c>
      <c r="N64" s="155">
        <f t="shared" si="46"/>
        <v>52.86857692782084</v>
      </c>
      <c r="O64" s="155">
        <f t="shared" si="46"/>
        <v>52.760610355038779</v>
      </c>
      <c r="P64" s="155">
        <f t="shared" si="46"/>
        <v>52.68560629879682</v>
      </c>
      <c r="Q64" s="155">
        <f t="shared" si="46"/>
        <v>52.307061146613549</v>
      </c>
      <c r="R64" s="155">
        <f t="shared" si="46"/>
        <v>52.331883213133963</v>
      </c>
      <c r="S64" s="155">
        <f t="shared" si="46"/>
        <v>52.429007432525935</v>
      </c>
      <c r="T64" s="155">
        <f t="shared" si="47"/>
        <v>52.635716861139699</v>
      </c>
      <c r="U64" s="155">
        <f t="shared" si="47"/>
        <v>52.40374236955774</v>
      </c>
      <c r="V64" s="155">
        <f t="shared" si="48"/>
        <v>52.777140717277817</v>
      </c>
      <c r="Z64" s="17" t="s">
        <v>27</v>
      </c>
      <c r="AA64" s="17"/>
      <c r="AC64" s="56">
        <v>49</v>
      </c>
      <c r="AD64" s="56">
        <v>49</v>
      </c>
      <c r="AE64" s="56">
        <v>50</v>
      </c>
      <c r="AF64" s="56">
        <v>50</v>
      </c>
      <c r="AG64" s="56">
        <v>48.695652173913039</v>
      </c>
      <c r="AH64" s="56">
        <v>48.695652173913039</v>
      </c>
      <c r="AI64" s="56">
        <v>49.565217391304344</v>
      </c>
      <c r="AJ64" s="56">
        <v>51.739130434782609</v>
      </c>
      <c r="AK64" s="56">
        <v>52.207116146243365</v>
      </c>
      <c r="AL64" s="56">
        <v>52.741321183113747</v>
      </c>
      <c r="AM64" s="56">
        <v>52.86857692782084</v>
      </c>
      <c r="AN64" s="56">
        <v>52.760610355038779</v>
      </c>
      <c r="AO64" s="56">
        <v>52.68560629879682</v>
      </c>
      <c r="AP64" s="56">
        <v>52.307061146613549</v>
      </c>
      <c r="AQ64" s="56">
        <v>52.331883213133963</v>
      </c>
      <c r="AR64" s="56">
        <v>52.429007432525935</v>
      </c>
      <c r="AS64" s="56">
        <v>52.635716861139699</v>
      </c>
      <c r="AT64" s="56">
        <v>52.40374236955774</v>
      </c>
      <c r="AU64" s="56">
        <v>52.777140717277817</v>
      </c>
      <c r="AW64" s="13">
        <v>0.10865244172086896</v>
      </c>
      <c r="BE64" s="17" t="s">
        <v>27</v>
      </c>
      <c r="BG64" s="21">
        <v>0</v>
      </c>
      <c r="BH64" s="21">
        <v>0</v>
      </c>
      <c r="BI64" s="21">
        <v>0</v>
      </c>
      <c r="BJ64" s="21">
        <v>0</v>
      </c>
      <c r="BK64" s="21">
        <v>0</v>
      </c>
      <c r="BL64" s="21">
        <v>0</v>
      </c>
      <c r="BM64" s="21">
        <v>0</v>
      </c>
      <c r="BN64" s="21">
        <v>0</v>
      </c>
      <c r="BO64" s="21">
        <v>0</v>
      </c>
      <c r="BP64" s="21">
        <v>0</v>
      </c>
      <c r="BQ64" s="21">
        <v>0</v>
      </c>
      <c r="BR64" s="21">
        <v>0</v>
      </c>
      <c r="BS64" s="21">
        <v>0</v>
      </c>
      <c r="BT64" s="21">
        <v>0</v>
      </c>
      <c r="BU64" s="21">
        <v>0</v>
      </c>
      <c r="BV64" s="21">
        <v>0</v>
      </c>
      <c r="BW64" s="21">
        <v>0</v>
      </c>
      <c r="BX64" s="21">
        <v>0</v>
      </c>
      <c r="BY64" s="21">
        <v>0</v>
      </c>
      <c r="CA64" s="13" t="e">
        <v>#DIV/0!</v>
      </c>
      <c r="CI64" s="17" t="s">
        <v>27</v>
      </c>
      <c r="CK64" s="20">
        <v>0</v>
      </c>
      <c r="CL64" s="20">
        <v>0</v>
      </c>
      <c r="CM64" s="20">
        <v>0</v>
      </c>
      <c r="CN64" s="20">
        <v>0</v>
      </c>
      <c r="CO64" s="20">
        <v>0</v>
      </c>
      <c r="CP64" s="20">
        <v>0</v>
      </c>
      <c r="CQ64" s="20">
        <v>0</v>
      </c>
      <c r="CR64" s="20">
        <v>0</v>
      </c>
      <c r="CS64" s="21">
        <v>0</v>
      </c>
      <c r="CT64" s="21">
        <v>0</v>
      </c>
      <c r="CU64" s="21">
        <v>0</v>
      </c>
      <c r="CV64" s="21">
        <v>0</v>
      </c>
      <c r="CW64" s="21">
        <v>0</v>
      </c>
      <c r="CX64" s="21">
        <v>0</v>
      </c>
      <c r="CY64" s="21">
        <v>0</v>
      </c>
      <c r="CZ64" s="21">
        <v>0</v>
      </c>
      <c r="DA64" s="21">
        <v>0</v>
      </c>
      <c r="DB64" s="21">
        <v>0</v>
      </c>
      <c r="DC64" s="21">
        <v>0</v>
      </c>
      <c r="DE64" s="13">
        <v>0</v>
      </c>
    </row>
    <row r="65" spans="2:109" hidden="1" x14ac:dyDescent="0.25">
      <c r="B65" s="165" t="s">
        <v>28</v>
      </c>
      <c r="C65" s="154"/>
      <c r="D65" s="155">
        <f t="shared" si="46"/>
        <v>34</v>
      </c>
      <c r="E65" s="155">
        <f t="shared" si="46"/>
        <v>35</v>
      </c>
      <c r="F65" s="155">
        <f t="shared" si="46"/>
        <v>42</v>
      </c>
      <c r="G65" s="155">
        <f t="shared" si="46"/>
        <v>43</v>
      </c>
      <c r="H65" s="155">
        <f t="shared" si="46"/>
        <v>41.878260869565217</v>
      </c>
      <c r="I65" s="155">
        <f t="shared" si="46"/>
        <v>41.878260869565217</v>
      </c>
      <c r="J65" s="155">
        <f t="shared" si="46"/>
        <v>42.626086956521739</v>
      </c>
      <c r="K65" s="155">
        <f t="shared" si="46"/>
        <v>44.495652173913044</v>
      </c>
      <c r="L65" s="155">
        <f t="shared" si="46"/>
        <v>45.012300070160286</v>
      </c>
      <c r="M65" s="155">
        <f t="shared" si="46"/>
        <v>45.64225559836855</v>
      </c>
      <c r="N65" s="155">
        <f t="shared" si="46"/>
        <v>45.887304356744231</v>
      </c>
      <c r="O65" s="155">
        <f t="shared" si="46"/>
        <v>45.892177999564815</v>
      </c>
      <c r="P65" s="155">
        <f t="shared" si="46"/>
        <v>45.873114364758003</v>
      </c>
      <c r="Q65" s="155">
        <f t="shared" si="46"/>
        <v>45.729721116425047</v>
      </c>
      <c r="R65" s="155">
        <f t="shared" si="46"/>
        <v>45.81040253481639</v>
      </c>
      <c r="S65" s="155">
        <f t="shared" si="46"/>
        <v>45.985916927537041</v>
      </c>
      <c r="T65" s="155">
        <f t="shared" si="47"/>
        <v>46.263675783214808</v>
      </c>
      <c r="U65" s="155">
        <f t="shared" si="47"/>
        <v>46.622909737347165</v>
      </c>
      <c r="V65" s="155">
        <f t="shared" si="48"/>
        <v>46.97447991324966</v>
      </c>
      <c r="Z65" s="17" t="s">
        <v>28</v>
      </c>
      <c r="AA65" s="17"/>
      <c r="AC65" s="56">
        <v>34</v>
      </c>
      <c r="AD65" s="56">
        <v>35</v>
      </c>
      <c r="AE65" s="56">
        <v>42</v>
      </c>
      <c r="AF65" s="56">
        <v>43</v>
      </c>
      <c r="AG65" s="56">
        <v>41.878260869565217</v>
      </c>
      <c r="AH65" s="56">
        <v>41.878260869565217</v>
      </c>
      <c r="AI65" s="56">
        <v>42.626086956521739</v>
      </c>
      <c r="AJ65" s="56">
        <v>44.495652173913044</v>
      </c>
      <c r="AK65" s="56">
        <v>45.012300070160286</v>
      </c>
      <c r="AL65" s="56">
        <v>45.64225559836855</v>
      </c>
      <c r="AM65" s="56">
        <v>45.887304356744231</v>
      </c>
      <c r="AN65" s="56">
        <v>45.892177999564815</v>
      </c>
      <c r="AO65" s="56">
        <v>45.873114364758003</v>
      </c>
      <c r="AP65" s="56">
        <v>45.729721116425047</v>
      </c>
      <c r="AQ65" s="56">
        <v>45.81040253481639</v>
      </c>
      <c r="AR65" s="56">
        <v>45.985916927537041</v>
      </c>
      <c r="AS65" s="56">
        <v>46.263675783214808</v>
      </c>
      <c r="AT65" s="56">
        <v>46.622909737347165</v>
      </c>
      <c r="AU65" s="56">
        <v>46.97447991324966</v>
      </c>
      <c r="AW65" s="13">
        <v>0.42759846810198621</v>
      </c>
      <c r="BE65" s="17" t="s">
        <v>28</v>
      </c>
      <c r="BG65" s="21">
        <v>0</v>
      </c>
      <c r="BH65" s="21">
        <v>0</v>
      </c>
      <c r="BI65" s="21">
        <v>0</v>
      </c>
      <c r="BJ65" s="21">
        <v>0</v>
      </c>
      <c r="BK65" s="21">
        <v>0</v>
      </c>
      <c r="BL65" s="21">
        <v>0</v>
      </c>
      <c r="BM65" s="21">
        <v>0</v>
      </c>
      <c r="BN65" s="21">
        <v>0</v>
      </c>
      <c r="BO65" s="21">
        <v>0</v>
      </c>
      <c r="BP65" s="21">
        <v>0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1">
        <v>0</v>
      </c>
      <c r="BY65" s="21">
        <v>0</v>
      </c>
      <c r="CA65" s="13" t="e">
        <v>#DIV/0!</v>
      </c>
      <c r="CI65" s="17" t="s">
        <v>28</v>
      </c>
      <c r="CK65" s="20">
        <v>0</v>
      </c>
      <c r="CL65" s="20">
        <v>0</v>
      </c>
      <c r="CM65" s="20">
        <v>0</v>
      </c>
      <c r="CN65" s="20">
        <v>0</v>
      </c>
      <c r="CO65" s="20">
        <v>0</v>
      </c>
      <c r="CP65" s="20">
        <v>0</v>
      </c>
      <c r="CQ65" s="20">
        <v>0</v>
      </c>
      <c r="CR65" s="20">
        <v>0</v>
      </c>
      <c r="CS65" s="21">
        <v>0</v>
      </c>
      <c r="CT65" s="21">
        <v>0</v>
      </c>
      <c r="CU65" s="21">
        <v>0</v>
      </c>
      <c r="CV65" s="21">
        <v>0</v>
      </c>
      <c r="CW65" s="21">
        <v>0</v>
      </c>
      <c r="CX65" s="21">
        <v>0</v>
      </c>
      <c r="CY65" s="21">
        <v>0</v>
      </c>
      <c r="CZ65" s="21">
        <v>0</v>
      </c>
      <c r="DA65" s="21">
        <v>0</v>
      </c>
      <c r="DB65" s="21">
        <v>0</v>
      </c>
      <c r="DC65" s="21">
        <v>0</v>
      </c>
      <c r="DE65" s="13">
        <v>0</v>
      </c>
    </row>
    <row r="66" spans="2:109" hidden="1" x14ac:dyDescent="0.25">
      <c r="B66" s="164" t="s">
        <v>29</v>
      </c>
      <c r="C66" s="154"/>
      <c r="D66" s="155">
        <f t="shared" si="46"/>
        <v>165</v>
      </c>
      <c r="E66" s="155">
        <f t="shared" si="46"/>
        <v>165</v>
      </c>
      <c r="F66" s="155">
        <f t="shared" si="46"/>
        <v>156</v>
      </c>
      <c r="G66" s="155">
        <f t="shared" si="46"/>
        <v>150</v>
      </c>
      <c r="H66" s="155">
        <f t="shared" si="46"/>
        <v>152.85906040268458</v>
      </c>
      <c r="I66" s="155">
        <f t="shared" si="46"/>
        <v>152.85906040268458</v>
      </c>
      <c r="J66" s="155">
        <f t="shared" si="46"/>
        <v>150.86184210526315</v>
      </c>
      <c r="K66" s="155">
        <f t="shared" si="46"/>
        <v>148.86369657364889</v>
      </c>
      <c r="L66" s="155">
        <f t="shared" si="46"/>
        <v>141.70976812593295</v>
      </c>
      <c r="M66" s="155">
        <f t="shared" si="46"/>
        <v>141.53091199136998</v>
      </c>
      <c r="N66" s="155">
        <f t="shared" si="46"/>
        <v>139.07222311450209</v>
      </c>
      <c r="O66" s="155">
        <f t="shared" si="46"/>
        <v>135.86548197592936</v>
      </c>
      <c r="P66" s="155">
        <f t="shared" si="46"/>
        <v>132.55468401455312</v>
      </c>
      <c r="Q66" s="155">
        <f t="shared" si="46"/>
        <v>128.77314252183336</v>
      </c>
      <c r="R66" s="155">
        <f t="shared" si="46"/>
        <v>126.36261532386075</v>
      </c>
      <c r="S66" s="155">
        <f t="shared" si="46"/>
        <v>124.53192904702674</v>
      </c>
      <c r="T66" s="155">
        <f t="shared" si="47"/>
        <v>123.30043776667847</v>
      </c>
      <c r="U66" s="155">
        <f t="shared" si="47"/>
        <v>122.22563681599509</v>
      </c>
      <c r="V66" s="155">
        <f t="shared" si="48"/>
        <v>121.06352201222083</v>
      </c>
      <c r="Z66" s="12" t="s">
        <v>29</v>
      </c>
      <c r="AA66" s="12"/>
      <c r="AC66" s="56">
        <f>SUM(AC67:AC76)</f>
        <v>165</v>
      </c>
      <c r="AD66" s="56">
        <f t="shared" ref="AD66:AU66" si="51">SUM(AD67:AD76)</f>
        <v>164</v>
      </c>
      <c r="AE66" s="56">
        <f t="shared" si="51"/>
        <v>155</v>
      </c>
      <c r="AF66" s="56">
        <f t="shared" si="51"/>
        <v>149</v>
      </c>
      <c r="AG66" s="56">
        <f t="shared" si="51"/>
        <v>151.85906040268458</v>
      </c>
      <c r="AH66" s="56">
        <f t="shared" si="51"/>
        <v>151.85906040268458</v>
      </c>
      <c r="AI66" s="56">
        <f t="shared" si="51"/>
        <v>148.86184210526315</v>
      </c>
      <c r="AJ66" s="56">
        <f t="shared" si="51"/>
        <v>146.86369657364889</v>
      </c>
      <c r="AK66" s="56">
        <f t="shared" si="51"/>
        <v>139.7035818458275</v>
      </c>
      <c r="AL66" s="56">
        <f t="shared" si="51"/>
        <v>139.50523706566042</v>
      </c>
      <c r="AM66" s="56">
        <f t="shared" si="51"/>
        <v>137.04938253166389</v>
      </c>
      <c r="AN66" s="56">
        <f t="shared" si="51"/>
        <v>133.85773912018104</v>
      </c>
      <c r="AO66" s="56">
        <f t="shared" si="51"/>
        <v>130.54541456886238</v>
      </c>
      <c r="AP66" s="56">
        <f t="shared" si="51"/>
        <v>126.78484221878232</v>
      </c>
      <c r="AQ66" s="56">
        <f t="shared" si="51"/>
        <v>124.37712458778464</v>
      </c>
      <c r="AR66" s="56">
        <f t="shared" si="51"/>
        <v>122.54177679384654</v>
      </c>
      <c r="AS66" s="56">
        <f t="shared" si="51"/>
        <v>121.29965219524628</v>
      </c>
      <c r="AT66" s="56">
        <f t="shared" si="51"/>
        <v>120.2144304989322</v>
      </c>
      <c r="AU66" s="56">
        <f t="shared" si="51"/>
        <v>119.04310771328626</v>
      </c>
      <c r="AW66" s="13">
        <v>-1.5876343674908755</v>
      </c>
      <c r="BE66" s="12" t="s">
        <v>29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1">
        <v>0</v>
      </c>
      <c r="BP66" s="21">
        <v>0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1">
        <v>0</v>
      </c>
      <c r="BY66" s="21">
        <v>0</v>
      </c>
      <c r="CA66" s="13" t="e">
        <v>#DIV/0!</v>
      </c>
      <c r="CI66" s="12" t="s">
        <v>29</v>
      </c>
      <c r="CK66" s="20">
        <v>0</v>
      </c>
      <c r="CL66" s="20">
        <v>1</v>
      </c>
      <c r="CM66" s="20">
        <v>1</v>
      </c>
      <c r="CN66" s="20">
        <v>1</v>
      </c>
      <c r="CO66" s="20">
        <v>1</v>
      </c>
      <c r="CP66" s="20">
        <v>1</v>
      </c>
      <c r="CQ66" s="20">
        <v>2</v>
      </c>
      <c r="CR66" s="20">
        <v>2</v>
      </c>
      <c r="CS66" s="21">
        <v>2.0061862801054491</v>
      </c>
      <c r="CT66" s="21">
        <v>2.0256749257095499</v>
      </c>
      <c r="CU66" s="21">
        <v>2.0228405828382123</v>
      </c>
      <c r="CV66" s="21">
        <v>2.0077428557483148</v>
      </c>
      <c r="CW66" s="21">
        <v>2.009269445690725</v>
      </c>
      <c r="CX66" s="21">
        <v>1.9883003030510504</v>
      </c>
      <c r="CY66" s="21">
        <v>1.9854907360761109</v>
      </c>
      <c r="CZ66" s="21">
        <v>1.9901522531801954</v>
      </c>
      <c r="DA66" s="21">
        <v>2.000785571432194</v>
      </c>
      <c r="DB66" s="21">
        <v>2.0112063170628796</v>
      </c>
      <c r="DC66" s="21">
        <v>2.0204142989345666</v>
      </c>
      <c r="DE66" s="13">
        <v>7.0695399116549318E-2</v>
      </c>
    </row>
    <row r="67" spans="2:109" hidden="1" x14ac:dyDescent="0.25">
      <c r="B67" s="165" t="s">
        <v>30</v>
      </c>
      <c r="C67" s="154"/>
      <c r="D67" s="155">
        <f t="shared" si="46"/>
        <v>9</v>
      </c>
      <c r="E67" s="155">
        <f t="shared" si="46"/>
        <v>9</v>
      </c>
      <c r="F67" s="155">
        <f t="shared" si="46"/>
        <v>7</v>
      </c>
      <c r="G67" s="155">
        <f t="shared" si="46"/>
        <v>7</v>
      </c>
      <c r="H67" s="155">
        <f t="shared" si="46"/>
        <v>7</v>
      </c>
      <c r="I67" s="155">
        <f t="shared" si="46"/>
        <v>7</v>
      </c>
      <c r="J67" s="155">
        <f t="shared" si="46"/>
        <v>6.8618421052631575</v>
      </c>
      <c r="K67" s="155">
        <f t="shared" si="46"/>
        <v>6.7697368421052628</v>
      </c>
      <c r="L67" s="155">
        <f t="shared" si="46"/>
        <v>6.9077979986740434</v>
      </c>
      <c r="M67" s="155">
        <f t="shared" si="46"/>
        <v>7.0386205040526075</v>
      </c>
      <c r="N67" s="155">
        <f t="shared" si="46"/>
        <v>7.0736270921307014</v>
      </c>
      <c r="O67" s="155">
        <f t="shared" si="46"/>
        <v>7.0631566783244502</v>
      </c>
      <c r="P67" s="155">
        <f t="shared" si="46"/>
        <v>7.0505400774311155</v>
      </c>
      <c r="Q67" s="155">
        <f t="shared" si="46"/>
        <v>6.998122704210382</v>
      </c>
      <c r="R67" s="155">
        <f t="shared" si="46"/>
        <v>7.0073272870907433</v>
      </c>
      <c r="S67" s="155">
        <f t="shared" si="46"/>
        <v>7.0457196676209044</v>
      </c>
      <c r="T67" s="155">
        <f t="shared" si="47"/>
        <v>7.1121583685921426</v>
      </c>
      <c r="U67" s="155">
        <f t="shared" si="47"/>
        <v>7.1926660279076113</v>
      </c>
      <c r="V67" s="155">
        <f t="shared" si="48"/>
        <v>7.2743149828877378</v>
      </c>
      <c r="Z67" s="17" t="s">
        <v>30</v>
      </c>
      <c r="AA67" s="17"/>
      <c r="AC67" s="56">
        <v>9</v>
      </c>
      <c r="AD67" s="56">
        <v>9</v>
      </c>
      <c r="AE67" s="56">
        <v>7</v>
      </c>
      <c r="AF67" s="56">
        <v>7</v>
      </c>
      <c r="AG67" s="56">
        <v>7</v>
      </c>
      <c r="AH67" s="56">
        <v>7</v>
      </c>
      <c r="AI67" s="56">
        <v>6.8618421052631575</v>
      </c>
      <c r="AJ67" s="56">
        <v>6.7697368421052628</v>
      </c>
      <c r="AK67" s="56">
        <v>6.9077979986740434</v>
      </c>
      <c r="AL67" s="56">
        <v>7.0386205040526075</v>
      </c>
      <c r="AM67" s="56">
        <v>7.0736270921307014</v>
      </c>
      <c r="AN67" s="56">
        <v>7.0631566783244502</v>
      </c>
      <c r="AO67" s="56">
        <v>7.0505400774311155</v>
      </c>
      <c r="AP67" s="56">
        <v>6.998122704210382</v>
      </c>
      <c r="AQ67" s="56">
        <v>7.0073272870907433</v>
      </c>
      <c r="AR67" s="56">
        <v>7.0457196676209044</v>
      </c>
      <c r="AS67" s="56">
        <v>7.1121583685921426</v>
      </c>
      <c r="AT67" s="56">
        <v>7.1926660279076113</v>
      </c>
      <c r="AU67" s="56">
        <v>7.2743149828877378</v>
      </c>
      <c r="AW67" s="13">
        <v>0.51832598519758744</v>
      </c>
      <c r="BE67" s="17" t="s">
        <v>30</v>
      </c>
      <c r="BG67" s="21">
        <v>0</v>
      </c>
      <c r="BH67" s="21">
        <v>0</v>
      </c>
      <c r="BI67" s="21">
        <v>0</v>
      </c>
      <c r="BJ67" s="21">
        <v>0</v>
      </c>
      <c r="BK67" s="21">
        <v>0</v>
      </c>
      <c r="BL67" s="21">
        <v>0</v>
      </c>
      <c r="BM67" s="21">
        <v>0</v>
      </c>
      <c r="BN67" s="21">
        <v>0</v>
      </c>
      <c r="BO67" s="21">
        <v>0</v>
      </c>
      <c r="BP67" s="21">
        <v>0</v>
      </c>
      <c r="BQ67" s="21">
        <v>0</v>
      </c>
      <c r="BR67" s="21">
        <v>0</v>
      </c>
      <c r="BS67" s="21">
        <v>0</v>
      </c>
      <c r="BT67" s="21">
        <v>0</v>
      </c>
      <c r="BU67" s="21">
        <v>0</v>
      </c>
      <c r="BV67" s="21">
        <v>0</v>
      </c>
      <c r="BW67" s="21">
        <v>0</v>
      </c>
      <c r="BX67" s="21">
        <v>0</v>
      </c>
      <c r="BY67" s="21">
        <v>0</v>
      </c>
      <c r="CA67" s="13" t="e">
        <v>#DIV/0!</v>
      </c>
      <c r="CI67" s="17" t="s">
        <v>30</v>
      </c>
      <c r="CK67" s="20">
        <v>0</v>
      </c>
      <c r="CL67" s="20">
        <v>0</v>
      </c>
      <c r="CM67" s="20">
        <v>0</v>
      </c>
      <c r="CN67" s="20">
        <v>0</v>
      </c>
      <c r="CO67" s="20">
        <v>0</v>
      </c>
      <c r="CP67" s="20">
        <v>0</v>
      </c>
      <c r="CQ67" s="20">
        <v>0</v>
      </c>
      <c r="CR67" s="20">
        <v>0</v>
      </c>
      <c r="CS67" s="21">
        <v>0</v>
      </c>
      <c r="CT67" s="21">
        <v>0</v>
      </c>
      <c r="CU67" s="21">
        <v>0</v>
      </c>
      <c r="CV67" s="21">
        <v>0</v>
      </c>
      <c r="CW67" s="21">
        <v>0</v>
      </c>
      <c r="CX67" s="21">
        <v>0</v>
      </c>
      <c r="CY67" s="21">
        <v>0</v>
      </c>
      <c r="CZ67" s="21">
        <v>0</v>
      </c>
      <c r="DA67" s="21">
        <v>0</v>
      </c>
      <c r="DB67" s="21">
        <v>0</v>
      </c>
      <c r="DC67" s="21">
        <v>0</v>
      </c>
      <c r="DE67" s="13">
        <v>0</v>
      </c>
    </row>
    <row r="68" spans="2:109" hidden="1" x14ac:dyDescent="0.25">
      <c r="B68" s="165" t="s">
        <v>31</v>
      </c>
      <c r="C68" s="154"/>
      <c r="D68" s="155">
        <f t="shared" si="46"/>
        <v>0</v>
      </c>
      <c r="E68" s="155">
        <f t="shared" si="46"/>
        <v>0</v>
      </c>
      <c r="F68" s="155">
        <f t="shared" si="46"/>
        <v>0</v>
      </c>
      <c r="G68" s="155">
        <f t="shared" si="46"/>
        <v>0</v>
      </c>
      <c r="H68" s="155">
        <f t="shared" si="46"/>
        <v>0</v>
      </c>
      <c r="I68" s="155">
        <f t="shared" si="46"/>
        <v>0</v>
      </c>
      <c r="J68" s="155">
        <f t="shared" si="46"/>
        <v>0</v>
      </c>
      <c r="K68" s="155">
        <f t="shared" si="46"/>
        <v>0</v>
      </c>
      <c r="L68" s="155">
        <f t="shared" si="46"/>
        <v>0</v>
      </c>
      <c r="M68" s="155">
        <f t="shared" si="46"/>
        <v>0</v>
      </c>
      <c r="N68" s="155">
        <f t="shared" si="46"/>
        <v>0</v>
      </c>
      <c r="O68" s="155">
        <f t="shared" si="46"/>
        <v>0</v>
      </c>
      <c r="P68" s="155">
        <f t="shared" si="46"/>
        <v>0</v>
      </c>
      <c r="Q68" s="155">
        <f t="shared" si="46"/>
        <v>0</v>
      </c>
      <c r="R68" s="155">
        <f t="shared" si="46"/>
        <v>0</v>
      </c>
      <c r="S68" s="155">
        <f t="shared" si="46"/>
        <v>0</v>
      </c>
      <c r="T68" s="155">
        <f t="shared" si="47"/>
        <v>0</v>
      </c>
      <c r="U68" s="155">
        <f t="shared" si="47"/>
        <v>0</v>
      </c>
      <c r="V68" s="155">
        <f t="shared" si="48"/>
        <v>0</v>
      </c>
      <c r="Z68" s="17" t="s">
        <v>31</v>
      </c>
      <c r="AA68" s="17"/>
      <c r="AC68" s="56">
        <v>0</v>
      </c>
      <c r="AD68" s="56">
        <v>0</v>
      </c>
      <c r="AE68" s="56">
        <v>0</v>
      </c>
      <c r="AF68" s="56">
        <v>0</v>
      </c>
      <c r="AG68" s="56">
        <v>0</v>
      </c>
      <c r="AH68" s="56">
        <v>0</v>
      </c>
      <c r="AI68" s="56">
        <v>0</v>
      </c>
      <c r="AJ68" s="56">
        <v>0</v>
      </c>
      <c r="AK68" s="56">
        <v>0</v>
      </c>
      <c r="AL68" s="56">
        <v>0</v>
      </c>
      <c r="AM68" s="56">
        <v>0</v>
      </c>
      <c r="AN68" s="56">
        <v>0</v>
      </c>
      <c r="AO68" s="56">
        <v>0</v>
      </c>
      <c r="AP68" s="56">
        <v>0</v>
      </c>
      <c r="AQ68" s="56">
        <v>0</v>
      </c>
      <c r="AR68" s="56">
        <v>0</v>
      </c>
      <c r="AS68" s="56">
        <v>0</v>
      </c>
      <c r="AT68" s="56">
        <v>0</v>
      </c>
      <c r="AU68" s="56">
        <v>0</v>
      </c>
      <c r="AW68" s="13">
        <v>0</v>
      </c>
      <c r="BE68" s="17" t="s">
        <v>31</v>
      </c>
      <c r="BG68" s="21">
        <v>0</v>
      </c>
      <c r="BH68" s="21">
        <v>0</v>
      </c>
      <c r="BI68" s="21">
        <v>0</v>
      </c>
      <c r="BJ68" s="21">
        <v>0</v>
      </c>
      <c r="BK68" s="21">
        <v>0</v>
      </c>
      <c r="BL68" s="21">
        <v>0</v>
      </c>
      <c r="BM68" s="21">
        <v>0</v>
      </c>
      <c r="BN68" s="21">
        <v>0</v>
      </c>
      <c r="BO68" s="21">
        <v>0</v>
      </c>
      <c r="BP68" s="21">
        <v>0</v>
      </c>
      <c r="BQ68" s="21">
        <v>0</v>
      </c>
      <c r="BR68" s="21">
        <v>0</v>
      </c>
      <c r="BS68" s="21">
        <v>0</v>
      </c>
      <c r="BT68" s="21">
        <v>0</v>
      </c>
      <c r="BU68" s="21">
        <v>0</v>
      </c>
      <c r="BV68" s="21">
        <v>0</v>
      </c>
      <c r="BW68" s="21">
        <v>0</v>
      </c>
      <c r="BX68" s="21">
        <v>0</v>
      </c>
      <c r="BY68" s="21">
        <v>0</v>
      </c>
      <c r="CA68" s="13">
        <v>0</v>
      </c>
      <c r="CI68" s="17" t="s">
        <v>31</v>
      </c>
      <c r="CK68" s="20">
        <v>0</v>
      </c>
      <c r="CL68" s="20">
        <v>0</v>
      </c>
      <c r="CM68" s="20">
        <v>0</v>
      </c>
      <c r="CN68" s="20">
        <v>0</v>
      </c>
      <c r="CO68" s="20">
        <v>0</v>
      </c>
      <c r="CP68" s="20">
        <v>0</v>
      </c>
      <c r="CQ68" s="20">
        <v>0</v>
      </c>
      <c r="CR68" s="20">
        <v>0</v>
      </c>
      <c r="CS68" s="21">
        <v>0</v>
      </c>
      <c r="CT68" s="21">
        <v>0</v>
      </c>
      <c r="CU68" s="21">
        <v>0</v>
      </c>
      <c r="CV68" s="21">
        <v>0</v>
      </c>
      <c r="CW68" s="21">
        <v>0</v>
      </c>
      <c r="CX68" s="21">
        <v>0</v>
      </c>
      <c r="CY68" s="21">
        <v>0</v>
      </c>
      <c r="CZ68" s="21">
        <v>0</v>
      </c>
      <c r="DA68" s="21">
        <v>0</v>
      </c>
      <c r="DB68" s="21">
        <v>0</v>
      </c>
      <c r="DC68" s="21">
        <v>0</v>
      </c>
      <c r="DE68" s="13">
        <v>0</v>
      </c>
    </row>
    <row r="69" spans="2:109" hidden="1" x14ac:dyDescent="0.25">
      <c r="B69" s="165" t="s">
        <v>32</v>
      </c>
      <c r="C69" s="154"/>
      <c r="D69" s="155">
        <f t="shared" si="46"/>
        <v>30</v>
      </c>
      <c r="E69" s="155">
        <f t="shared" si="46"/>
        <v>32</v>
      </c>
      <c r="F69" s="155">
        <f t="shared" si="46"/>
        <v>33</v>
      </c>
      <c r="G69" s="155">
        <f t="shared" si="46"/>
        <v>31</v>
      </c>
      <c r="H69" s="155">
        <f t="shared" si="46"/>
        <v>31.604026845637581</v>
      </c>
      <c r="I69" s="155">
        <f t="shared" si="46"/>
        <v>31.604026845637581</v>
      </c>
      <c r="J69" s="155">
        <f t="shared" si="46"/>
        <v>31.999999999999996</v>
      </c>
      <c r="K69" s="155">
        <f t="shared" si="46"/>
        <v>31.597315436241608</v>
      </c>
      <c r="L69" s="155">
        <f t="shared" si="46"/>
        <v>31.781927124050174</v>
      </c>
      <c r="M69" s="155">
        <f t="shared" si="46"/>
        <v>31.990255372690935</v>
      </c>
      <c r="N69" s="155">
        <f t="shared" si="46"/>
        <v>31.831621768090336</v>
      </c>
      <c r="O69" s="155">
        <f t="shared" si="46"/>
        <v>31.531720067482123</v>
      </c>
      <c r="P69" s="155">
        <f t="shared" si="46"/>
        <v>31.264756720777243</v>
      </c>
      <c r="Q69" s="155">
        <f t="shared" si="46"/>
        <v>30.701528424334946</v>
      </c>
      <c r="R69" s="155">
        <f t="shared" si="46"/>
        <v>30.524896255203547</v>
      </c>
      <c r="S69" s="155">
        <f t="shared" si="46"/>
        <v>30.435710626367147</v>
      </c>
      <c r="T69" s="155">
        <f t="shared" si="47"/>
        <v>30.422978744554715</v>
      </c>
      <c r="U69" s="155">
        <f t="shared" si="47"/>
        <v>30.437839883218945</v>
      </c>
      <c r="V69" s="155">
        <f t="shared" si="48"/>
        <v>30.439141215036727</v>
      </c>
      <c r="Z69" s="17" t="s">
        <v>32</v>
      </c>
      <c r="AA69" s="17"/>
      <c r="AC69" s="56">
        <v>30</v>
      </c>
      <c r="AD69" s="56">
        <v>31</v>
      </c>
      <c r="AE69" s="56">
        <v>32</v>
      </c>
      <c r="AF69" s="56">
        <v>30</v>
      </c>
      <c r="AG69" s="56">
        <v>30.604026845637581</v>
      </c>
      <c r="AH69" s="56">
        <v>30.604026845637581</v>
      </c>
      <c r="AI69" s="56">
        <v>29.999999999999996</v>
      </c>
      <c r="AJ69" s="56">
        <v>29.597315436241608</v>
      </c>
      <c r="AK69" s="56">
        <v>29.775740843944725</v>
      </c>
      <c r="AL69" s="56">
        <v>29.964580446981387</v>
      </c>
      <c r="AM69" s="56">
        <v>29.808781185252123</v>
      </c>
      <c r="AN69" s="56">
        <v>29.523977211733808</v>
      </c>
      <c r="AO69" s="56">
        <v>29.255487275086519</v>
      </c>
      <c r="AP69" s="56">
        <v>28.713228121283894</v>
      </c>
      <c r="AQ69" s="56">
        <v>28.539405519127435</v>
      </c>
      <c r="AR69" s="56">
        <v>28.445558373186952</v>
      </c>
      <c r="AS69" s="56">
        <v>28.422193173122523</v>
      </c>
      <c r="AT69" s="56">
        <v>28.426633566156067</v>
      </c>
      <c r="AU69" s="56">
        <v>28.418726916102159</v>
      </c>
      <c r="AW69" s="13">
        <v>-0.46537048057228025</v>
      </c>
      <c r="BE69" s="17" t="s">
        <v>32</v>
      </c>
      <c r="BG69" s="21">
        <v>0</v>
      </c>
      <c r="BH69" s="21">
        <v>0</v>
      </c>
      <c r="BI69" s="21">
        <v>0</v>
      </c>
      <c r="BJ69" s="21">
        <v>0</v>
      </c>
      <c r="BK69" s="21">
        <v>0</v>
      </c>
      <c r="BL69" s="21">
        <v>0</v>
      </c>
      <c r="BM69" s="21">
        <v>0</v>
      </c>
      <c r="BN69" s="21">
        <v>0</v>
      </c>
      <c r="BO69" s="21">
        <v>0</v>
      </c>
      <c r="BP69" s="21">
        <v>0</v>
      </c>
      <c r="BQ69" s="21">
        <v>0</v>
      </c>
      <c r="BR69" s="21">
        <v>0</v>
      </c>
      <c r="BS69" s="21">
        <v>0</v>
      </c>
      <c r="BT69" s="21">
        <v>0</v>
      </c>
      <c r="BU69" s="21">
        <v>0</v>
      </c>
      <c r="BV69" s="21">
        <v>0</v>
      </c>
      <c r="BW69" s="21">
        <v>0</v>
      </c>
      <c r="BX69" s="21">
        <v>0</v>
      </c>
      <c r="BY69" s="21">
        <v>0</v>
      </c>
      <c r="CA69" s="13" t="e">
        <v>#DIV/0!</v>
      </c>
      <c r="CI69" s="17" t="s">
        <v>32</v>
      </c>
      <c r="CK69" s="20">
        <v>0</v>
      </c>
      <c r="CL69" s="20">
        <v>1</v>
      </c>
      <c r="CM69" s="20">
        <v>1</v>
      </c>
      <c r="CN69" s="20">
        <v>1</v>
      </c>
      <c r="CO69" s="20">
        <v>1</v>
      </c>
      <c r="CP69" s="20">
        <v>1</v>
      </c>
      <c r="CQ69" s="20">
        <v>2</v>
      </c>
      <c r="CR69" s="20">
        <v>2</v>
      </c>
      <c r="CS69" s="21">
        <v>2.0061862801054491</v>
      </c>
      <c r="CT69" s="21">
        <v>2.0256749257095499</v>
      </c>
      <c r="CU69" s="21">
        <v>2.0228405828382123</v>
      </c>
      <c r="CV69" s="21">
        <v>2.0077428557483148</v>
      </c>
      <c r="CW69" s="21">
        <v>2.009269445690725</v>
      </c>
      <c r="CX69" s="21">
        <v>1.9883003030510504</v>
      </c>
      <c r="CY69" s="21">
        <v>1.9854907360761109</v>
      </c>
      <c r="CZ69" s="21">
        <v>1.9901522531801954</v>
      </c>
      <c r="DA69" s="21">
        <v>2.000785571432194</v>
      </c>
      <c r="DB69" s="21">
        <v>2.0112063170628796</v>
      </c>
      <c r="DC69" s="21">
        <v>2.0204142989345666</v>
      </c>
      <c r="DE69" s="13">
        <v>7.0695399116549318E-2</v>
      </c>
    </row>
    <row r="70" spans="2:109" hidden="1" x14ac:dyDescent="0.25">
      <c r="B70" s="165" t="s">
        <v>33</v>
      </c>
      <c r="C70" s="154"/>
      <c r="D70" s="155">
        <f t="shared" si="46"/>
        <v>5</v>
      </c>
      <c r="E70" s="155">
        <f t="shared" si="46"/>
        <v>5</v>
      </c>
      <c r="F70" s="155">
        <f t="shared" si="46"/>
        <v>7</v>
      </c>
      <c r="G70" s="155">
        <f t="shared" si="46"/>
        <v>6</v>
      </c>
      <c r="H70" s="155">
        <f t="shared" si="46"/>
        <v>6.1208053691275168</v>
      </c>
      <c r="I70" s="155">
        <f t="shared" si="46"/>
        <v>6.1208053691275168</v>
      </c>
      <c r="J70" s="155">
        <f t="shared" si="46"/>
        <v>6</v>
      </c>
      <c r="K70" s="155">
        <f t="shared" si="46"/>
        <v>5.9194630872483218</v>
      </c>
      <c r="L70" s="155">
        <f t="shared" si="46"/>
        <v>5.7238434994884262</v>
      </c>
      <c r="M70" s="155">
        <f t="shared" si="46"/>
        <v>5.5527604590532338</v>
      </c>
      <c r="N70" s="155">
        <f t="shared" si="46"/>
        <v>5.2885937397041589</v>
      </c>
      <c r="O70" s="155">
        <f t="shared" si="46"/>
        <v>5.0035540570731429</v>
      </c>
      <c r="P70" s="155">
        <f t="shared" si="46"/>
        <v>4.713789696670136</v>
      </c>
      <c r="Q70" s="155">
        <f t="shared" si="46"/>
        <v>4.4698776340374264</v>
      </c>
      <c r="R70" s="155">
        <f t="shared" si="46"/>
        <v>4.2395270078498104</v>
      </c>
      <c r="S70" s="155">
        <f t="shared" ref="S70:S79" si="52">AR70+BV70+CZ70</f>
        <v>4.0495197766117146</v>
      </c>
      <c r="T70" s="155">
        <f t="shared" si="47"/>
        <v>3.8870631184816853</v>
      </c>
      <c r="U70" s="155">
        <f t="shared" si="47"/>
        <v>3.7387999269530474</v>
      </c>
      <c r="V70" s="155">
        <f t="shared" si="48"/>
        <v>3.5963941621222864</v>
      </c>
      <c r="Z70" s="17" t="s">
        <v>33</v>
      </c>
      <c r="AA70" s="17"/>
      <c r="AC70" s="56">
        <v>5</v>
      </c>
      <c r="AD70" s="56">
        <v>5</v>
      </c>
      <c r="AE70" s="56">
        <v>7</v>
      </c>
      <c r="AF70" s="56">
        <v>6</v>
      </c>
      <c r="AG70" s="56">
        <v>6.1208053691275168</v>
      </c>
      <c r="AH70" s="56">
        <v>6.1208053691275168</v>
      </c>
      <c r="AI70" s="56">
        <v>6</v>
      </c>
      <c r="AJ70" s="56">
        <v>5.9194630872483218</v>
      </c>
      <c r="AK70" s="56">
        <v>5.7238434994884262</v>
      </c>
      <c r="AL70" s="56">
        <v>5.5527604590532338</v>
      </c>
      <c r="AM70" s="56">
        <v>5.2885937397041589</v>
      </c>
      <c r="AN70" s="56">
        <v>5.0035540570731429</v>
      </c>
      <c r="AO70" s="56">
        <v>4.713789696670136</v>
      </c>
      <c r="AP70" s="56">
        <v>4.4698776340374264</v>
      </c>
      <c r="AQ70" s="56">
        <v>4.2395270078498104</v>
      </c>
      <c r="AR70" s="56">
        <v>4.0495197766117146</v>
      </c>
      <c r="AS70" s="56">
        <v>3.8870631184816853</v>
      </c>
      <c r="AT70" s="56">
        <v>3.7387999269530474</v>
      </c>
      <c r="AU70" s="56">
        <v>3.5963941621222864</v>
      </c>
      <c r="AW70" s="13">
        <v>-4.5407641946796478</v>
      </c>
      <c r="BE70" s="17" t="s">
        <v>33</v>
      </c>
      <c r="BG70" s="21">
        <v>0</v>
      </c>
      <c r="BH70" s="21">
        <v>0</v>
      </c>
      <c r="BI70" s="21">
        <v>0</v>
      </c>
      <c r="BJ70" s="21">
        <v>0</v>
      </c>
      <c r="BK70" s="21">
        <v>0</v>
      </c>
      <c r="BL70" s="21">
        <v>0</v>
      </c>
      <c r="BM70" s="21">
        <v>0</v>
      </c>
      <c r="BN70" s="21">
        <v>0</v>
      </c>
      <c r="BO70" s="21">
        <v>0</v>
      </c>
      <c r="BP70" s="21">
        <v>0</v>
      </c>
      <c r="BQ70" s="21">
        <v>0</v>
      </c>
      <c r="BR70" s="21">
        <v>0</v>
      </c>
      <c r="BS70" s="21">
        <v>0</v>
      </c>
      <c r="BT70" s="21">
        <v>0</v>
      </c>
      <c r="BU70" s="21">
        <v>0</v>
      </c>
      <c r="BV70" s="21">
        <v>0</v>
      </c>
      <c r="BW70" s="21">
        <v>0</v>
      </c>
      <c r="BX70" s="21">
        <v>0</v>
      </c>
      <c r="BY70" s="21">
        <v>0</v>
      </c>
      <c r="CA70" s="13" t="e">
        <v>#DIV/0!</v>
      </c>
      <c r="CI70" s="17" t="s">
        <v>33</v>
      </c>
      <c r="CK70" s="20">
        <v>0</v>
      </c>
      <c r="CL70" s="20">
        <v>0</v>
      </c>
      <c r="CM70" s="20">
        <v>0</v>
      </c>
      <c r="CN70" s="20">
        <v>0</v>
      </c>
      <c r="CO70" s="20">
        <v>0</v>
      </c>
      <c r="CP70" s="20">
        <v>0</v>
      </c>
      <c r="CQ70" s="20">
        <v>0</v>
      </c>
      <c r="CR70" s="20">
        <v>0</v>
      </c>
      <c r="CS70" s="21">
        <v>0</v>
      </c>
      <c r="CT70" s="21">
        <v>0</v>
      </c>
      <c r="CU70" s="21">
        <v>0</v>
      </c>
      <c r="CV70" s="21">
        <v>0</v>
      </c>
      <c r="CW70" s="21">
        <v>0</v>
      </c>
      <c r="CX70" s="21">
        <v>0</v>
      </c>
      <c r="CY70" s="21">
        <v>0</v>
      </c>
      <c r="CZ70" s="21">
        <v>0</v>
      </c>
      <c r="DA70" s="21">
        <v>0</v>
      </c>
      <c r="DB70" s="21">
        <v>0</v>
      </c>
      <c r="DC70" s="21">
        <v>0</v>
      </c>
      <c r="DE70" s="13">
        <v>0</v>
      </c>
    </row>
    <row r="71" spans="2:109" hidden="1" x14ac:dyDescent="0.25">
      <c r="B71" s="165" t="s">
        <v>34</v>
      </c>
      <c r="C71" s="154"/>
      <c r="D71" s="155">
        <f t="shared" ref="D71:R79" si="53">AC71+BG71+CK71</f>
        <v>18</v>
      </c>
      <c r="E71" s="155">
        <f t="shared" si="53"/>
        <v>17</v>
      </c>
      <c r="F71" s="155">
        <f t="shared" si="53"/>
        <v>13</v>
      </c>
      <c r="G71" s="155">
        <f t="shared" si="53"/>
        <v>13</v>
      </c>
      <c r="H71" s="155">
        <f t="shared" si="53"/>
        <v>13.261744966442953</v>
      </c>
      <c r="I71" s="155">
        <f t="shared" si="53"/>
        <v>13.261744966442953</v>
      </c>
      <c r="J71" s="155">
        <f t="shared" si="53"/>
        <v>13</v>
      </c>
      <c r="K71" s="155">
        <f t="shared" si="53"/>
        <v>12.825503355704697</v>
      </c>
      <c r="L71" s="155">
        <f t="shared" si="53"/>
        <v>11.972082502589698</v>
      </c>
      <c r="M71" s="155">
        <f t="shared" si="53"/>
        <v>12.000829571473984</v>
      </c>
      <c r="N71" s="155">
        <f t="shared" si="53"/>
        <v>11.650910430969374</v>
      </c>
      <c r="O71" s="155">
        <f t="shared" si="53"/>
        <v>11.232976719823395</v>
      </c>
      <c r="P71" s="155">
        <f t="shared" si="53"/>
        <v>10.718399188834661</v>
      </c>
      <c r="Q71" s="155">
        <f t="shared" si="53"/>
        <v>10.578195729731489</v>
      </c>
      <c r="R71" s="155">
        <f t="shared" si="53"/>
        <v>10.447994707557566</v>
      </c>
      <c r="S71" s="155">
        <f t="shared" si="52"/>
        <v>10.3903059567672</v>
      </c>
      <c r="T71" s="155">
        <f t="shared" si="47"/>
        <v>10.387464741206047</v>
      </c>
      <c r="U71" s="155">
        <f t="shared" si="47"/>
        <v>10.38225680853979</v>
      </c>
      <c r="V71" s="155">
        <f t="shared" si="48"/>
        <v>10.368131029384536</v>
      </c>
      <c r="Z71" s="17" t="s">
        <v>34</v>
      </c>
      <c r="AA71" s="17"/>
      <c r="AC71" s="56">
        <v>18</v>
      </c>
      <c r="AD71" s="56">
        <v>17</v>
      </c>
      <c r="AE71" s="56">
        <v>13</v>
      </c>
      <c r="AF71" s="56">
        <v>13</v>
      </c>
      <c r="AG71" s="56">
        <v>13.261744966442953</v>
      </c>
      <c r="AH71" s="56">
        <v>13.261744966442953</v>
      </c>
      <c r="AI71" s="56">
        <v>13</v>
      </c>
      <c r="AJ71" s="56">
        <v>12.825503355704697</v>
      </c>
      <c r="AK71" s="56">
        <v>11.972082502589698</v>
      </c>
      <c r="AL71" s="56">
        <v>12.000829571473984</v>
      </c>
      <c r="AM71" s="56">
        <v>11.650910430969374</v>
      </c>
      <c r="AN71" s="56">
        <v>11.232976719823395</v>
      </c>
      <c r="AO71" s="56">
        <v>10.718399188834661</v>
      </c>
      <c r="AP71" s="56">
        <v>10.578195729731489</v>
      </c>
      <c r="AQ71" s="56">
        <v>10.447994707557566</v>
      </c>
      <c r="AR71" s="56">
        <v>10.3903059567672</v>
      </c>
      <c r="AS71" s="56">
        <v>10.387464741206047</v>
      </c>
      <c r="AT71" s="56">
        <v>10.38225680853979</v>
      </c>
      <c r="AU71" s="56">
        <v>10.368131029384536</v>
      </c>
      <c r="AW71" s="13">
        <v>-1.428111388195441</v>
      </c>
      <c r="BE71" s="17" t="s">
        <v>34</v>
      </c>
      <c r="BG71" s="21">
        <v>0</v>
      </c>
      <c r="BH71" s="21">
        <v>0</v>
      </c>
      <c r="BI71" s="21">
        <v>0</v>
      </c>
      <c r="BJ71" s="21">
        <v>0</v>
      </c>
      <c r="BK71" s="21">
        <v>0</v>
      </c>
      <c r="BL71" s="21">
        <v>0</v>
      </c>
      <c r="BM71" s="21">
        <v>0</v>
      </c>
      <c r="BN71" s="21">
        <v>0</v>
      </c>
      <c r="BO71" s="21">
        <v>0</v>
      </c>
      <c r="BP71" s="21">
        <v>0</v>
      </c>
      <c r="BQ71" s="21">
        <v>0</v>
      </c>
      <c r="BR71" s="21">
        <v>0</v>
      </c>
      <c r="BS71" s="21">
        <v>0</v>
      </c>
      <c r="BT71" s="21">
        <v>0</v>
      </c>
      <c r="BU71" s="21">
        <v>0</v>
      </c>
      <c r="BV71" s="21">
        <v>0</v>
      </c>
      <c r="BW71" s="21">
        <v>0</v>
      </c>
      <c r="BX71" s="21">
        <v>0</v>
      </c>
      <c r="BY71" s="21">
        <v>0</v>
      </c>
      <c r="CA71" s="13" t="e">
        <v>#DIV/0!</v>
      </c>
      <c r="CI71" s="17" t="s">
        <v>34</v>
      </c>
      <c r="CK71" s="20">
        <v>0</v>
      </c>
      <c r="CL71" s="20">
        <v>0</v>
      </c>
      <c r="CM71" s="20">
        <v>0</v>
      </c>
      <c r="CN71" s="20">
        <v>0</v>
      </c>
      <c r="CO71" s="20">
        <v>0</v>
      </c>
      <c r="CP71" s="20">
        <v>0</v>
      </c>
      <c r="CQ71" s="20">
        <v>0</v>
      </c>
      <c r="CR71" s="20">
        <v>0</v>
      </c>
      <c r="CS71" s="21">
        <v>0</v>
      </c>
      <c r="CT71" s="21">
        <v>0</v>
      </c>
      <c r="CU71" s="21">
        <v>0</v>
      </c>
      <c r="CV71" s="21">
        <v>0</v>
      </c>
      <c r="CW71" s="21">
        <v>0</v>
      </c>
      <c r="CX71" s="21">
        <v>0</v>
      </c>
      <c r="CY71" s="21">
        <v>0</v>
      </c>
      <c r="CZ71" s="21">
        <v>0</v>
      </c>
      <c r="DA71" s="21">
        <v>0</v>
      </c>
      <c r="DB71" s="21">
        <v>0</v>
      </c>
      <c r="DC71" s="21">
        <v>0</v>
      </c>
      <c r="DE71" s="13">
        <v>0</v>
      </c>
    </row>
    <row r="72" spans="2:109" hidden="1" x14ac:dyDescent="0.25">
      <c r="B72" s="165" t="s">
        <v>35</v>
      </c>
      <c r="C72" s="154"/>
      <c r="D72" s="155">
        <f t="shared" si="53"/>
        <v>28</v>
      </c>
      <c r="E72" s="155">
        <f t="shared" si="53"/>
        <v>28</v>
      </c>
      <c r="F72" s="155">
        <f t="shared" si="53"/>
        <v>25</v>
      </c>
      <c r="G72" s="155">
        <f t="shared" si="53"/>
        <v>24</v>
      </c>
      <c r="H72" s="155">
        <f t="shared" si="53"/>
        <v>24.483221476510067</v>
      </c>
      <c r="I72" s="155">
        <f t="shared" si="53"/>
        <v>24.483221476510067</v>
      </c>
      <c r="J72" s="155">
        <f t="shared" si="53"/>
        <v>24</v>
      </c>
      <c r="K72" s="155">
        <f t="shared" si="53"/>
        <v>23.677852348993287</v>
      </c>
      <c r="L72" s="155">
        <f t="shared" si="53"/>
        <v>23.454777497351337</v>
      </c>
      <c r="M72" s="155">
        <f t="shared" si="53"/>
        <v>23.200542701032266</v>
      </c>
      <c r="N72" s="155">
        <f t="shared" si="53"/>
        <v>22.632927356094793</v>
      </c>
      <c r="O72" s="155">
        <f t="shared" si="53"/>
        <v>21.942396222791103</v>
      </c>
      <c r="P72" s="155">
        <f t="shared" si="53"/>
        <v>21.250015144816373</v>
      </c>
      <c r="Q72" s="155">
        <f t="shared" si="53"/>
        <v>20.417169734818234</v>
      </c>
      <c r="R72" s="155">
        <f t="shared" si="53"/>
        <v>19.830450885552512</v>
      </c>
      <c r="S72" s="155">
        <f t="shared" si="52"/>
        <v>19.340162504833284</v>
      </c>
      <c r="T72" s="155">
        <f t="shared" si="47"/>
        <v>18.959436943486971</v>
      </c>
      <c r="U72" s="155">
        <f t="shared" si="47"/>
        <v>18.613570470547867</v>
      </c>
      <c r="V72" s="155">
        <f t="shared" si="48"/>
        <v>18.257636259466963</v>
      </c>
      <c r="Z72" s="17" t="s">
        <v>35</v>
      </c>
      <c r="AA72" s="17"/>
      <c r="AC72" s="56">
        <v>28</v>
      </c>
      <c r="AD72" s="56">
        <v>28</v>
      </c>
      <c r="AE72" s="56">
        <v>25</v>
      </c>
      <c r="AF72" s="56">
        <v>24</v>
      </c>
      <c r="AG72" s="56">
        <v>24.483221476510067</v>
      </c>
      <c r="AH72" s="56">
        <v>24.483221476510067</v>
      </c>
      <c r="AI72" s="56">
        <v>24</v>
      </c>
      <c r="AJ72" s="56">
        <v>23.677852348993287</v>
      </c>
      <c r="AK72" s="56">
        <v>23.454777497351337</v>
      </c>
      <c r="AL72" s="56">
        <v>23.200542701032266</v>
      </c>
      <c r="AM72" s="56">
        <v>22.632927356094793</v>
      </c>
      <c r="AN72" s="56">
        <v>21.942396222791103</v>
      </c>
      <c r="AO72" s="56">
        <v>21.250015144816373</v>
      </c>
      <c r="AP72" s="56">
        <v>20.417169734818234</v>
      </c>
      <c r="AQ72" s="56">
        <v>19.830450885552512</v>
      </c>
      <c r="AR72" s="56">
        <v>19.340162504833284</v>
      </c>
      <c r="AS72" s="56">
        <v>18.959436943486971</v>
      </c>
      <c r="AT72" s="56">
        <v>18.613570470547867</v>
      </c>
      <c r="AU72" s="56">
        <v>18.257636259466963</v>
      </c>
      <c r="AW72" s="13">
        <v>-2.4737953806239443</v>
      </c>
      <c r="BE72" s="17" t="s">
        <v>35</v>
      </c>
      <c r="BG72" s="21">
        <v>0</v>
      </c>
      <c r="BH72" s="21">
        <v>0</v>
      </c>
      <c r="BI72" s="21">
        <v>0</v>
      </c>
      <c r="BJ72" s="21">
        <v>0</v>
      </c>
      <c r="BK72" s="21">
        <v>0</v>
      </c>
      <c r="BL72" s="21">
        <v>0</v>
      </c>
      <c r="BM72" s="21">
        <v>0</v>
      </c>
      <c r="BN72" s="21">
        <v>0</v>
      </c>
      <c r="BO72" s="21">
        <v>0</v>
      </c>
      <c r="BP72" s="21">
        <v>0</v>
      </c>
      <c r="BQ72" s="21">
        <v>0</v>
      </c>
      <c r="BR72" s="21">
        <v>0</v>
      </c>
      <c r="BS72" s="21">
        <v>0</v>
      </c>
      <c r="BT72" s="21">
        <v>0</v>
      </c>
      <c r="BU72" s="21">
        <v>0</v>
      </c>
      <c r="BV72" s="21">
        <v>0</v>
      </c>
      <c r="BW72" s="21">
        <v>0</v>
      </c>
      <c r="BX72" s="21">
        <v>0</v>
      </c>
      <c r="BY72" s="21">
        <v>0</v>
      </c>
      <c r="CA72" s="13" t="e">
        <v>#DIV/0!</v>
      </c>
      <c r="CI72" s="17" t="s">
        <v>35</v>
      </c>
      <c r="CK72" s="20">
        <v>0</v>
      </c>
      <c r="CL72" s="20">
        <v>0</v>
      </c>
      <c r="CM72" s="20">
        <v>0</v>
      </c>
      <c r="CN72" s="20">
        <v>0</v>
      </c>
      <c r="CO72" s="20">
        <v>0</v>
      </c>
      <c r="CP72" s="20">
        <v>0</v>
      </c>
      <c r="CQ72" s="20">
        <v>0</v>
      </c>
      <c r="CR72" s="20">
        <v>0</v>
      </c>
      <c r="CS72" s="21">
        <v>0</v>
      </c>
      <c r="CT72" s="21">
        <v>0</v>
      </c>
      <c r="CU72" s="21">
        <v>0</v>
      </c>
      <c r="CV72" s="21">
        <v>0</v>
      </c>
      <c r="CW72" s="21">
        <v>0</v>
      </c>
      <c r="CX72" s="21">
        <v>0</v>
      </c>
      <c r="CY72" s="21">
        <v>0</v>
      </c>
      <c r="CZ72" s="21">
        <v>0</v>
      </c>
      <c r="DA72" s="21">
        <v>0</v>
      </c>
      <c r="DB72" s="21">
        <v>0</v>
      </c>
      <c r="DC72" s="21">
        <v>0</v>
      </c>
      <c r="DE72" s="13">
        <v>0</v>
      </c>
    </row>
    <row r="73" spans="2:109" hidden="1" x14ac:dyDescent="0.25">
      <c r="B73" s="165" t="s">
        <v>36</v>
      </c>
      <c r="C73" s="154"/>
      <c r="D73" s="155">
        <f t="shared" si="53"/>
        <v>17</v>
      </c>
      <c r="E73" s="155">
        <f t="shared" si="53"/>
        <v>15</v>
      </c>
      <c r="F73" s="155">
        <f t="shared" si="53"/>
        <v>15</v>
      </c>
      <c r="G73" s="155">
        <f t="shared" si="53"/>
        <v>15</v>
      </c>
      <c r="H73" s="155">
        <f t="shared" si="53"/>
        <v>15.30201342281879</v>
      </c>
      <c r="I73" s="155">
        <f t="shared" si="53"/>
        <v>15.30201342281879</v>
      </c>
      <c r="J73" s="155">
        <f t="shared" si="53"/>
        <v>14.999999999999998</v>
      </c>
      <c r="K73" s="155">
        <f t="shared" si="53"/>
        <v>14.798657718120804</v>
      </c>
      <c r="L73" s="155">
        <f t="shared" si="53"/>
        <v>14.016099638083517</v>
      </c>
      <c r="M73" s="155">
        <f t="shared" si="53"/>
        <v>14.451075847098972</v>
      </c>
      <c r="N73" s="155">
        <f t="shared" si="53"/>
        <v>14.417525125537301</v>
      </c>
      <c r="O73" s="155">
        <f t="shared" si="53"/>
        <v>14.319909826465897</v>
      </c>
      <c r="P73" s="155">
        <f t="shared" si="53"/>
        <v>14.202651877435416</v>
      </c>
      <c r="Q73" s="155">
        <f t="shared" si="53"/>
        <v>14.040457260117417</v>
      </c>
      <c r="R73" s="155">
        <f t="shared" si="53"/>
        <v>13.984734364781813</v>
      </c>
      <c r="S73" s="155">
        <f t="shared" si="52"/>
        <v>13.960491851736943</v>
      </c>
      <c r="T73" s="155">
        <f t="shared" si="47"/>
        <v>13.989188865721042</v>
      </c>
      <c r="U73" s="155">
        <f t="shared" si="47"/>
        <v>14.025732191374034</v>
      </c>
      <c r="V73" s="155">
        <f t="shared" si="48"/>
        <v>14.038766811775368</v>
      </c>
      <c r="Z73" s="17" t="s">
        <v>36</v>
      </c>
      <c r="AA73" s="17"/>
      <c r="AC73" s="56">
        <v>17</v>
      </c>
      <c r="AD73" s="56">
        <v>15</v>
      </c>
      <c r="AE73" s="56">
        <v>15</v>
      </c>
      <c r="AF73" s="56">
        <v>15</v>
      </c>
      <c r="AG73" s="56">
        <v>15.30201342281879</v>
      </c>
      <c r="AH73" s="56">
        <v>15.30201342281879</v>
      </c>
      <c r="AI73" s="56">
        <v>14.999999999999998</v>
      </c>
      <c r="AJ73" s="56">
        <v>14.798657718120804</v>
      </c>
      <c r="AK73" s="56">
        <v>14.016099638083517</v>
      </c>
      <c r="AL73" s="56">
        <v>14.451075847098972</v>
      </c>
      <c r="AM73" s="56">
        <v>14.417525125537301</v>
      </c>
      <c r="AN73" s="56">
        <v>14.319909826465897</v>
      </c>
      <c r="AO73" s="56">
        <v>14.202651877435416</v>
      </c>
      <c r="AP73" s="56">
        <v>14.040457260117417</v>
      </c>
      <c r="AQ73" s="56">
        <v>13.984734364781813</v>
      </c>
      <c r="AR73" s="56">
        <v>13.960491851736943</v>
      </c>
      <c r="AS73" s="56">
        <v>13.989188865721042</v>
      </c>
      <c r="AT73" s="56">
        <v>14.025732191374034</v>
      </c>
      <c r="AU73" s="56">
        <v>14.038766811775368</v>
      </c>
      <c r="AW73" s="13">
        <v>1.616048337154119E-2</v>
      </c>
      <c r="BE73" s="17" t="s">
        <v>36</v>
      </c>
      <c r="BG73" s="21">
        <v>0</v>
      </c>
      <c r="BH73" s="21">
        <v>0</v>
      </c>
      <c r="BI73" s="21">
        <v>0</v>
      </c>
      <c r="BJ73" s="21">
        <v>0</v>
      </c>
      <c r="BK73" s="21">
        <v>0</v>
      </c>
      <c r="BL73" s="21">
        <v>0</v>
      </c>
      <c r="BM73" s="21">
        <v>0</v>
      </c>
      <c r="BN73" s="21">
        <v>0</v>
      </c>
      <c r="BO73" s="21">
        <v>0</v>
      </c>
      <c r="BP73" s="21">
        <v>0</v>
      </c>
      <c r="BQ73" s="21">
        <v>0</v>
      </c>
      <c r="BR73" s="21">
        <v>0</v>
      </c>
      <c r="BS73" s="21">
        <v>0</v>
      </c>
      <c r="BT73" s="21">
        <v>0</v>
      </c>
      <c r="BU73" s="21">
        <v>0</v>
      </c>
      <c r="BV73" s="21">
        <v>0</v>
      </c>
      <c r="BW73" s="21">
        <v>0</v>
      </c>
      <c r="BX73" s="21">
        <v>0</v>
      </c>
      <c r="BY73" s="21">
        <v>0</v>
      </c>
      <c r="CA73" s="13" t="e">
        <v>#DIV/0!</v>
      </c>
      <c r="CI73" s="17" t="s">
        <v>36</v>
      </c>
      <c r="CK73" s="20">
        <v>0</v>
      </c>
      <c r="CL73" s="20">
        <v>0</v>
      </c>
      <c r="CM73" s="20">
        <v>0</v>
      </c>
      <c r="CN73" s="20">
        <v>0</v>
      </c>
      <c r="CO73" s="20">
        <v>0</v>
      </c>
      <c r="CP73" s="20">
        <v>0</v>
      </c>
      <c r="CQ73" s="20">
        <v>0</v>
      </c>
      <c r="CR73" s="20">
        <v>0</v>
      </c>
      <c r="CS73" s="21">
        <v>0</v>
      </c>
      <c r="CT73" s="21">
        <v>0</v>
      </c>
      <c r="CU73" s="21">
        <v>0</v>
      </c>
      <c r="CV73" s="21">
        <v>0</v>
      </c>
      <c r="CW73" s="21">
        <v>0</v>
      </c>
      <c r="CX73" s="21">
        <v>0</v>
      </c>
      <c r="CY73" s="21">
        <v>0</v>
      </c>
      <c r="CZ73" s="21">
        <v>0</v>
      </c>
      <c r="DA73" s="21">
        <v>0</v>
      </c>
      <c r="DB73" s="21">
        <v>0</v>
      </c>
      <c r="DC73" s="21">
        <v>0</v>
      </c>
      <c r="DE73" s="13">
        <v>0</v>
      </c>
    </row>
    <row r="74" spans="2:109" hidden="1" x14ac:dyDescent="0.25">
      <c r="B74" s="165" t="s">
        <v>37</v>
      </c>
      <c r="C74" s="154"/>
      <c r="D74" s="155">
        <f t="shared" si="53"/>
        <v>28</v>
      </c>
      <c r="E74" s="155">
        <f t="shared" si="53"/>
        <v>28</v>
      </c>
      <c r="F74" s="155">
        <f t="shared" si="53"/>
        <v>24</v>
      </c>
      <c r="G74" s="155">
        <f t="shared" si="53"/>
        <v>22</v>
      </c>
      <c r="H74" s="155">
        <f t="shared" si="53"/>
        <v>22.44295302013423</v>
      </c>
      <c r="I74" s="155">
        <f t="shared" si="53"/>
        <v>22.44295302013423</v>
      </c>
      <c r="J74" s="155">
        <f t="shared" si="53"/>
        <v>22</v>
      </c>
      <c r="K74" s="155">
        <f t="shared" si="53"/>
        <v>21.704697986577184</v>
      </c>
      <c r="L74" s="155">
        <f t="shared" si="53"/>
        <v>20.496942697505421</v>
      </c>
      <c r="M74" s="155">
        <f t="shared" si="53"/>
        <v>20.445794264525833</v>
      </c>
      <c r="N74" s="155">
        <f t="shared" si="53"/>
        <v>19.918009290178428</v>
      </c>
      <c r="O74" s="155">
        <f t="shared" si="53"/>
        <v>19.270982792066228</v>
      </c>
      <c r="P74" s="155">
        <f t="shared" si="53"/>
        <v>18.615778784994912</v>
      </c>
      <c r="Q74" s="155">
        <f t="shared" si="53"/>
        <v>17.767393488212061</v>
      </c>
      <c r="R74" s="155">
        <f t="shared" si="53"/>
        <v>17.180450486115237</v>
      </c>
      <c r="S74" s="155">
        <f t="shared" si="52"/>
        <v>16.677105480193372</v>
      </c>
      <c r="T74" s="155">
        <f t="shared" si="47"/>
        <v>16.271116974343201</v>
      </c>
      <c r="U74" s="155">
        <f t="shared" si="47"/>
        <v>15.887363343456505</v>
      </c>
      <c r="V74" s="155">
        <f t="shared" si="48"/>
        <v>15.483935683546139</v>
      </c>
      <c r="Z74" s="17" t="s">
        <v>37</v>
      </c>
      <c r="AA74" s="17"/>
      <c r="AC74" s="56">
        <v>28</v>
      </c>
      <c r="AD74" s="56">
        <v>28</v>
      </c>
      <c r="AE74" s="56">
        <v>24</v>
      </c>
      <c r="AF74" s="56">
        <v>22</v>
      </c>
      <c r="AG74" s="56">
        <v>22.44295302013423</v>
      </c>
      <c r="AH74" s="56">
        <v>22.44295302013423</v>
      </c>
      <c r="AI74" s="56">
        <v>22</v>
      </c>
      <c r="AJ74" s="56">
        <v>21.704697986577184</v>
      </c>
      <c r="AK74" s="56">
        <v>20.496942697505421</v>
      </c>
      <c r="AL74" s="56">
        <v>20.445794264525833</v>
      </c>
      <c r="AM74" s="56">
        <v>19.918009290178428</v>
      </c>
      <c r="AN74" s="56">
        <v>19.270982792066228</v>
      </c>
      <c r="AO74" s="56">
        <v>18.615778784994912</v>
      </c>
      <c r="AP74" s="56">
        <v>17.767393488212061</v>
      </c>
      <c r="AQ74" s="56">
        <v>17.180450486115237</v>
      </c>
      <c r="AR74" s="56">
        <v>16.677105480193372</v>
      </c>
      <c r="AS74" s="56">
        <v>16.271116974343201</v>
      </c>
      <c r="AT74" s="56">
        <v>15.887363343456505</v>
      </c>
      <c r="AU74" s="56">
        <v>15.483935683546139</v>
      </c>
      <c r="AW74" s="13">
        <v>-2.7657592957424537</v>
      </c>
      <c r="BE74" s="17" t="s">
        <v>37</v>
      </c>
      <c r="BG74" s="21">
        <v>0</v>
      </c>
      <c r="BH74" s="21">
        <v>0</v>
      </c>
      <c r="BI74" s="21">
        <v>0</v>
      </c>
      <c r="BJ74" s="21">
        <v>0</v>
      </c>
      <c r="BK74" s="21">
        <v>0</v>
      </c>
      <c r="BL74" s="21">
        <v>0</v>
      </c>
      <c r="BM74" s="21">
        <v>0</v>
      </c>
      <c r="BN74" s="21">
        <v>0</v>
      </c>
      <c r="BO74" s="21">
        <v>0</v>
      </c>
      <c r="BP74" s="21">
        <v>0</v>
      </c>
      <c r="BQ74" s="21">
        <v>0</v>
      </c>
      <c r="BR74" s="21">
        <v>0</v>
      </c>
      <c r="BS74" s="21">
        <v>0</v>
      </c>
      <c r="BT74" s="21">
        <v>0</v>
      </c>
      <c r="BU74" s="21">
        <v>0</v>
      </c>
      <c r="BV74" s="21">
        <v>0</v>
      </c>
      <c r="BW74" s="21">
        <v>0</v>
      </c>
      <c r="BX74" s="21">
        <v>0</v>
      </c>
      <c r="BY74" s="21">
        <v>0</v>
      </c>
      <c r="CA74" s="13" t="e">
        <v>#DIV/0!</v>
      </c>
      <c r="CI74" s="17" t="s">
        <v>37</v>
      </c>
      <c r="CK74" s="20">
        <v>0</v>
      </c>
      <c r="CL74" s="20">
        <v>0</v>
      </c>
      <c r="CM74" s="20">
        <v>0</v>
      </c>
      <c r="CN74" s="20">
        <v>0</v>
      </c>
      <c r="CO74" s="20">
        <v>0</v>
      </c>
      <c r="CP74" s="20">
        <v>0</v>
      </c>
      <c r="CQ74" s="20">
        <v>0</v>
      </c>
      <c r="CR74" s="20">
        <v>0</v>
      </c>
      <c r="CS74" s="21">
        <v>0</v>
      </c>
      <c r="CT74" s="21">
        <v>0</v>
      </c>
      <c r="CU74" s="21">
        <v>0</v>
      </c>
      <c r="CV74" s="21">
        <v>0</v>
      </c>
      <c r="CW74" s="21">
        <v>0</v>
      </c>
      <c r="CX74" s="21">
        <v>0</v>
      </c>
      <c r="CY74" s="21">
        <v>0</v>
      </c>
      <c r="CZ74" s="21">
        <v>0</v>
      </c>
      <c r="DA74" s="21">
        <v>0</v>
      </c>
      <c r="DB74" s="21">
        <v>0</v>
      </c>
      <c r="DC74" s="21">
        <v>0</v>
      </c>
      <c r="DE74" s="13">
        <v>0</v>
      </c>
    </row>
    <row r="75" spans="2:109" hidden="1" x14ac:dyDescent="0.25">
      <c r="B75" s="165" t="s">
        <v>38</v>
      </c>
      <c r="C75" s="154"/>
      <c r="D75" s="155">
        <f t="shared" si="53"/>
        <v>20</v>
      </c>
      <c r="E75" s="155">
        <f t="shared" si="53"/>
        <v>20</v>
      </c>
      <c r="F75" s="155">
        <f t="shared" si="53"/>
        <v>19</v>
      </c>
      <c r="G75" s="155">
        <f t="shared" si="53"/>
        <v>19</v>
      </c>
      <c r="H75" s="155">
        <f t="shared" si="53"/>
        <v>19.382550335570471</v>
      </c>
      <c r="I75" s="155">
        <f t="shared" si="53"/>
        <v>19.382550335570471</v>
      </c>
      <c r="J75" s="155">
        <f t="shared" si="53"/>
        <v>19</v>
      </c>
      <c r="K75" s="155">
        <f t="shared" si="53"/>
        <v>18.744966442953022</v>
      </c>
      <c r="L75" s="155">
        <f t="shared" si="53"/>
        <v>14.492942161418972</v>
      </c>
      <c r="M75" s="155">
        <f t="shared" si="53"/>
        <v>13.951047802709517</v>
      </c>
      <c r="N75" s="155">
        <f t="shared" si="53"/>
        <v>13.479788957181489</v>
      </c>
      <c r="O75" s="155">
        <f t="shared" si="53"/>
        <v>12.898941362858869</v>
      </c>
      <c r="P75" s="155">
        <f t="shared" si="53"/>
        <v>12.309594818747351</v>
      </c>
      <c r="Q75" s="155">
        <f t="shared" si="53"/>
        <v>11.622498817276862</v>
      </c>
      <c r="R75" s="155">
        <f t="shared" si="53"/>
        <v>11.111067401296424</v>
      </c>
      <c r="S75" s="155">
        <f t="shared" si="52"/>
        <v>10.690762194569</v>
      </c>
      <c r="T75" s="155">
        <f t="shared" si="47"/>
        <v>10.372702153727657</v>
      </c>
      <c r="U75" s="155">
        <f t="shared" si="47"/>
        <v>10.087322018043256</v>
      </c>
      <c r="V75" s="155">
        <f t="shared" si="48"/>
        <v>9.7948013358608161</v>
      </c>
      <c r="Z75" s="17" t="s">
        <v>38</v>
      </c>
      <c r="AA75" s="17"/>
      <c r="AC75" s="56">
        <v>20</v>
      </c>
      <c r="AD75" s="56">
        <v>20</v>
      </c>
      <c r="AE75" s="56">
        <v>19</v>
      </c>
      <c r="AF75" s="56">
        <v>19</v>
      </c>
      <c r="AG75" s="56">
        <v>19.382550335570471</v>
      </c>
      <c r="AH75" s="56">
        <v>19.382550335570471</v>
      </c>
      <c r="AI75" s="56">
        <v>19</v>
      </c>
      <c r="AJ75" s="56">
        <v>18.744966442953022</v>
      </c>
      <c r="AK75" s="56">
        <v>14.492942161418972</v>
      </c>
      <c r="AL75" s="56">
        <v>13.951047802709517</v>
      </c>
      <c r="AM75" s="56">
        <v>13.479788957181489</v>
      </c>
      <c r="AN75" s="56">
        <v>12.898941362858869</v>
      </c>
      <c r="AO75" s="56">
        <v>12.309594818747351</v>
      </c>
      <c r="AP75" s="56">
        <v>11.622498817276862</v>
      </c>
      <c r="AQ75" s="56">
        <v>11.111067401296424</v>
      </c>
      <c r="AR75" s="56">
        <v>10.690762194569</v>
      </c>
      <c r="AS75" s="56">
        <v>10.372702153727657</v>
      </c>
      <c r="AT75" s="56">
        <v>10.087322018043256</v>
      </c>
      <c r="AU75" s="56">
        <v>9.7948013358608161</v>
      </c>
      <c r="AW75" s="13">
        <v>-3.842335336810887</v>
      </c>
      <c r="BE75" s="17" t="s">
        <v>38</v>
      </c>
      <c r="BG75" s="21">
        <v>0</v>
      </c>
      <c r="BH75" s="21">
        <v>0</v>
      </c>
      <c r="BI75" s="21">
        <v>0</v>
      </c>
      <c r="BJ75" s="21">
        <v>0</v>
      </c>
      <c r="BK75" s="21">
        <v>0</v>
      </c>
      <c r="BL75" s="21">
        <v>0</v>
      </c>
      <c r="BM75" s="21">
        <v>0</v>
      </c>
      <c r="BN75" s="21">
        <v>0</v>
      </c>
      <c r="BO75" s="21">
        <v>0</v>
      </c>
      <c r="BP75" s="21">
        <v>0</v>
      </c>
      <c r="BQ75" s="21">
        <v>0</v>
      </c>
      <c r="BR75" s="21">
        <v>0</v>
      </c>
      <c r="BS75" s="21">
        <v>0</v>
      </c>
      <c r="BT75" s="21">
        <v>0</v>
      </c>
      <c r="BU75" s="21">
        <v>0</v>
      </c>
      <c r="BV75" s="21">
        <v>0</v>
      </c>
      <c r="BW75" s="21">
        <v>0</v>
      </c>
      <c r="BX75" s="21">
        <v>0</v>
      </c>
      <c r="BY75" s="21">
        <v>0</v>
      </c>
      <c r="CA75" s="13" t="e">
        <v>#DIV/0!</v>
      </c>
      <c r="CI75" s="17" t="s">
        <v>38</v>
      </c>
      <c r="CK75" s="20">
        <v>0</v>
      </c>
      <c r="CL75" s="20">
        <v>0</v>
      </c>
      <c r="CM75" s="20">
        <v>0</v>
      </c>
      <c r="CN75" s="20">
        <v>0</v>
      </c>
      <c r="CO75" s="20">
        <v>0</v>
      </c>
      <c r="CP75" s="20">
        <v>0</v>
      </c>
      <c r="CQ75" s="20">
        <v>0</v>
      </c>
      <c r="CR75" s="20">
        <v>0</v>
      </c>
      <c r="CS75" s="21">
        <v>0</v>
      </c>
      <c r="CT75" s="21">
        <v>0</v>
      </c>
      <c r="CU75" s="21">
        <v>0</v>
      </c>
      <c r="CV75" s="21">
        <v>0</v>
      </c>
      <c r="CW75" s="21">
        <v>0</v>
      </c>
      <c r="CX75" s="21">
        <v>0</v>
      </c>
      <c r="CY75" s="21">
        <v>0</v>
      </c>
      <c r="CZ75" s="21">
        <v>0</v>
      </c>
      <c r="DA75" s="21">
        <v>0</v>
      </c>
      <c r="DB75" s="21">
        <v>0</v>
      </c>
      <c r="DC75" s="21">
        <v>0</v>
      </c>
      <c r="DE75" s="13">
        <v>0</v>
      </c>
    </row>
    <row r="76" spans="2:109" hidden="1" x14ac:dyDescent="0.25">
      <c r="B76" s="165" t="s">
        <v>39</v>
      </c>
      <c r="C76" s="154"/>
      <c r="D76" s="155">
        <f t="shared" si="53"/>
        <v>10</v>
      </c>
      <c r="E76" s="155">
        <f t="shared" si="53"/>
        <v>11</v>
      </c>
      <c r="F76" s="155">
        <f t="shared" si="53"/>
        <v>13</v>
      </c>
      <c r="G76" s="155">
        <f t="shared" si="53"/>
        <v>13</v>
      </c>
      <c r="H76" s="155">
        <f t="shared" si="53"/>
        <v>13.261744966442953</v>
      </c>
      <c r="I76" s="155">
        <f t="shared" si="53"/>
        <v>13.261744966442953</v>
      </c>
      <c r="J76" s="155">
        <f t="shared" si="53"/>
        <v>13</v>
      </c>
      <c r="K76" s="155">
        <f t="shared" si="53"/>
        <v>12.825503355704697</v>
      </c>
      <c r="L76" s="155">
        <f t="shared" si="53"/>
        <v>12.863355006771384</v>
      </c>
      <c r="M76" s="155">
        <f t="shared" si="53"/>
        <v>12.899985468732597</v>
      </c>
      <c r="N76" s="155">
        <f t="shared" si="53"/>
        <v>12.779219354615531</v>
      </c>
      <c r="O76" s="155">
        <f t="shared" si="53"/>
        <v>12.601844249044136</v>
      </c>
      <c r="P76" s="155">
        <f t="shared" si="53"/>
        <v>12.429157704845913</v>
      </c>
      <c r="Q76" s="155">
        <f t="shared" si="53"/>
        <v>12.177898729094533</v>
      </c>
      <c r="R76" s="155">
        <f t="shared" si="53"/>
        <v>12.036166928413101</v>
      </c>
      <c r="S76" s="155">
        <f t="shared" si="52"/>
        <v>11.942150988327155</v>
      </c>
      <c r="T76" s="155">
        <f t="shared" si="47"/>
        <v>11.898327856565004</v>
      </c>
      <c r="U76" s="155">
        <f t="shared" si="47"/>
        <v>11.860086145954023</v>
      </c>
      <c r="V76" s="155">
        <f t="shared" si="48"/>
        <v>11.810400532140259</v>
      </c>
      <c r="Z76" s="17" t="s">
        <v>39</v>
      </c>
      <c r="AA76" s="17"/>
      <c r="AC76" s="56">
        <v>10</v>
      </c>
      <c r="AD76" s="56">
        <v>11</v>
      </c>
      <c r="AE76" s="56">
        <v>13</v>
      </c>
      <c r="AF76" s="56">
        <v>13</v>
      </c>
      <c r="AG76" s="56">
        <v>13.261744966442953</v>
      </c>
      <c r="AH76" s="56">
        <v>13.261744966442953</v>
      </c>
      <c r="AI76" s="56">
        <v>13</v>
      </c>
      <c r="AJ76" s="56">
        <v>12.825503355704697</v>
      </c>
      <c r="AK76" s="56">
        <v>12.863355006771384</v>
      </c>
      <c r="AL76" s="56">
        <v>12.899985468732597</v>
      </c>
      <c r="AM76" s="56">
        <v>12.779219354615531</v>
      </c>
      <c r="AN76" s="56">
        <v>12.601844249044136</v>
      </c>
      <c r="AO76" s="56">
        <v>12.429157704845913</v>
      </c>
      <c r="AP76" s="56">
        <v>12.177898729094533</v>
      </c>
      <c r="AQ76" s="56">
        <v>12.036166928413101</v>
      </c>
      <c r="AR76" s="56">
        <v>11.942150988327155</v>
      </c>
      <c r="AS76" s="56">
        <v>11.898327856565004</v>
      </c>
      <c r="AT76" s="56">
        <v>11.860086145954023</v>
      </c>
      <c r="AU76" s="56">
        <v>11.810400532140259</v>
      </c>
      <c r="AW76" s="13">
        <v>-0.85038388092023576</v>
      </c>
      <c r="BE76" s="17" t="s">
        <v>39</v>
      </c>
      <c r="BG76" s="21">
        <v>0</v>
      </c>
      <c r="BH76" s="21">
        <v>0</v>
      </c>
      <c r="BI76" s="21">
        <v>0</v>
      </c>
      <c r="BJ76" s="21">
        <v>0</v>
      </c>
      <c r="BK76" s="21">
        <v>0</v>
      </c>
      <c r="BL76" s="21">
        <v>0</v>
      </c>
      <c r="BM76" s="21">
        <v>0</v>
      </c>
      <c r="BN76" s="21">
        <v>0</v>
      </c>
      <c r="BO76" s="21">
        <v>0</v>
      </c>
      <c r="BP76" s="21">
        <v>0</v>
      </c>
      <c r="BQ76" s="21">
        <v>0</v>
      </c>
      <c r="BR76" s="21">
        <v>0</v>
      </c>
      <c r="BS76" s="21">
        <v>0</v>
      </c>
      <c r="BT76" s="21">
        <v>0</v>
      </c>
      <c r="BU76" s="21">
        <v>0</v>
      </c>
      <c r="BV76" s="21">
        <v>0</v>
      </c>
      <c r="BW76" s="21">
        <v>0</v>
      </c>
      <c r="BX76" s="21">
        <v>0</v>
      </c>
      <c r="BY76" s="21">
        <v>0</v>
      </c>
      <c r="CA76" s="13" t="e">
        <v>#DIV/0!</v>
      </c>
      <c r="CI76" s="17" t="s">
        <v>39</v>
      </c>
      <c r="CK76" s="20">
        <v>0</v>
      </c>
      <c r="CL76" s="20">
        <v>0</v>
      </c>
      <c r="CM76" s="20">
        <v>0</v>
      </c>
      <c r="CN76" s="20">
        <v>0</v>
      </c>
      <c r="CO76" s="20">
        <v>0</v>
      </c>
      <c r="CP76" s="20">
        <v>0</v>
      </c>
      <c r="CQ76" s="20">
        <v>0</v>
      </c>
      <c r="CR76" s="20">
        <v>0</v>
      </c>
      <c r="CS76" s="21">
        <v>0</v>
      </c>
      <c r="CT76" s="21">
        <v>0</v>
      </c>
      <c r="CU76" s="21">
        <v>0</v>
      </c>
      <c r="CV76" s="21">
        <v>0</v>
      </c>
      <c r="CW76" s="21">
        <v>0</v>
      </c>
      <c r="CX76" s="21">
        <v>0</v>
      </c>
      <c r="CY76" s="21">
        <v>0</v>
      </c>
      <c r="CZ76" s="21">
        <v>0</v>
      </c>
      <c r="DA76" s="21">
        <v>0</v>
      </c>
      <c r="DB76" s="21">
        <v>0</v>
      </c>
      <c r="DC76" s="21">
        <v>0</v>
      </c>
      <c r="DE76" s="13">
        <v>0</v>
      </c>
    </row>
    <row r="77" spans="2:109" hidden="1" x14ac:dyDescent="0.25">
      <c r="B77" s="156" t="s">
        <v>46</v>
      </c>
      <c r="C77" s="154"/>
      <c r="D77" s="155">
        <f t="shared" si="53"/>
        <v>3197</v>
      </c>
      <c r="E77" s="155">
        <f t="shared" si="53"/>
        <v>2750</v>
      </c>
      <c r="F77" s="155">
        <f t="shared" si="53"/>
        <v>3172</v>
      </c>
      <c r="G77" s="155">
        <f t="shared" si="53"/>
        <v>3164</v>
      </c>
      <c r="H77" s="155">
        <f t="shared" si="53"/>
        <v>3304.2287230002489</v>
      </c>
      <c r="I77" s="155">
        <f t="shared" si="53"/>
        <v>3504.106215199336</v>
      </c>
      <c r="J77" s="155">
        <f t="shared" si="53"/>
        <v>3340.4947633294564</v>
      </c>
      <c r="K77" s="155">
        <f t="shared" si="53"/>
        <v>2576.3915093710957</v>
      </c>
      <c r="L77" s="155">
        <f t="shared" si="53"/>
        <v>3153.3380296779783</v>
      </c>
      <c r="M77" s="155">
        <f t="shared" si="53"/>
        <v>3167.5891198653899</v>
      </c>
      <c r="N77" s="155">
        <f t="shared" si="53"/>
        <v>3181.6057673500936</v>
      </c>
      <c r="O77" s="155">
        <f t="shared" si="53"/>
        <v>3196.1015642381954</v>
      </c>
      <c r="P77" s="155">
        <f t="shared" si="53"/>
        <v>3210.5857008387088</v>
      </c>
      <c r="Q77" s="155">
        <f t="shared" si="53"/>
        <v>3224.9256314720201</v>
      </c>
      <c r="R77" s="155">
        <f t="shared" si="53"/>
        <v>3238.4834652512395</v>
      </c>
      <c r="S77" s="155">
        <f t="shared" si="52"/>
        <v>3253.2383456565376</v>
      </c>
      <c r="T77" s="155">
        <f t="shared" si="47"/>
        <v>3266.2141089591123</v>
      </c>
      <c r="U77" s="155">
        <f t="shared" si="47"/>
        <v>3278.3628027012533</v>
      </c>
      <c r="V77" s="155">
        <f t="shared" si="48"/>
        <v>3291.9816821720997</v>
      </c>
      <c r="Z77" s="9" t="s">
        <v>46</v>
      </c>
      <c r="AA77" s="9"/>
      <c r="AC77" s="56">
        <v>3197</v>
      </c>
      <c r="AD77" s="56">
        <v>2748</v>
      </c>
      <c r="AE77" s="56">
        <v>3170</v>
      </c>
      <c r="AF77" s="56">
        <v>3158</v>
      </c>
      <c r="AG77" s="56">
        <v>3299.7119444767591</v>
      </c>
      <c r="AH77" s="56">
        <v>3500</v>
      </c>
      <c r="AI77" s="56">
        <v>3336.4523131153619</v>
      </c>
      <c r="AJ77" s="56">
        <v>2572.1679886569709</v>
      </c>
      <c r="AK77" s="56">
        <v>3148.7231370762988</v>
      </c>
      <c r="AL77" s="56">
        <v>3162.794467631968</v>
      </c>
      <c r="AM77" s="56">
        <v>3176.619905599272</v>
      </c>
      <c r="AN77" s="56">
        <v>3190.9479055606421</v>
      </c>
      <c r="AO77" s="56">
        <v>3205.2598562511762</v>
      </c>
      <c r="AP77" s="56">
        <v>3219.4310241391308</v>
      </c>
      <c r="AQ77" s="56">
        <v>3232.8159369001692</v>
      </c>
      <c r="AR77" s="56">
        <v>3247.4088105152728</v>
      </c>
      <c r="AS77" s="56">
        <v>3260.2256095950829</v>
      </c>
      <c r="AT77" s="56">
        <v>3272.2084284973139</v>
      </c>
      <c r="AU77" s="56">
        <v>3285.6568942582326</v>
      </c>
      <c r="BE77" s="9" t="s">
        <v>46</v>
      </c>
      <c r="BG77" s="21">
        <v>0</v>
      </c>
      <c r="BH77" s="21">
        <v>1</v>
      </c>
      <c r="BI77" s="21">
        <v>2</v>
      </c>
      <c r="BJ77" s="21">
        <v>6</v>
      </c>
      <c r="BK77" s="21">
        <v>4</v>
      </c>
      <c r="BL77" s="21">
        <v>3.5946969696969697</v>
      </c>
      <c r="BM77" s="21">
        <v>3.4765151515151516</v>
      </c>
      <c r="BN77" s="21">
        <v>3.5848484848484845</v>
      </c>
      <c r="BO77" s="21">
        <v>3.8614267676767677</v>
      </c>
      <c r="BP77" s="21">
        <v>3.9894570707070707</v>
      </c>
      <c r="BQ77" s="21">
        <v>4.1285356261760153</v>
      </c>
      <c r="BR77" s="21">
        <v>4.2409724948628842</v>
      </c>
      <c r="BS77" s="21">
        <v>4.3599750201154093</v>
      </c>
      <c r="BT77" s="21">
        <v>4.4732325958729851</v>
      </c>
      <c r="BU77" s="21">
        <v>4.5873108787012686</v>
      </c>
      <c r="BV77" s="21">
        <v>4.6923613837517735</v>
      </c>
      <c r="BW77" s="21">
        <v>4.7949497675901567</v>
      </c>
      <c r="BX77" s="21">
        <v>4.9008209797113693</v>
      </c>
      <c r="BY77" s="21">
        <v>5.0107957271861165</v>
      </c>
      <c r="CI77" s="9" t="s">
        <v>46</v>
      </c>
      <c r="CK77" s="21">
        <v>0</v>
      </c>
      <c r="CL77" s="21">
        <v>1</v>
      </c>
      <c r="CM77" s="21">
        <v>0</v>
      </c>
      <c r="CN77" s="21">
        <v>0</v>
      </c>
      <c r="CO77" s="21">
        <v>0.51677852348993292</v>
      </c>
      <c r="CP77" s="21">
        <v>0.51151822963903504</v>
      </c>
      <c r="CQ77" s="21">
        <v>0.56593506257935788</v>
      </c>
      <c r="CR77" s="21">
        <v>0.63867222927625611</v>
      </c>
      <c r="CS77" s="21">
        <v>0.7534658340027468</v>
      </c>
      <c r="CT77" s="21">
        <v>0.80519516271471714</v>
      </c>
      <c r="CU77" s="21">
        <v>0.85732612464557956</v>
      </c>
      <c r="CV77" s="21">
        <v>0.9126861826902013</v>
      </c>
      <c r="CW77" s="21">
        <v>0.96586956741721008</v>
      </c>
      <c r="CX77" s="21">
        <v>1.0213747370163395</v>
      </c>
      <c r="CY77" s="21">
        <v>1.0802174723691418</v>
      </c>
      <c r="CZ77" s="21">
        <v>1.1371737575133465</v>
      </c>
      <c r="DA77" s="21">
        <v>1.1935495964395211</v>
      </c>
      <c r="DB77" s="21">
        <v>1.2535532242283838</v>
      </c>
      <c r="DC77" s="21">
        <v>1.3139921866807689</v>
      </c>
      <c r="DE77" s="13">
        <v>0</v>
      </c>
    </row>
    <row r="78" spans="2:109" hidden="1" x14ac:dyDescent="0.25">
      <c r="B78" s="156" t="s">
        <v>47</v>
      </c>
      <c r="C78" s="154"/>
      <c r="D78" s="155">
        <f t="shared" si="53"/>
        <v>0</v>
      </c>
      <c r="E78" s="155">
        <f t="shared" si="53"/>
        <v>0</v>
      </c>
      <c r="F78" s="155">
        <f t="shared" si="53"/>
        <v>0</v>
      </c>
      <c r="G78" s="155">
        <f t="shared" si="53"/>
        <v>0</v>
      </c>
      <c r="H78" s="155">
        <f t="shared" si="53"/>
        <v>0</v>
      </c>
      <c r="I78" s="155">
        <f t="shared" si="53"/>
        <v>0</v>
      </c>
      <c r="J78" s="155">
        <f t="shared" si="53"/>
        <v>0</v>
      </c>
      <c r="K78" s="155">
        <f t="shared" si="53"/>
        <v>0</v>
      </c>
      <c r="L78" s="155">
        <f t="shared" si="53"/>
        <v>3153.3380296779783</v>
      </c>
      <c r="M78" s="155">
        <f t="shared" si="53"/>
        <v>6320.9271495433686</v>
      </c>
      <c r="N78" s="155">
        <f t="shared" si="53"/>
        <v>9502.5329168934622</v>
      </c>
      <c r="O78" s="155">
        <f t="shared" si="53"/>
        <v>12698.634481131658</v>
      </c>
      <c r="P78" s="155">
        <f t="shared" si="53"/>
        <v>15909.220181970366</v>
      </c>
      <c r="Q78" s="155">
        <f t="shared" si="53"/>
        <v>19134.145813442388</v>
      </c>
      <c r="R78" s="155">
        <f t="shared" si="53"/>
        <v>22372.629278693628</v>
      </c>
      <c r="S78" s="155">
        <f t="shared" si="52"/>
        <v>25625.867624350165</v>
      </c>
      <c r="T78" s="155">
        <f t="shared" si="47"/>
        <v>28892.081733309278</v>
      </c>
      <c r="U78" s="155">
        <f t="shared" si="47"/>
        <v>32170.444536010535</v>
      </c>
      <c r="V78" s="155">
        <f t="shared" si="48"/>
        <v>35462.426218182634</v>
      </c>
      <c r="Z78" s="9" t="s">
        <v>47</v>
      </c>
      <c r="AA78" s="9"/>
      <c r="AC78" s="56"/>
      <c r="AD78" s="56"/>
      <c r="AE78" s="56"/>
      <c r="AF78" s="56"/>
      <c r="AG78" s="56"/>
      <c r="AH78" s="56"/>
      <c r="AI78" s="56"/>
      <c r="AJ78" s="56"/>
      <c r="AK78" s="56">
        <v>3148.7231370762988</v>
      </c>
      <c r="AL78" s="56">
        <f>AK78+AL77</f>
        <v>6311.5176047082668</v>
      </c>
      <c r="AM78" s="56">
        <f t="shared" ref="AM78:AU78" si="54">AL78+AM77</f>
        <v>9488.1375103075388</v>
      </c>
      <c r="AN78" s="56">
        <f t="shared" si="54"/>
        <v>12679.085415868181</v>
      </c>
      <c r="AO78" s="56">
        <f t="shared" si="54"/>
        <v>15884.345272119357</v>
      </c>
      <c r="AP78" s="56">
        <f t="shared" si="54"/>
        <v>19103.776296258489</v>
      </c>
      <c r="AQ78" s="56">
        <f t="shared" si="54"/>
        <v>22336.592233158659</v>
      </c>
      <c r="AR78" s="56">
        <f t="shared" si="54"/>
        <v>25584.001043673932</v>
      </c>
      <c r="AS78" s="56">
        <f t="shared" si="54"/>
        <v>28844.226653269016</v>
      </c>
      <c r="AT78" s="56">
        <f t="shared" si="54"/>
        <v>32116.435081766329</v>
      </c>
      <c r="AU78" s="56">
        <f t="shared" si="54"/>
        <v>35402.09197602456</v>
      </c>
      <c r="BE78" s="9" t="s">
        <v>47</v>
      </c>
      <c r="BG78" s="21"/>
      <c r="BH78" s="21"/>
      <c r="BI78" s="21"/>
      <c r="BJ78" s="21"/>
      <c r="BK78" s="21"/>
      <c r="BL78" s="21"/>
      <c r="BM78" s="21"/>
      <c r="BN78" s="21"/>
      <c r="BO78" s="21">
        <v>3.8614267676767677</v>
      </c>
      <c r="BP78" s="21">
        <v>7.8508838383838384</v>
      </c>
      <c r="BQ78" s="21">
        <v>11.979419464559854</v>
      </c>
      <c r="BR78" s="21">
        <v>16.220391959422738</v>
      </c>
      <c r="BS78" s="21">
        <v>20.580366979538148</v>
      </c>
      <c r="BT78" s="21">
        <v>25.053599575411134</v>
      </c>
      <c r="BU78" s="21">
        <v>29.640910454112401</v>
      </c>
      <c r="BV78" s="21">
        <v>34.333271837864174</v>
      </c>
      <c r="BW78" s="21">
        <v>39.128221605454328</v>
      </c>
      <c r="BX78" s="21">
        <v>44.029042585165698</v>
      </c>
      <c r="BY78" s="21">
        <v>49.039838312351812</v>
      </c>
      <c r="CI78" s="9" t="s">
        <v>47</v>
      </c>
      <c r="CK78" s="20"/>
      <c r="CL78" s="20"/>
      <c r="CM78" s="20"/>
      <c r="CN78" s="20"/>
      <c r="CO78" s="20"/>
      <c r="CP78" s="20"/>
      <c r="CQ78" s="20"/>
      <c r="CR78" s="20"/>
      <c r="CS78" s="21">
        <v>0.7534658340027468</v>
      </c>
      <c r="CT78" s="21">
        <v>1.5586609967174638</v>
      </c>
      <c r="CU78" s="21">
        <v>2.4159871213630435</v>
      </c>
      <c r="CV78" s="21">
        <v>3.328673304053245</v>
      </c>
      <c r="CW78" s="21">
        <v>4.2945428714704548</v>
      </c>
      <c r="CX78" s="21">
        <v>5.3159176084867941</v>
      </c>
      <c r="CY78" s="21">
        <v>6.3961350808559363</v>
      </c>
      <c r="CZ78" s="21">
        <v>7.5333088383692832</v>
      </c>
      <c r="DA78" s="21">
        <v>8.7268584348088041</v>
      </c>
      <c r="DB78" s="21">
        <v>9.9804116590371876</v>
      </c>
      <c r="DC78" s="21">
        <v>11.294403845717957</v>
      </c>
    </row>
    <row r="79" spans="2:109" hidden="1" x14ac:dyDescent="0.25">
      <c r="B79" s="166" t="s">
        <v>48</v>
      </c>
      <c r="C79" s="154"/>
      <c r="D79" s="155">
        <f t="shared" si="53"/>
        <v>0</v>
      </c>
      <c r="E79" s="155">
        <f t="shared" si="53"/>
        <v>0</v>
      </c>
      <c r="F79" s="155">
        <f t="shared" si="53"/>
        <v>0</v>
      </c>
      <c r="G79" s="155">
        <f t="shared" si="53"/>
        <v>0</v>
      </c>
      <c r="H79" s="155">
        <f t="shared" si="53"/>
        <v>0</v>
      </c>
      <c r="I79" s="155">
        <f t="shared" si="53"/>
        <v>0</v>
      </c>
      <c r="J79" s="155">
        <f t="shared" si="53"/>
        <v>0</v>
      </c>
      <c r="K79" s="155">
        <f t="shared" si="53"/>
        <v>0</v>
      </c>
      <c r="L79" s="155">
        <f t="shared" si="53"/>
        <v>6196.8446981553116</v>
      </c>
      <c r="M79" s="155">
        <f t="shared" si="53"/>
        <v>12810.034175054083</v>
      </c>
      <c r="N79" s="155">
        <f t="shared" si="53"/>
        <v>19354.726531130553</v>
      </c>
      <c r="O79" s="155">
        <f t="shared" si="53"/>
        <v>26046.539578175769</v>
      </c>
      <c r="P79" s="155">
        <f t="shared" si="53"/>
        <v>32730.425382790618</v>
      </c>
      <c r="Q79" s="155">
        <f t="shared" si="53"/>
        <v>39412.526799013467</v>
      </c>
      <c r="R79" s="155">
        <f t="shared" si="53"/>
        <v>45948.46230362924</v>
      </c>
      <c r="S79" s="155">
        <f t="shared" si="52"/>
        <v>52742.512785087791</v>
      </c>
      <c r="T79" s="155">
        <f t="shared" si="47"/>
        <v>59172.82260005131</v>
      </c>
      <c r="U79" s="155">
        <f t="shared" si="47"/>
        <v>65463.013087114014</v>
      </c>
      <c r="V79" s="155">
        <f t="shared" si="48"/>
        <v>72079.755420559071</v>
      </c>
      <c r="Z79" s="26" t="s">
        <v>48</v>
      </c>
      <c r="AA79" s="26"/>
      <c r="AC79" s="56"/>
      <c r="AD79" s="56"/>
      <c r="AE79" s="56"/>
      <c r="AF79" s="56"/>
      <c r="AG79" s="56"/>
      <c r="AH79" s="56"/>
      <c r="AI79" s="56"/>
      <c r="AJ79" s="56"/>
      <c r="AK79" s="56">
        <v>5725.7231370762984</v>
      </c>
      <c r="AL79" s="56">
        <v>11879.472301888854</v>
      </c>
      <c r="AM79" s="56">
        <v>17994.780803089659</v>
      </c>
      <c r="AN79" s="56">
        <v>24231.240191457324</v>
      </c>
      <c r="AO79" s="56">
        <v>30478.600151484639</v>
      </c>
      <c r="AP79" s="56">
        <v>36710.206960374599</v>
      </c>
      <c r="AQ79" s="56">
        <v>42788.074936639299</v>
      </c>
      <c r="AR79" s="56">
        <v>49137.295882956591</v>
      </c>
      <c r="AS79" s="56">
        <v>55121.817198556077</v>
      </c>
      <c r="AT79" s="56">
        <v>60941.053311414835</v>
      </c>
      <c r="AU79" s="56">
        <v>67085.270856946037</v>
      </c>
      <c r="BE79" s="26" t="s">
        <v>48</v>
      </c>
      <c r="BG79" s="21"/>
      <c r="BH79" s="21"/>
      <c r="BI79" s="21"/>
      <c r="BJ79" s="21"/>
      <c r="BK79" s="21"/>
      <c r="BL79" s="21"/>
      <c r="BM79" s="21"/>
      <c r="BN79" s="21"/>
      <c r="BO79" s="21">
        <v>148.86142676767676</v>
      </c>
      <c r="BP79" s="21">
        <v>322.31275450208312</v>
      </c>
      <c r="BQ79" s="21">
        <v>463.44129012825914</v>
      </c>
      <c r="BR79" s="21">
        <v>612.68226262312203</v>
      </c>
      <c r="BS79" s="21">
        <v>755.0422376432374</v>
      </c>
      <c r="BT79" s="21">
        <v>898.51547023911041</v>
      </c>
      <c r="BU79" s="21">
        <v>1031.1027811178117</v>
      </c>
      <c r="BV79" s="21">
        <v>1160.7951425015635</v>
      </c>
      <c r="BW79" s="21">
        <v>1294.5900922691537</v>
      </c>
      <c r="BX79" s="21">
        <v>1433.4909132488649</v>
      </c>
      <c r="BY79" s="21">
        <v>1571.5017089760511</v>
      </c>
      <c r="CI79" s="26" t="s">
        <v>48</v>
      </c>
      <c r="CK79" s="20"/>
      <c r="CL79" s="20"/>
      <c r="CM79" s="20"/>
      <c r="CN79" s="20"/>
      <c r="CO79" s="20"/>
      <c r="CP79" s="20"/>
      <c r="CQ79" s="20"/>
      <c r="CR79" s="20"/>
      <c r="CS79" s="21">
        <v>322.26013431133646</v>
      </c>
      <c r="CT79" s="21">
        <v>608.24911866314415</v>
      </c>
      <c r="CU79" s="21">
        <v>896.50443791263365</v>
      </c>
      <c r="CV79" s="21">
        <v>1202.6171240953238</v>
      </c>
      <c r="CW79" s="21">
        <v>1496.7829936627411</v>
      </c>
      <c r="CX79" s="21">
        <v>1803.8043683997575</v>
      </c>
      <c r="CY79" s="21">
        <v>2129.2845858721266</v>
      </c>
      <c r="CZ79" s="21">
        <v>2444.4217596296398</v>
      </c>
      <c r="DA79" s="21">
        <v>2756.4153092260799</v>
      </c>
      <c r="DB79" s="21">
        <v>3088.4688624503083</v>
      </c>
      <c r="DC79" s="21">
        <v>3422.982854636989</v>
      </c>
    </row>
    <row r="80" spans="2:109" x14ac:dyDescent="0.25">
      <c r="B80" s="167" t="s">
        <v>103</v>
      </c>
      <c r="C80" s="154"/>
      <c r="D80" s="168">
        <f t="shared" ref="D80:K80" si="55">D77</f>
        <v>3197</v>
      </c>
      <c r="E80" s="168">
        <f t="shared" si="55"/>
        <v>2750</v>
      </c>
      <c r="F80" s="168">
        <f t="shared" si="55"/>
        <v>3172</v>
      </c>
      <c r="G80" s="168">
        <f t="shared" si="55"/>
        <v>3164</v>
      </c>
      <c r="H80" s="168">
        <f t="shared" si="55"/>
        <v>3304.2287230002489</v>
      </c>
      <c r="I80" s="168">
        <f t="shared" si="55"/>
        <v>3504.106215199336</v>
      </c>
      <c r="J80" s="168">
        <f t="shared" si="55"/>
        <v>3340.4947633294564</v>
      </c>
      <c r="K80" s="168">
        <f t="shared" si="55"/>
        <v>2576.3915093710957</v>
      </c>
      <c r="L80" s="168">
        <f>L77</f>
        <v>3153.3380296779783</v>
      </c>
      <c r="M80" s="168">
        <f t="shared" ref="M80:V80" si="56">M77</f>
        <v>3167.5891198653899</v>
      </c>
      <c r="N80" s="168">
        <f t="shared" si="56"/>
        <v>3181.6057673500936</v>
      </c>
      <c r="O80" s="168">
        <f t="shared" si="56"/>
        <v>3196.1015642381954</v>
      </c>
      <c r="P80" s="168">
        <f t="shared" si="56"/>
        <v>3210.5857008387088</v>
      </c>
      <c r="Q80" s="168">
        <f t="shared" si="56"/>
        <v>3224.9256314720201</v>
      </c>
      <c r="R80" s="168">
        <f t="shared" si="56"/>
        <v>3238.4834652512395</v>
      </c>
      <c r="S80" s="168">
        <f t="shared" si="56"/>
        <v>3253.2383456565376</v>
      </c>
      <c r="T80" s="168">
        <f t="shared" si="56"/>
        <v>3266.2141089591123</v>
      </c>
      <c r="U80" s="168">
        <f t="shared" si="56"/>
        <v>3278.3628027012533</v>
      </c>
      <c r="V80" s="168">
        <f t="shared" si="56"/>
        <v>3291.9816821720997</v>
      </c>
      <c r="AC80" s="56"/>
      <c r="AD80" s="56"/>
      <c r="AE80" s="56"/>
      <c r="AF80" s="56"/>
      <c r="AG80" s="56"/>
      <c r="AH80" s="56"/>
      <c r="AI80" s="56"/>
      <c r="AJ80" s="56"/>
      <c r="AK80" s="56"/>
      <c r="AL80" s="56">
        <f>AL50-AL52</f>
        <v>2937.4853102643265</v>
      </c>
      <c r="AM80" s="56">
        <f t="shared" ref="AM80:AQ80" si="57">AM50-AM52</f>
        <v>2958.0525611263483</v>
      </c>
      <c r="AN80" s="56">
        <f t="shared" si="57"/>
        <v>2973.3510068354435</v>
      </c>
      <c r="AO80" s="56">
        <f t="shared" si="57"/>
        <v>2989.700154627013</v>
      </c>
      <c r="AP80" s="56">
        <f t="shared" si="57"/>
        <v>3003.8086105689108</v>
      </c>
      <c r="AQ80" s="56">
        <f t="shared" si="57"/>
        <v>3015.7368983660754</v>
      </c>
      <c r="AR80" s="56"/>
      <c r="AS80" s="56"/>
      <c r="AT80" s="56"/>
      <c r="AU80" s="56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</row>
    <row r="81" spans="2:107" x14ac:dyDescent="0.25">
      <c r="B81" s="167" t="s">
        <v>104</v>
      </c>
      <c r="C81" s="154"/>
      <c r="D81" s="168">
        <f t="shared" ref="D81:K81" si="58">D79-C79</f>
        <v>0</v>
      </c>
      <c r="E81" s="168">
        <f t="shared" si="58"/>
        <v>0</v>
      </c>
      <c r="F81" s="168">
        <f t="shared" si="58"/>
        <v>0</v>
      </c>
      <c r="G81" s="168">
        <f t="shared" si="58"/>
        <v>0</v>
      </c>
      <c r="H81" s="168">
        <f t="shared" si="58"/>
        <v>0</v>
      </c>
      <c r="I81" s="168">
        <f t="shared" si="58"/>
        <v>0</v>
      </c>
      <c r="J81" s="168">
        <f t="shared" si="58"/>
        <v>0</v>
      </c>
      <c r="K81" s="168">
        <f t="shared" si="58"/>
        <v>0</v>
      </c>
      <c r="L81" s="168">
        <f>L79-K79</f>
        <v>6196.8446981553116</v>
      </c>
      <c r="M81" s="168">
        <f t="shared" ref="M81:V81" si="59">M79-L79</f>
        <v>6613.1894768987713</v>
      </c>
      <c r="N81" s="168">
        <f t="shared" si="59"/>
        <v>6544.6923560764699</v>
      </c>
      <c r="O81" s="168">
        <f t="shared" si="59"/>
        <v>6691.8130470452161</v>
      </c>
      <c r="P81" s="168">
        <f t="shared" si="59"/>
        <v>6683.8858046148489</v>
      </c>
      <c r="Q81" s="168">
        <f t="shared" si="59"/>
        <v>6682.1014162228494</v>
      </c>
      <c r="R81" s="168">
        <f t="shared" si="59"/>
        <v>6535.9355046157725</v>
      </c>
      <c r="S81" s="168">
        <f t="shared" si="59"/>
        <v>6794.0504814585511</v>
      </c>
      <c r="T81" s="168">
        <f t="shared" si="59"/>
        <v>6430.3098149635189</v>
      </c>
      <c r="U81" s="168">
        <f t="shared" si="59"/>
        <v>6290.1904870627041</v>
      </c>
      <c r="V81" s="168">
        <f t="shared" si="59"/>
        <v>6616.7423334450577</v>
      </c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</row>
    <row r="82" spans="2:107" x14ac:dyDescent="0.25">
      <c r="B82" s="167" t="s">
        <v>105</v>
      </c>
      <c r="C82" s="154"/>
      <c r="D82" s="168"/>
      <c r="E82" s="168">
        <f t="shared" ref="E82:V82" si="60">E44-D44</f>
        <v>6333</v>
      </c>
      <c r="F82" s="168">
        <f t="shared" si="60"/>
        <v>5031</v>
      </c>
      <c r="G82" s="168">
        <f t="shared" si="60"/>
        <v>4883</v>
      </c>
      <c r="H82" s="168">
        <f t="shared" si="60"/>
        <v>5227</v>
      </c>
      <c r="I82" s="168">
        <f t="shared" si="60"/>
        <v>4580</v>
      </c>
      <c r="J82" s="168">
        <f t="shared" si="60"/>
        <v>4723</v>
      </c>
      <c r="K82" s="168">
        <f t="shared" si="60"/>
        <v>3967</v>
      </c>
      <c r="L82" s="168">
        <f t="shared" si="60"/>
        <v>3043.3786381742684</v>
      </c>
      <c r="M82" s="168">
        <f t="shared" si="60"/>
        <v>3445.4612784779165</v>
      </c>
      <c r="N82" s="168">
        <f t="shared" si="60"/>
        <v>3362.9741518577794</v>
      </c>
      <c r="O82" s="168">
        <f t="shared" si="60"/>
        <v>3495.5924802817171</v>
      </c>
      <c r="P82" s="168">
        <f t="shared" si="60"/>
        <v>3473.1868462002603</v>
      </c>
      <c r="Q82" s="168">
        <f t="shared" si="60"/>
        <v>3457.0617064679973</v>
      </c>
      <c r="R82" s="168">
        <f t="shared" si="60"/>
        <v>3297.3469888595864</v>
      </c>
      <c r="S82" s="168">
        <f t="shared" si="60"/>
        <v>3540.7095474181697</v>
      </c>
      <c r="T82" s="168">
        <f t="shared" si="60"/>
        <v>3163.9898347922135</v>
      </c>
      <c r="U82" s="168">
        <f t="shared" si="60"/>
        <v>3011.717709613964</v>
      </c>
      <c r="V82" s="168">
        <f t="shared" si="60"/>
        <v>3324.6514972326113</v>
      </c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</row>
    <row r="83" spans="2:107" x14ac:dyDescent="0.25">
      <c r="H83" s="20"/>
      <c r="I83" s="20"/>
      <c r="J83" s="20"/>
      <c r="K83" s="20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AC83" s="20"/>
      <c r="AD83" s="20"/>
      <c r="AE83" s="20"/>
      <c r="AF83" s="20"/>
      <c r="AG83" s="20"/>
      <c r="AH83" s="20"/>
      <c r="AI83" s="20"/>
      <c r="AJ83" s="20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</row>
    <row r="85" spans="2:107" x14ac:dyDescent="0.25">
      <c r="N85" s="196">
        <f>N50/N81*N80</f>
        <v>4196.8057618524417</v>
      </c>
      <c r="O85" s="196">
        <f t="shared" ref="O85:R85" si="61">O50/O81*O80</f>
        <v>3903.5367397259965</v>
      </c>
      <c r="P85" s="196">
        <f t="shared" si="61"/>
        <v>3718.3675240281245</v>
      </c>
      <c r="Q85" s="196">
        <f t="shared" si="61"/>
        <v>3806.918182847724</v>
      </c>
      <c r="R85" s="196">
        <f t="shared" si="61"/>
        <v>4047.6487886017767</v>
      </c>
    </row>
    <row r="87" spans="2:107" x14ac:dyDescent="0.25">
      <c r="N87">
        <f>N85*AM47</f>
        <v>3901.9202692535823</v>
      </c>
      <c r="O87">
        <f t="shared" ref="O87:R87" si="62">O85*AN47</f>
        <v>3631.481873151899</v>
      </c>
      <c r="P87">
        <f t="shared" si="62"/>
        <v>3462.5470233181695</v>
      </c>
      <c r="Q87">
        <f t="shared" si="62"/>
        <v>3545.896843565261</v>
      </c>
      <c r="R87">
        <f t="shared" si="62"/>
        <v>3769.2469127570912</v>
      </c>
    </row>
    <row r="89" spans="2:107" x14ac:dyDescent="0.25">
      <c r="N89" s="196">
        <f>N85-N87</f>
        <v>294.8854925988594</v>
      </c>
      <c r="O89" s="196">
        <f t="shared" ref="O89:R89" si="63">O85-O87</f>
        <v>272.05486657409756</v>
      </c>
      <c r="P89" s="196">
        <f t="shared" si="63"/>
        <v>255.82050070995501</v>
      </c>
      <c r="Q89" s="196">
        <f t="shared" si="63"/>
        <v>261.02133928246303</v>
      </c>
      <c r="R89" s="196">
        <f t="shared" si="63"/>
        <v>278.40187584468549</v>
      </c>
    </row>
    <row r="91" spans="2:107" x14ac:dyDescent="0.25">
      <c r="H91" s="14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L230"/>
  <sheetViews>
    <sheetView topLeftCell="X46" workbookViewId="0">
      <selection activeCell="AS70" sqref="AS70"/>
    </sheetView>
  </sheetViews>
  <sheetFormatPr defaultRowHeight="15" x14ac:dyDescent="0.25"/>
  <cols>
    <col min="1" max="1" width="35.85546875" bestFit="1" customWidth="1"/>
    <col min="2" max="2" width="91.85546875" customWidth="1"/>
    <col min="3" max="7" width="9.140625" customWidth="1"/>
    <col min="8" max="22" width="10.28515625" bestFit="1" customWidth="1"/>
    <col min="32" max="32" width="91.85546875" customWidth="1"/>
    <col min="33" max="33" width="9.140625" customWidth="1"/>
    <col min="35" max="53" width="11.5703125" bestFit="1" customWidth="1"/>
    <col min="55" max="57" width="11.5703125" bestFit="1" customWidth="1"/>
    <col min="58" max="58" width="14.28515625" bestFit="1" customWidth="1"/>
    <col min="59" max="62" width="11.5703125" bestFit="1" customWidth="1"/>
    <col min="63" max="63" width="91.85546875" bestFit="1" customWidth="1"/>
    <col min="93" max="93" width="91.85546875" bestFit="1" customWidth="1"/>
    <col min="95" max="95" width="9.28515625" bestFit="1" customWidth="1"/>
    <col min="96" max="113" width="9.5703125" bestFit="1" customWidth="1"/>
  </cols>
  <sheetData>
    <row r="1" spans="1:116" ht="23.25" x14ac:dyDescent="0.35">
      <c r="A1" s="1"/>
      <c r="B1" s="2" t="s">
        <v>0</v>
      </c>
      <c r="C1" s="3"/>
      <c r="D1" s="3"/>
      <c r="E1" s="3"/>
      <c r="F1" s="3"/>
      <c r="G1" s="3"/>
      <c r="X1" s="4" t="s">
        <v>1</v>
      </c>
      <c r="Y1" s="4" t="s">
        <v>2</v>
      </c>
      <c r="AF1" s="2" t="s">
        <v>3</v>
      </c>
      <c r="AG1" s="5"/>
      <c r="AH1" s="3"/>
      <c r="AI1" s="3"/>
      <c r="AJ1" s="3"/>
      <c r="AK1" s="3"/>
      <c r="AL1" s="3"/>
      <c r="BC1" s="4" t="s">
        <v>1</v>
      </c>
      <c r="BD1" s="4" t="s">
        <v>2</v>
      </c>
      <c r="BK1" s="2" t="s">
        <v>4</v>
      </c>
      <c r="BL1" s="3"/>
      <c r="BM1" s="3"/>
      <c r="BN1" s="3"/>
      <c r="BO1" s="3"/>
      <c r="BP1" s="3"/>
      <c r="CG1" s="4" t="s">
        <v>1</v>
      </c>
      <c r="CH1" s="4" t="s">
        <v>2</v>
      </c>
      <c r="CO1" s="2" t="s">
        <v>5</v>
      </c>
      <c r="CP1" s="3"/>
      <c r="CQ1" s="3"/>
      <c r="CR1" s="3"/>
      <c r="CS1" s="3"/>
      <c r="CT1" s="3"/>
      <c r="DK1" s="4" t="s">
        <v>1</v>
      </c>
      <c r="DL1" s="4" t="s">
        <v>2</v>
      </c>
    </row>
    <row r="2" spans="1:116" x14ac:dyDescent="0.25">
      <c r="B2" s="2" t="s">
        <v>6</v>
      </c>
      <c r="C2" s="3"/>
      <c r="D2" s="3">
        <v>2008</v>
      </c>
      <c r="E2" s="3">
        <v>2009</v>
      </c>
      <c r="F2" s="3">
        <v>2010</v>
      </c>
      <c r="G2" s="3">
        <v>2011</v>
      </c>
      <c r="H2" s="6">
        <v>2012</v>
      </c>
      <c r="I2" s="6">
        <v>2013</v>
      </c>
      <c r="J2" s="6">
        <v>2014</v>
      </c>
      <c r="K2" s="6">
        <v>2015</v>
      </c>
      <c r="L2" s="6">
        <v>2016</v>
      </c>
      <c r="M2" s="6">
        <v>2017</v>
      </c>
      <c r="N2" s="6">
        <v>2018</v>
      </c>
      <c r="O2" s="6">
        <v>2019</v>
      </c>
      <c r="P2" s="6">
        <v>2020</v>
      </c>
      <c r="Q2" s="6">
        <v>2021</v>
      </c>
      <c r="R2" s="7">
        <v>2022</v>
      </c>
      <c r="S2" s="7">
        <v>2023</v>
      </c>
      <c r="T2" s="7">
        <v>2024</v>
      </c>
      <c r="U2" s="8">
        <v>2025</v>
      </c>
      <c r="V2" s="8">
        <v>2026</v>
      </c>
      <c r="X2" s="4" t="s">
        <v>7</v>
      </c>
      <c r="Y2" s="4" t="s">
        <v>8</v>
      </c>
      <c r="AF2" s="2" t="s">
        <v>6</v>
      </c>
      <c r="AG2" s="5"/>
      <c r="AH2" s="3"/>
      <c r="AI2" s="3">
        <v>2008</v>
      </c>
      <c r="AJ2" s="3">
        <v>2009</v>
      </c>
      <c r="AK2" s="3">
        <v>2010</v>
      </c>
      <c r="AL2" s="3">
        <v>2011</v>
      </c>
      <c r="AM2" s="6">
        <v>2012</v>
      </c>
      <c r="AN2" s="6">
        <v>2013</v>
      </c>
      <c r="AO2" s="6">
        <v>2014</v>
      </c>
      <c r="AP2" s="6">
        <v>2015</v>
      </c>
      <c r="AQ2" s="6">
        <v>2016</v>
      </c>
      <c r="AR2" s="6">
        <v>2017</v>
      </c>
      <c r="AS2" s="6">
        <v>2018</v>
      </c>
      <c r="AT2" s="6">
        <v>2019</v>
      </c>
      <c r="AU2" s="6">
        <v>2020</v>
      </c>
      <c r="AV2" s="6">
        <v>2021</v>
      </c>
      <c r="AW2" s="7">
        <v>2022</v>
      </c>
      <c r="AX2" s="7">
        <v>2023</v>
      </c>
      <c r="AY2" s="7">
        <v>2024</v>
      </c>
      <c r="AZ2" s="8">
        <v>2025</v>
      </c>
      <c r="BA2" s="8">
        <v>2026</v>
      </c>
      <c r="BC2" s="4" t="s">
        <v>7</v>
      </c>
      <c r="BD2" s="4" t="s">
        <v>8</v>
      </c>
      <c r="BK2" s="2" t="s">
        <v>6</v>
      </c>
      <c r="BL2" s="3"/>
      <c r="BM2" s="3">
        <v>2008</v>
      </c>
      <c r="BN2" s="3">
        <v>2009</v>
      </c>
      <c r="BO2" s="3">
        <v>2010</v>
      </c>
      <c r="BP2" s="3">
        <v>2011</v>
      </c>
      <c r="BQ2" s="6">
        <v>2012</v>
      </c>
      <c r="BR2" s="6">
        <v>2013</v>
      </c>
      <c r="BS2" s="6">
        <v>2014</v>
      </c>
      <c r="BT2" s="6">
        <v>2015</v>
      </c>
      <c r="BU2" s="6">
        <v>2016</v>
      </c>
      <c r="BV2" s="6">
        <v>2017</v>
      </c>
      <c r="BW2" s="6">
        <v>2018</v>
      </c>
      <c r="BX2" s="6">
        <v>2019</v>
      </c>
      <c r="BY2" s="6">
        <v>2020</v>
      </c>
      <c r="BZ2" s="6">
        <v>2021</v>
      </c>
      <c r="CA2" s="7">
        <v>2022</v>
      </c>
      <c r="CB2" s="7">
        <v>2023</v>
      </c>
      <c r="CC2" s="7">
        <v>2024</v>
      </c>
      <c r="CD2" s="8">
        <v>2025</v>
      </c>
      <c r="CE2" s="8">
        <v>2026</v>
      </c>
      <c r="CG2" s="4" t="s">
        <v>7</v>
      </c>
      <c r="CH2" s="4" t="s">
        <v>8</v>
      </c>
      <c r="CO2" s="2" t="s">
        <v>9</v>
      </c>
      <c r="CP2" s="3"/>
      <c r="CQ2" s="3">
        <v>2008</v>
      </c>
      <c r="CR2" s="3">
        <v>2009</v>
      </c>
      <c r="CS2" s="3">
        <v>2010</v>
      </c>
      <c r="CT2" s="3">
        <v>2011</v>
      </c>
      <c r="CU2" s="6">
        <v>2012</v>
      </c>
      <c r="CV2" s="6">
        <v>2013</v>
      </c>
      <c r="CW2" s="6">
        <v>2014</v>
      </c>
      <c r="CX2" s="6">
        <v>2015</v>
      </c>
      <c r="CY2" s="6">
        <v>2016</v>
      </c>
      <c r="CZ2" s="6">
        <v>2017</v>
      </c>
      <c r="DA2" s="6">
        <v>2018</v>
      </c>
      <c r="DB2" s="6">
        <v>2019</v>
      </c>
      <c r="DC2" s="6">
        <v>2020</v>
      </c>
      <c r="DD2" s="6">
        <v>2021</v>
      </c>
      <c r="DE2" s="7">
        <v>2022</v>
      </c>
      <c r="DF2" s="7">
        <v>2023</v>
      </c>
      <c r="DG2" s="7">
        <v>2024</v>
      </c>
      <c r="DH2" s="8">
        <v>2025</v>
      </c>
      <c r="DI2" s="8">
        <v>2026</v>
      </c>
      <c r="DK2" s="4" t="s">
        <v>7</v>
      </c>
      <c r="DL2" s="4" t="s">
        <v>8</v>
      </c>
    </row>
    <row r="3" spans="1:116" x14ac:dyDescent="0.25">
      <c r="B3" s="9" t="s">
        <v>10</v>
      </c>
      <c r="C3" s="3" t="s">
        <v>11</v>
      </c>
      <c r="D3" s="3"/>
      <c r="E3" s="3"/>
      <c r="F3" s="3"/>
      <c r="G3" s="3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X3" s="11" t="s">
        <v>12</v>
      </c>
      <c r="Y3" s="11" t="s">
        <v>12</v>
      </c>
      <c r="AF3" s="9" t="s">
        <v>10</v>
      </c>
      <c r="AG3" s="9"/>
      <c r="AH3" s="3" t="s">
        <v>11</v>
      </c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C3" s="11" t="s">
        <v>12</v>
      </c>
      <c r="BD3" s="11" t="s">
        <v>12</v>
      </c>
      <c r="BK3" s="9" t="s">
        <v>10</v>
      </c>
      <c r="BL3" s="3" t="s">
        <v>11</v>
      </c>
      <c r="BM3" s="3"/>
      <c r="BN3" s="3"/>
      <c r="BO3" s="3"/>
      <c r="BP3" s="3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G3" s="11" t="s">
        <v>12</v>
      </c>
      <c r="CH3" s="11" t="s">
        <v>12</v>
      </c>
      <c r="CO3" s="9" t="s">
        <v>10</v>
      </c>
      <c r="CP3" s="3" t="s">
        <v>11</v>
      </c>
      <c r="CQ3" s="3"/>
      <c r="CR3" s="3"/>
      <c r="CS3" s="3"/>
      <c r="CT3" s="3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K3" s="11" t="s">
        <v>12</v>
      </c>
      <c r="DL3" s="11" t="s">
        <v>12</v>
      </c>
    </row>
    <row r="4" spans="1:116" x14ac:dyDescent="0.25">
      <c r="B4" s="12" t="s">
        <v>13</v>
      </c>
      <c r="C4" s="3"/>
      <c r="D4" s="52">
        <f>AI4+BM4+CQ4</f>
        <v>58116.902651480545</v>
      </c>
      <c r="E4" s="52">
        <f t="shared" ref="E4:T19" si="0">AJ4+BN4+CR4</f>
        <v>57873.57063574568</v>
      </c>
      <c r="F4" s="52">
        <f t="shared" si="0"/>
        <v>57583.439219807391</v>
      </c>
      <c r="G4" s="52">
        <f t="shared" si="0"/>
        <v>57262.26511134296</v>
      </c>
      <c r="H4" s="52">
        <f t="shared" si="0"/>
        <v>56814.064897198114</v>
      </c>
      <c r="I4" s="52">
        <f t="shared" si="0"/>
        <v>56890.374427573159</v>
      </c>
      <c r="J4" s="52">
        <f t="shared" si="0"/>
        <v>56287.184692475828</v>
      </c>
      <c r="K4" s="52">
        <f t="shared" si="0"/>
        <v>55604.544642894834</v>
      </c>
      <c r="L4" s="52">
        <f t="shared" si="0"/>
        <v>54848.537464950074</v>
      </c>
      <c r="M4" s="52">
        <f t="shared" si="0"/>
        <v>54835.050115147162</v>
      </c>
      <c r="N4" s="52">
        <f t="shared" si="0"/>
        <v>54273.038910649477</v>
      </c>
      <c r="O4" s="52">
        <f t="shared" si="0"/>
        <v>53434.19365714275</v>
      </c>
      <c r="P4" s="52">
        <f t="shared" si="0"/>
        <v>52608.061256529072</v>
      </c>
      <c r="Q4" s="52">
        <f t="shared" si="0"/>
        <v>51712.901780176464</v>
      </c>
      <c r="R4" s="52">
        <f t="shared" si="0"/>
        <v>50943.104321946412</v>
      </c>
      <c r="S4" s="52">
        <f t="shared" si="0"/>
        <v>50380.812140165908</v>
      </c>
      <c r="T4" s="52">
        <f t="shared" si="0"/>
        <v>50011.205543344469</v>
      </c>
      <c r="U4" s="52">
        <f t="shared" ref="U4:V30" si="1">AZ4+CD4+DH4</f>
        <v>49672.179330088751</v>
      </c>
      <c r="V4" s="52">
        <f t="shared" si="1"/>
        <v>49390.98001056975</v>
      </c>
      <c r="X4" s="13">
        <v>-1.0426038647660341</v>
      </c>
      <c r="Y4" s="14">
        <f>L4-V4</f>
        <v>5457.5574543803232</v>
      </c>
      <c r="AF4" s="12" t="s">
        <v>13</v>
      </c>
      <c r="AG4" s="12"/>
      <c r="AH4" s="3"/>
      <c r="AI4" s="10">
        <f>AI5+AI10+AI11</f>
        <v>58116.902651480545</v>
      </c>
      <c r="AJ4" s="10">
        <f t="shared" ref="AJ4:BA4" si="2">AJ5+AJ10+AJ11</f>
        <v>57626.333257141552</v>
      </c>
      <c r="AK4" s="10">
        <f t="shared" si="2"/>
        <v>57157.83425734027</v>
      </c>
      <c r="AL4" s="10">
        <f t="shared" si="2"/>
        <v>56654.43258977995</v>
      </c>
      <c r="AM4" s="10">
        <f t="shared" si="2"/>
        <v>56151.735076011362</v>
      </c>
      <c r="AN4" s="10">
        <f t="shared" si="2"/>
        <v>56244.334676641338</v>
      </c>
      <c r="AO4" s="10">
        <f t="shared" si="2"/>
        <v>55418.204237869155</v>
      </c>
      <c r="AP4" s="10">
        <f t="shared" si="2"/>
        <v>54171.453686441542</v>
      </c>
      <c r="AQ4" s="10">
        <f t="shared" si="2"/>
        <v>53384.312025713414</v>
      </c>
      <c r="AR4" s="10">
        <f t="shared" si="2"/>
        <v>53335.499457222424</v>
      </c>
      <c r="AS4" s="10">
        <f t="shared" si="2"/>
        <v>52759.012746486304</v>
      </c>
      <c r="AT4" s="10">
        <f t="shared" si="2"/>
        <v>51916.473638149728</v>
      </c>
      <c r="AU4" s="10">
        <f t="shared" si="2"/>
        <v>51082.676552468532</v>
      </c>
      <c r="AV4" s="10">
        <f t="shared" si="2"/>
        <v>50189.791585758103</v>
      </c>
      <c r="AW4" s="10">
        <f t="shared" si="2"/>
        <v>49417.296316302512</v>
      </c>
      <c r="AX4" s="10">
        <f t="shared" si="2"/>
        <v>48843.721892554357</v>
      </c>
      <c r="AY4" s="10">
        <f t="shared" si="2"/>
        <v>48454.540871600002</v>
      </c>
      <c r="AZ4" s="10">
        <f t="shared" si="2"/>
        <v>48092.166800975552</v>
      </c>
      <c r="BA4" s="10">
        <f t="shared" si="2"/>
        <v>47787.415388751731</v>
      </c>
      <c r="BC4" s="13">
        <v>-1.1014352112670212</v>
      </c>
      <c r="BD4" s="14">
        <f>AQ4-BA4</f>
        <v>5596.8966369616828</v>
      </c>
      <c r="BE4" s="53"/>
      <c r="BF4" s="54"/>
      <c r="BK4" s="12" t="s">
        <v>13</v>
      </c>
      <c r="BL4" s="3"/>
      <c r="BM4" s="10">
        <f>BM5+BM10+BM11</f>
        <v>0</v>
      </c>
      <c r="BN4" s="10">
        <f t="shared" ref="BN4:CE4" si="3">BN5+BN10+BN11</f>
        <v>208.68555222754355</v>
      </c>
      <c r="BO4" s="10">
        <f t="shared" si="3"/>
        <v>223.90152210254232</v>
      </c>
      <c r="BP4" s="10">
        <f t="shared" si="3"/>
        <v>248.68204254819327</v>
      </c>
      <c r="BQ4" s="10">
        <f t="shared" si="3"/>
        <v>253.98064571760352</v>
      </c>
      <c r="BR4" s="10">
        <f t="shared" si="3"/>
        <v>247.19537251043988</v>
      </c>
      <c r="BS4" s="10">
        <f t="shared" si="3"/>
        <v>232.51275501443433</v>
      </c>
      <c r="BT4" s="10">
        <f t="shared" si="3"/>
        <v>282.56271251654857</v>
      </c>
      <c r="BU4" s="10">
        <f t="shared" si="3"/>
        <v>291.95031376007006</v>
      </c>
      <c r="BV4" s="10">
        <f t="shared" si="3"/>
        <v>300.94291752018353</v>
      </c>
      <c r="BW4" s="10">
        <f t="shared" si="3"/>
        <v>305.71156224846465</v>
      </c>
      <c r="BX4" s="10">
        <f t="shared" si="3"/>
        <v>309.36051431512573</v>
      </c>
      <c r="BY4" s="10">
        <f t="shared" si="3"/>
        <v>312.63095607276989</v>
      </c>
      <c r="BZ4" s="10">
        <f t="shared" si="3"/>
        <v>314.2523589556908</v>
      </c>
      <c r="CA4" s="10">
        <f t="shared" si="3"/>
        <v>315.59637991998329</v>
      </c>
      <c r="CB4" s="10">
        <f t="shared" si="3"/>
        <v>318.58994885251059</v>
      </c>
      <c r="CC4" s="10">
        <f t="shared" si="3"/>
        <v>322.85380581033735</v>
      </c>
      <c r="CD4" s="10">
        <f t="shared" si="3"/>
        <v>327.70535693307761</v>
      </c>
      <c r="CE4" s="10">
        <f t="shared" si="3"/>
        <v>332.49988159360021</v>
      </c>
      <c r="CG4" s="13">
        <v>1.309052794199328</v>
      </c>
      <c r="CH4" s="14">
        <f>BU4-CE4</f>
        <v>-40.549567833530148</v>
      </c>
      <c r="CO4" s="12" t="s">
        <v>13</v>
      </c>
      <c r="CP4" s="3"/>
      <c r="CQ4" s="10">
        <f>CQ5+CQ11</f>
        <v>0</v>
      </c>
      <c r="CR4" s="10">
        <f>CR5+CR11</f>
        <v>38.55182637658158</v>
      </c>
      <c r="CS4" s="10">
        <f t="shared" ref="CS4:DI4" si="4">CS5+CS11</f>
        <v>201.70344036457982</v>
      </c>
      <c r="CT4" s="10">
        <f t="shared" si="4"/>
        <v>359.1504790148158</v>
      </c>
      <c r="CU4" s="10">
        <f t="shared" si="4"/>
        <v>408.34917546915136</v>
      </c>
      <c r="CV4" s="10">
        <f t="shared" si="4"/>
        <v>398.84437842137862</v>
      </c>
      <c r="CW4" s="10">
        <f t="shared" si="4"/>
        <v>636.46769959224048</v>
      </c>
      <c r="CX4" s="10">
        <f t="shared" si="4"/>
        <v>1150.5282439367436</v>
      </c>
      <c r="CY4" s="10">
        <f t="shared" si="4"/>
        <v>1172.2751254765935</v>
      </c>
      <c r="CZ4" s="10">
        <f t="shared" si="4"/>
        <v>1198.6077404045591</v>
      </c>
      <c r="DA4" s="10">
        <f t="shared" si="4"/>
        <v>1208.3146019147089</v>
      </c>
      <c r="DB4" s="10">
        <f t="shared" si="4"/>
        <v>1208.3595046778946</v>
      </c>
      <c r="DC4" s="10">
        <f t="shared" si="4"/>
        <v>1212.7537479877735</v>
      </c>
      <c r="DD4" s="10">
        <f t="shared" si="4"/>
        <v>1208.8578354626732</v>
      </c>
      <c r="DE4" s="10">
        <f t="shared" si="4"/>
        <v>1210.2116257239197</v>
      </c>
      <c r="DF4" s="10">
        <f t="shared" si="4"/>
        <v>1218.5002987590387</v>
      </c>
      <c r="DG4" s="10">
        <f t="shared" si="4"/>
        <v>1233.8108659341306</v>
      </c>
      <c r="DH4" s="10">
        <f t="shared" si="4"/>
        <v>1252.3071721801216</v>
      </c>
      <c r="DI4" s="10">
        <f t="shared" si="4"/>
        <v>1271.0647402244233</v>
      </c>
      <c r="DK4" s="13">
        <v>0.81236708967538096</v>
      </c>
      <c r="DL4" s="14">
        <f>CY4-DI4</f>
        <v>-98.789614747829773</v>
      </c>
    </row>
    <row r="5" spans="1:116" x14ac:dyDescent="0.25">
      <c r="B5" s="15" t="s">
        <v>14</v>
      </c>
      <c r="C5" s="3"/>
      <c r="D5" s="52">
        <f t="shared" ref="D5:S30" si="5">AI5+BM5+CQ5</f>
        <v>45844.856102188052</v>
      </c>
      <c r="E5" s="52">
        <f t="shared" si="0"/>
        <v>45834.627050086114</v>
      </c>
      <c r="F5" s="52">
        <f t="shared" si="0"/>
        <v>45463.640080588892</v>
      </c>
      <c r="G5" s="52">
        <f t="shared" si="0"/>
        <v>45323.55525018178</v>
      </c>
      <c r="H5" s="52">
        <f t="shared" si="0"/>
        <v>45122.900634405007</v>
      </c>
      <c r="I5" s="52">
        <f t="shared" si="0"/>
        <v>45240.403089453786</v>
      </c>
      <c r="J5" s="52">
        <f t="shared" si="0"/>
        <v>44319.897602322751</v>
      </c>
      <c r="K5" s="52">
        <f t="shared" si="0"/>
        <v>43315.636774783707</v>
      </c>
      <c r="L5" s="52">
        <f t="shared" si="0"/>
        <v>43039.24681769748</v>
      </c>
      <c r="M5" s="52">
        <f t="shared" si="0"/>
        <v>42983.763884536005</v>
      </c>
      <c r="N5" s="52">
        <f t="shared" si="0"/>
        <v>42547.252931499177</v>
      </c>
      <c r="O5" s="52">
        <f t="shared" si="0"/>
        <v>41942.634369106141</v>
      </c>
      <c r="P5" s="52">
        <f t="shared" si="0"/>
        <v>41364.728778913886</v>
      </c>
      <c r="Q5" s="52">
        <f t="shared" si="0"/>
        <v>40689.051077352247</v>
      </c>
      <c r="R5" s="52">
        <f t="shared" si="0"/>
        <v>40082.261049542474</v>
      </c>
      <c r="S5" s="52">
        <f t="shared" si="0"/>
        <v>39618.568865389025</v>
      </c>
      <c r="T5" s="52">
        <f t="shared" si="0"/>
        <v>39275.860569843935</v>
      </c>
      <c r="U5" s="52">
        <f t="shared" si="1"/>
        <v>38968.174691369466</v>
      </c>
      <c r="V5" s="52">
        <f t="shared" si="1"/>
        <v>38677.218282093891</v>
      </c>
      <c r="X5" s="13">
        <v>-1.062927219371268</v>
      </c>
      <c r="Y5" s="14">
        <f t="shared" ref="Y5:Y30" si="6">L5-V5</f>
        <v>4362.0285356035893</v>
      </c>
      <c r="Z5" s="16"/>
      <c r="AA5" s="16"/>
      <c r="AB5" s="16"/>
      <c r="AC5" s="16"/>
      <c r="AD5" s="16"/>
      <c r="AE5" s="16"/>
      <c r="AF5" s="15" t="s">
        <v>14</v>
      </c>
      <c r="AG5" s="15"/>
      <c r="AH5" s="3"/>
      <c r="AI5" s="10">
        <f>AI6+AI9</f>
        <v>45844.856102188052</v>
      </c>
      <c r="AJ5" s="10">
        <f t="shared" ref="AJ5:BA5" si="7">AJ6+AJ9</f>
        <v>45618.185541481987</v>
      </c>
      <c r="AK5" s="10">
        <f t="shared" si="7"/>
        <v>45147.80196812177</v>
      </c>
      <c r="AL5" s="10">
        <f t="shared" si="7"/>
        <v>44947.038168618768</v>
      </c>
      <c r="AM5" s="10">
        <f t="shared" si="7"/>
        <v>44724.602763218252</v>
      </c>
      <c r="AN5" s="10">
        <f t="shared" si="7"/>
        <v>44843.584378521969</v>
      </c>
      <c r="AO5" s="10">
        <f t="shared" si="7"/>
        <v>43928.887757716082</v>
      </c>
      <c r="AP5" s="10">
        <f t="shared" si="7"/>
        <v>42839.210978330411</v>
      </c>
      <c r="AQ5" s="10">
        <f t="shared" si="7"/>
        <v>42540.186923573434</v>
      </c>
      <c r="AR5" s="10">
        <f t="shared" si="7"/>
        <v>42462.581149211626</v>
      </c>
      <c r="AS5" s="10">
        <f t="shared" si="7"/>
        <v>42010.629724911334</v>
      </c>
      <c r="AT5" s="10">
        <f t="shared" si="7"/>
        <v>41392.276210398712</v>
      </c>
      <c r="AU5" s="10">
        <f t="shared" si="7"/>
        <v>40802.684627063536</v>
      </c>
      <c r="AV5" s="10">
        <f t="shared" si="7"/>
        <v>40117.415597305422</v>
      </c>
      <c r="AW5" s="10">
        <f t="shared" si="7"/>
        <v>39501.610200781652</v>
      </c>
      <c r="AX5" s="10">
        <f t="shared" si="7"/>
        <v>39027.300879006383</v>
      </c>
      <c r="AY5" s="10">
        <f t="shared" si="7"/>
        <v>38672.255027298546</v>
      </c>
      <c r="AZ5" s="10">
        <f t="shared" si="7"/>
        <v>38350.857988550604</v>
      </c>
      <c r="BA5" s="10">
        <f t="shared" si="7"/>
        <v>38046.138238782703</v>
      </c>
      <c r="BC5" s="13">
        <v>-1.1102864776158183</v>
      </c>
      <c r="BD5" s="14">
        <f t="shared" ref="BD5:BD30" si="8">AQ5-BA5</f>
        <v>4494.0486847907305</v>
      </c>
      <c r="BE5" s="16"/>
      <c r="BF5" s="55"/>
      <c r="BG5" s="16"/>
      <c r="BH5" s="16"/>
      <c r="BI5" s="16"/>
      <c r="BJ5" s="16"/>
      <c r="BK5" s="15" t="s">
        <v>14</v>
      </c>
      <c r="BL5" s="3"/>
      <c r="BM5" s="10">
        <f>BM6+BM9</f>
        <v>0</v>
      </c>
      <c r="BN5" s="10">
        <f t="shared" ref="BN5:CE5" si="9">BN6+BN9</f>
        <v>208.68555222754355</v>
      </c>
      <c r="BO5" s="10">
        <f t="shared" si="9"/>
        <v>223.90152210254232</v>
      </c>
      <c r="BP5" s="10">
        <f t="shared" si="9"/>
        <v>248.68204254819327</v>
      </c>
      <c r="BQ5" s="10">
        <f t="shared" si="9"/>
        <v>253.98064571760352</v>
      </c>
      <c r="BR5" s="10">
        <f t="shared" si="9"/>
        <v>247.19537251043988</v>
      </c>
      <c r="BS5" s="10">
        <f t="shared" si="9"/>
        <v>232.51275501443433</v>
      </c>
      <c r="BT5" s="10">
        <f t="shared" si="9"/>
        <v>282.56271251654857</v>
      </c>
      <c r="BU5" s="10">
        <f t="shared" si="9"/>
        <v>291.95031376007006</v>
      </c>
      <c r="BV5" s="10">
        <f t="shared" si="9"/>
        <v>300.94291752018353</v>
      </c>
      <c r="BW5" s="10">
        <f t="shared" si="9"/>
        <v>305.71156224846465</v>
      </c>
      <c r="BX5" s="10">
        <f t="shared" si="9"/>
        <v>309.36051431512573</v>
      </c>
      <c r="BY5" s="10">
        <f t="shared" si="9"/>
        <v>312.63095607276989</v>
      </c>
      <c r="BZ5" s="10">
        <f t="shared" si="9"/>
        <v>314.2523589556908</v>
      </c>
      <c r="CA5" s="10">
        <f t="shared" si="9"/>
        <v>315.59637991998329</v>
      </c>
      <c r="CB5" s="10">
        <f t="shared" si="9"/>
        <v>318.58994885251059</v>
      </c>
      <c r="CC5" s="10">
        <f t="shared" si="9"/>
        <v>322.85380581033735</v>
      </c>
      <c r="CD5" s="10">
        <f t="shared" si="9"/>
        <v>327.70535693307761</v>
      </c>
      <c r="CE5" s="10">
        <f t="shared" si="9"/>
        <v>332.49988159360021</v>
      </c>
      <c r="CG5" s="13">
        <v>1.309052794199328</v>
      </c>
      <c r="CH5" s="14">
        <f t="shared" ref="CH5:CH30" si="10">BU5-CE5</f>
        <v>-40.549567833530148</v>
      </c>
      <c r="CI5" s="16"/>
      <c r="CJ5" s="16"/>
      <c r="CK5" s="16"/>
      <c r="CL5" s="16"/>
      <c r="CM5" s="16"/>
      <c r="CN5" s="16"/>
      <c r="CO5" s="15" t="s">
        <v>14</v>
      </c>
      <c r="CP5" s="3"/>
      <c r="CQ5" s="10">
        <v>0</v>
      </c>
      <c r="CR5" s="10">
        <f>CR6+CR9</f>
        <v>7.7559563765815778</v>
      </c>
      <c r="CS5" s="10">
        <v>91.9365903645798</v>
      </c>
      <c r="CT5" s="10">
        <v>127.83503901481578</v>
      </c>
      <c r="CU5" s="10">
        <v>144.31722546915131</v>
      </c>
      <c r="CV5" s="10">
        <v>149.62333842137843</v>
      </c>
      <c r="CW5" s="10">
        <v>158.49708959224014</v>
      </c>
      <c r="CX5" s="10">
        <v>193.86308393674372</v>
      </c>
      <c r="CY5" s="10">
        <v>207.10958036397511</v>
      </c>
      <c r="CZ5" s="10">
        <v>220.23981780419697</v>
      </c>
      <c r="DA5" s="10">
        <v>230.91164433937627</v>
      </c>
      <c r="DB5" s="10">
        <v>240.99764439229875</v>
      </c>
      <c r="DC5" s="10">
        <v>249.41319577758529</v>
      </c>
      <c r="DD5" s="10">
        <v>257.38312109113764</v>
      </c>
      <c r="DE5" s="10">
        <v>265.05446884084279</v>
      </c>
      <c r="DF5" s="10">
        <v>272.67803753012942</v>
      </c>
      <c r="DG5" s="10">
        <v>280.75173673505333</v>
      </c>
      <c r="DH5" s="10">
        <v>289.61134588578483</v>
      </c>
      <c r="DI5" s="10">
        <v>298.58016171759294</v>
      </c>
      <c r="DK5" s="13">
        <v>3.7256287414038081</v>
      </c>
      <c r="DL5" s="14">
        <f t="shared" ref="DL5:DL30" si="11">CY5-DI5</f>
        <v>-91.470581353617831</v>
      </c>
    </row>
    <row r="6" spans="1:116" x14ac:dyDescent="0.25">
      <c r="B6" s="15" t="s">
        <v>15</v>
      </c>
      <c r="C6" s="3"/>
      <c r="D6" s="52">
        <f t="shared" si="5"/>
        <v>40054.940696145881</v>
      </c>
      <c r="E6" s="52">
        <f t="shared" si="0"/>
        <v>40200.1713159684</v>
      </c>
      <c r="F6" s="52">
        <f t="shared" si="0"/>
        <v>39990.095909661504</v>
      </c>
      <c r="G6" s="52">
        <f t="shared" si="0"/>
        <v>39687.138122245487</v>
      </c>
      <c r="H6" s="52">
        <f t="shared" si="0"/>
        <v>39846.6200900572</v>
      </c>
      <c r="I6" s="52">
        <f t="shared" si="0"/>
        <v>39792.064990918247</v>
      </c>
      <c r="J6" s="52">
        <f t="shared" si="0"/>
        <v>38792.214059365644</v>
      </c>
      <c r="K6" s="52">
        <f t="shared" si="0"/>
        <v>38357.365037824653</v>
      </c>
      <c r="L6" s="52">
        <f t="shared" si="0"/>
        <v>38121.276559415142</v>
      </c>
      <c r="M6" s="52">
        <f t="shared" si="0"/>
        <v>38071.717680568756</v>
      </c>
      <c r="N6" s="52">
        <f t="shared" si="0"/>
        <v>37715.021666373003</v>
      </c>
      <c r="O6" s="52">
        <f t="shared" si="0"/>
        <v>37231.098069443702</v>
      </c>
      <c r="P6" s="52">
        <f t="shared" si="0"/>
        <v>36776.83032084853</v>
      </c>
      <c r="Q6" s="52">
        <f t="shared" si="0"/>
        <v>36241.29642863429</v>
      </c>
      <c r="R6" s="52">
        <f t="shared" si="0"/>
        <v>35748.43620311642</v>
      </c>
      <c r="S6" s="52">
        <f t="shared" si="0"/>
        <v>35373.250800163194</v>
      </c>
      <c r="T6" s="52">
        <f t="shared" si="0"/>
        <v>35093.782001655025</v>
      </c>
      <c r="U6" s="52">
        <f t="shared" si="1"/>
        <v>34836.71288742694</v>
      </c>
      <c r="V6" s="52">
        <f t="shared" si="1"/>
        <v>34594.194503623439</v>
      </c>
      <c r="X6" s="13">
        <v>-0.96616917338315789</v>
      </c>
      <c r="Y6" s="14">
        <f t="shared" si="6"/>
        <v>3527.0820557917032</v>
      </c>
      <c r="AF6" s="15" t="s">
        <v>15</v>
      </c>
      <c r="AG6" s="15"/>
      <c r="AH6" s="3"/>
      <c r="AI6" s="10">
        <f>SUM(AI7:AI8)</f>
        <v>40054.940696145881</v>
      </c>
      <c r="AJ6" s="10">
        <f t="shared" ref="AJ6:BA6" si="12">SUM(AJ7:AJ8)</f>
        <v>39996.438658507337</v>
      </c>
      <c r="AK6" s="10">
        <f t="shared" si="12"/>
        <v>39724.845467678424</v>
      </c>
      <c r="AL6" s="10">
        <f t="shared" si="12"/>
        <v>39379.074300875385</v>
      </c>
      <c r="AM6" s="10">
        <f t="shared" si="12"/>
        <v>39514.792566391559</v>
      </c>
      <c r="AN6" s="10">
        <f t="shared" si="12"/>
        <v>39465.664513618831</v>
      </c>
      <c r="AO6" s="10">
        <f t="shared" si="12"/>
        <v>38475.336214913914</v>
      </c>
      <c r="AP6" s="10">
        <f t="shared" si="12"/>
        <v>37956.276071949927</v>
      </c>
      <c r="AQ6" s="10">
        <f t="shared" si="12"/>
        <v>37702.620484769926</v>
      </c>
      <c r="AR6" s="10">
        <f t="shared" si="12"/>
        <v>37636.204146078948</v>
      </c>
      <c r="AS6" s="10">
        <f t="shared" si="12"/>
        <v>37267.507612392132</v>
      </c>
      <c r="AT6" s="10">
        <f t="shared" si="12"/>
        <v>36772.858255598403</v>
      </c>
      <c r="AU6" s="10">
        <f t="shared" si="12"/>
        <v>36308.777973308075</v>
      </c>
      <c r="AV6" s="10">
        <f t="shared" si="12"/>
        <v>35764.777611949037</v>
      </c>
      <c r="AW6" s="10">
        <f t="shared" si="12"/>
        <v>35263.485215119901</v>
      </c>
      <c r="AX6" s="10">
        <f t="shared" si="12"/>
        <v>34878.347822475444</v>
      </c>
      <c r="AY6" s="10">
        <f t="shared" si="12"/>
        <v>34587.492125882214</v>
      </c>
      <c r="AZ6" s="10">
        <f t="shared" si="12"/>
        <v>34317.871493250692</v>
      </c>
      <c r="BA6" s="10">
        <f t="shared" si="12"/>
        <v>34062.889345012787</v>
      </c>
      <c r="BC6" s="13">
        <v>-1.010075110455233</v>
      </c>
      <c r="BD6" s="14">
        <f t="shared" si="8"/>
        <v>3639.7311397571393</v>
      </c>
      <c r="BE6" s="16"/>
      <c r="BF6" s="16"/>
      <c r="BG6" s="16"/>
      <c r="BH6" s="16"/>
      <c r="BI6" s="16"/>
      <c r="BJ6" s="16"/>
      <c r="BK6" s="15" t="s">
        <v>15</v>
      </c>
      <c r="BL6" s="3"/>
      <c r="BM6" s="10">
        <f>SUM(BM7:BM8)</f>
        <v>0</v>
      </c>
      <c r="BN6" s="10">
        <f t="shared" ref="BN6:CE6" si="13">SUM(BN7:BN8)</f>
        <v>200.47935016959377</v>
      </c>
      <c r="BO6" s="10">
        <f t="shared" si="13"/>
        <v>216.455607376638</v>
      </c>
      <c r="BP6" s="10">
        <f t="shared" si="13"/>
        <v>236.52908324333978</v>
      </c>
      <c r="BQ6" s="10">
        <f t="shared" si="13"/>
        <v>242.94118451054416</v>
      </c>
      <c r="BR6" s="10">
        <f t="shared" si="13"/>
        <v>234.01030357866023</v>
      </c>
      <c r="BS6" s="10">
        <f t="shared" si="13"/>
        <v>218.32376332518305</v>
      </c>
      <c r="BT6" s="10">
        <f t="shared" si="13"/>
        <v>271.01324158352872</v>
      </c>
      <c r="BU6" s="10">
        <f t="shared" si="13"/>
        <v>279.65942957217646</v>
      </c>
      <c r="BV6" s="10">
        <f t="shared" si="13"/>
        <v>288.03881013555127</v>
      </c>
      <c r="BW6" s="10">
        <f t="shared" si="13"/>
        <v>292.49173120492424</v>
      </c>
      <c r="BX6" s="10">
        <f t="shared" si="13"/>
        <v>295.90529392937754</v>
      </c>
      <c r="BY6" s="10">
        <f t="shared" si="13"/>
        <v>298.89162843706873</v>
      </c>
      <c r="BZ6" s="10">
        <f t="shared" si="13"/>
        <v>300.41180562577904</v>
      </c>
      <c r="CA6" s="10">
        <f t="shared" si="13"/>
        <v>301.50012752397436</v>
      </c>
      <c r="CB6" s="10">
        <f t="shared" si="13"/>
        <v>304.16923062971011</v>
      </c>
      <c r="CC6" s="10">
        <f t="shared" si="13"/>
        <v>307.9532844233392</v>
      </c>
      <c r="CD6" s="10">
        <f t="shared" si="13"/>
        <v>312.25649257005392</v>
      </c>
      <c r="CE6" s="10">
        <f t="shared" si="13"/>
        <v>316.47341362141799</v>
      </c>
      <c r="CG6" s="13">
        <v>1.244345314858375</v>
      </c>
      <c r="CH6" s="14">
        <f t="shared" si="10"/>
        <v>-36.813984049241526</v>
      </c>
      <c r="CO6" s="15" t="s">
        <v>15</v>
      </c>
      <c r="CP6" s="3"/>
      <c r="CQ6" s="10">
        <v>0</v>
      </c>
      <c r="CR6" s="10">
        <f>SUM(CR7:CR8)</f>
        <v>3.2533072914666454</v>
      </c>
      <c r="CS6" s="10">
        <f t="shared" ref="CS6:DI6" si="14">SUM(CS7:CS8)</f>
        <v>48.794834606440816</v>
      </c>
      <c r="CT6" s="10">
        <f t="shared" si="14"/>
        <v>71.534738126767195</v>
      </c>
      <c r="CU6" s="10">
        <f t="shared" si="14"/>
        <v>88.886339155099179</v>
      </c>
      <c r="CV6" s="10">
        <f t="shared" si="14"/>
        <v>92.390173720759364</v>
      </c>
      <c r="CW6" s="10">
        <f t="shared" si="14"/>
        <v>98.554081126547729</v>
      </c>
      <c r="CX6" s="10">
        <f t="shared" si="14"/>
        <v>130.07572429119526</v>
      </c>
      <c r="CY6" s="10">
        <f t="shared" si="14"/>
        <v>138.99664507304112</v>
      </c>
      <c r="CZ6" s="10">
        <f t="shared" si="14"/>
        <v>147.47472435425573</v>
      </c>
      <c r="DA6" s="10">
        <f t="shared" si="14"/>
        <v>155.02232277594862</v>
      </c>
      <c r="DB6" s="10">
        <f t="shared" si="14"/>
        <v>162.33451991592472</v>
      </c>
      <c r="DC6" s="10">
        <f t="shared" si="14"/>
        <v>169.16071910338653</v>
      </c>
      <c r="DD6" s="10">
        <f t="shared" si="14"/>
        <v>176.10701105947402</v>
      </c>
      <c r="DE6" s="10">
        <f t="shared" si="14"/>
        <v>183.45086047253835</v>
      </c>
      <c r="DF6" s="10">
        <f t="shared" si="14"/>
        <v>190.73374705803971</v>
      </c>
      <c r="DG6" s="10">
        <f t="shared" si="14"/>
        <v>198.33659134946862</v>
      </c>
      <c r="DH6" s="10">
        <f t="shared" si="14"/>
        <v>206.58490160619317</v>
      </c>
      <c r="DI6" s="10">
        <f t="shared" si="14"/>
        <v>214.83174498923773</v>
      </c>
      <c r="DK6" s="13">
        <v>4.4502331690764452</v>
      </c>
      <c r="DL6" s="14">
        <f t="shared" si="11"/>
        <v>-75.835099916196612</v>
      </c>
    </row>
    <row r="7" spans="1:116" x14ac:dyDescent="0.25">
      <c r="B7" s="12" t="s">
        <v>16</v>
      </c>
      <c r="C7" s="3"/>
      <c r="D7" s="52">
        <f t="shared" si="5"/>
        <v>40054.940696145881</v>
      </c>
      <c r="E7" s="52">
        <f t="shared" si="0"/>
        <v>40200.1713159684</v>
      </c>
      <c r="F7" s="52">
        <f t="shared" si="0"/>
        <v>39990.095909661504</v>
      </c>
      <c r="G7" s="52">
        <f t="shared" si="0"/>
        <v>39687.138122245487</v>
      </c>
      <c r="H7" s="52">
        <f t="shared" si="0"/>
        <v>39846.6200900572</v>
      </c>
      <c r="I7" s="52">
        <f t="shared" si="0"/>
        <v>39792.064990918247</v>
      </c>
      <c r="J7" s="52">
        <f t="shared" si="0"/>
        <v>38792.214059365644</v>
      </c>
      <c r="K7" s="52">
        <f t="shared" si="0"/>
        <v>38357.365037824653</v>
      </c>
      <c r="L7" s="52">
        <f t="shared" si="0"/>
        <v>37867.658319934715</v>
      </c>
      <c r="M7" s="52">
        <f t="shared" si="0"/>
        <v>37549.139676542894</v>
      </c>
      <c r="N7" s="52">
        <f t="shared" si="0"/>
        <v>36930.192626422424</v>
      </c>
      <c r="O7" s="52">
        <f t="shared" si="0"/>
        <v>36183.053161748663</v>
      </c>
      <c r="P7" s="52">
        <f t="shared" si="0"/>
        <v>35470.474226646846</v>
      </c>
      <c r="Q7" s="52">
        <f t="shared" si="0"/>
        <v>34682.157343487721</v>
      </c>
      <c r="R7" s="52">
        <f t="shared" si="0"/>
        <v>33947.188048565004</v>
      </c>
      <c r="S7" s="52">
        <f t="shared" si="0"/>
        <v>33324.352659493161</v>
      </c>
      <c r="T7" s="52">
        <f t="shared" si="0"/>
        <v>32813.87803579733</v>
      </c>
      <c r="U7" s="52">
        <f t="shared" si="1"/>
        <v>32334.079769670112</v>
      </c>
      <c r="V7" s="52">
        <f t="shared" si="1"/>
        <v>31860.276491719986</v>
      </c>
      <c r="X7" s="13">
        <v>-1.7125406499295726</v>
      </c>
      <c r="Y7" s="14">
        <f t="shared" si="6"/>
        <v>6007.3818282147295</v>
      </c>
      <c r="AF7" s="12" t="s">
        <v>16</v>
      </c>
      <c r="AG7" s="12"/>
      <c r="AH7" s="3"/>
      <c r="AI7" s="10">
        <v>40054.940696145881</v>
      </c>
      <c r="AJ7" s="10">
        <v>39996.438658507337</v>
      </c>
      <c r="AK7" s="10">
        <v>39724.845467678424</v>
      </c>
      <c r="AL7" s="10">
        <v>39379.074300875385</v>
      </c>
      <c r="AM7" s="10">
        <v>39514.792566391559</v>
      </c>
      <c r="AN7" s="10">
        <v>39465.664513618831</v>
      </c>
      <c r="AO7" s="10">
        <v>38475.336214913914</v>
      </c>
      <c r="AP7" s="10">
        <v>37956.276071949927</v>
      </c>
      <c r="AQ7" s="10">
        <v>37464.294099895975</v>
      </c>
      <c r="AR7" s="10">
        <v>37144.204306361964</v>
      </c>
      <c r="AS7" s="10">
        <v>36527.191446936056</v>
      </c>
      <c r="AT7" s="10">
        <v>35783.927984485315</v>
      </c>
      <c r="AU7" s="10">
        <v>35075.356593002049</v>
      </c>
      <c r="AV7" s="10">
        <v>34292.579980941176</v>
      </c>
      <c r="AW7" s="10">
        <v>33563.049672807021</v>
      </c>
      <c r="AX7" s="10">
        <v>32943.59247578738</v>
      </c>
      <c r="AY7" s="10">
        <v>32435.033723061344</v>
      </c>
      <c r="AZ7" s="10">
        <v>31956.621688109808</v>
      </c>
      <c r="BA7" s="10">
        <v>31484.233732046141</v>
      </c>
      <c r="BC7" s="13">
        <v>-1.7239805995417634</v>
      </c>
      <c r="BD7" s="14">
        <f t="shared" si="8"/>
        <v>5980.0603678498337</v>
      </c>
      <c r="BK7" s="12" t="s">
        <v>16</v>
      </c>
      <c r="BL7" s="3"/>
      <c r="BM7" s="10">
        <v>0</v>
      </c>
      <c r="BN7" s="10">
        <v>200.47935016959377</v>
      </c>
      <c r="BO7" s="10">
        <v>216.455607376638</v>
      </c>
      <c r="BP7" s="10">
        <v>236.52908324333978</v>
      </c>
      <c r="BQ7" s="10">
        <v>242.94118451054416</v>
      </c>
      <c r="BR7" s="10">
        <v>234.01030357866023</v>
      </c>
      <c r="BS7" s="10">
        <v>218.32376332518305</v>
      </c>
      <c r="BT7" s="10">
        <v>271.01324158352872</v>
      </c>
      <c r="BU7" s="10">
        <v>273.58352476731932</v>
      </c>
      <c r="BV7" s="10">
        <v>274.85500764304027</v>
      </c>
      <c r="BW7" s="10">
        <v>273.5556752589257</v>
      </c>
      <c r="BX7" s="10">
        <v>270.94858819431198</v>
      </c>
      <c r="BY7" s="10">
        <v>268.25340756000384</v>
      </c>
      <c r="BZ7" s="10">
        <v>264.14023024017024</v>
      </c>
      <c r="CA7" s="10">
        <v>260.10684676429031</v>
      </c>
      <c r="CB7" s="10">
        <v>257.81505521255986</v>
      </c>
      <c r="CC7" s="10">
        <v>256.51234407861853</v>
      </c>
      <c r="CD7" s="10">
        <v>255.55989031482022</v>
      </c>
      <c r="CE7" s="10">
        <v>254.58063458730297</v>
      </c>
      <c r="CG7" s="13">
        <v>-0.71730843706410141</v>
      </c>
      <c r="CH7" s="14">
        <f t="shared" si="10"/>
        <v>19.002890180016351</v>
      </c>
      <c r="CO7" s="12" t="s">
        <v>16</v>
      </c>
      <c r="CP7" s="3"/>
      <c r="CQ7" s="10">
        <v>0</v>
      </c>
      <c r="CR7" s="10">
        <v>3.2533072914666454</v>
      </c>
      <c r="CS7" s="10">
        <v>48.794834606440816</v>
      </c>
      <c r="CT7" s="10">
        <v>71.534738126767195</v>
      </c>
      <c r="CU7" s="10">
        <v>88.886339155099179</v>
      </c>
      <c r="CV7" s="10">
        <v>92.390173720759364</v>
      </c>
      <c r="CW7" s="10">
        <v>98.554081126547729</v>
      </c>
      <c r="CX7" s="10">
        <v>130.07572429119526</v>
      </c>
      <c r="CY7" s="10">
        <v>129.78069527142117</v>
      </c>
      <c r="CZ7" s="10">
        <v>130.08036253789388</v>
      </c>
      <c r="DA7" s="10">
        <v>129.44550422744024</v>
      </c>
      <c r="DB7" s="10">
        <v>128.17658906903324</v>
      </c>
      <c r="DC7" s="10">
        <v>126.86422608479148</v>
      </c>
      <c r="DD7" s="10">
        <v>125.43713230637292</v>
      </c>
      <c r="DE7" s="10">
        <v>124.03152899369432</v>
      </c>
      <c r="DF7" s="10">
        <v>122.9451284932193</v>
      </c>
      <c r="DG7" s="10">
        <v>122.33196865736794</v>
      </c>
      <c r="DH7" s="10">
        <v>121.8981912454845</v>
      </c>
      <c r="DI7" s="10">
        <v>121.46212508654244</v>
      </c>
      <c r="DK7" s="13">
        <v>-0.66024653074955308</v>
      </c>
      <c r="DL7" s="14">
        <f t="shared" si="11"/>
        <v>8.3185701848787232</v>
      </c>
    </row>
    <row r="8" spans="1:116" x14ac:dyDescent="0.25">
      <c r="B8" s="12" t="s">
        <v>17</v>
      </c>
      <c r="C8" s="3"/>
      <c r="D8" s="52">
        <f t="shared" si="5"/>
        <v>0</v>
      </c>
      <c r="E8" s="52">
        <f t="shared" si="0"/>
        <v>0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0</v>
      </c>
      <c r="L8" s="52">
        <f t="shared" si="0"/>
        <v>253.61823948042766</v>
      </c>
      <c r="M8" s="52">
        <f t="shared" si="0"/>
        <v>522.57800402585724</v>
      </c>
      <c r="N8" s="52">
        <f t="shared" si="0"/>
        <v>784.82903995058064</v>
      </c>
      <c r="O8" s="52">
        <f t="shared" si="0"/>
        <v>1048.0449076950435</v>
      </c>
      <c r="P8" s="52">
        <f t="shared" si="0"/>
        <v>1306.3560942016863</v>
      </c>
      <c r="Q8" s="52">
        <f t="shared" si="0"/>
        <v>1559.1390851465731</v>
      </c>
      <c r="R8" s="52">
        <f t="shared" si="0"/>
        <v>1801.2481545514065</v>
      </c>
      <c r="S8" s="52">
        <f t="shared" si="0"/>
        <v>2048.8981406700341</v>
      </c>
      <c r="T8" s="52">
        <f t="shared" si="0"/>
        <v>2279.9039658576944</v>
      </c>
      <c r="U8" s="52">
        <f t="shared" si="1"/>
        <v>2502.6331177568281</v>
      </c>
      <c r="V8" s="52">
        <f t="shared" si="1"/>
        <v>2733.9180119034545</v>
      </c>
      <c r="X8" s="13">
        <v>26.841246202331035</v>
      </c>
      <c r="Y8" s="14">
        <f t="shared" si="6"/>
        <v>-2480.2997724230268</v>
      </c>
      <c r="AF8" s="12" t="s">
        <v>17</v>
      </c>
      <c r="AG8" s="12"/>
      <c r="AH8" s="3"/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10">
        <v>0</v>
      </c>
      <c r="AP8" s="10">
        <v>0</v>
      </c>
      <c r="AQ8" s="10">
        <v>238.32638487395056</v>
      </c>
      <c r="AR8" s="10">
        <v>491.99983971698441</v>
      </c>
      <c r="AS8" s="10">
        <v>740.31616545607369</v>
      </c>
      <c r="AT8" s="10">
        <v>988.93027111308652</v>
      </c>
      <c r="AU8" s="10">
        <v>1233.4213803060263</v>
      </c>
      <c r="AV8" s="10">
        <v>1472.1976310078633</v>
      </c>
      <c r="AW8" s="10">
        <v>1700.4355423128784</v>
      </c>
      <c r="AX8" s="10">
        <v>1934.7553466880636</v>
      </c>
      <c r="AY8" s="10">
        <v>2152.4584028208728</v>
      </c>
      <c r="AZ8" s="10">
        <v>2361.2498051408857</v>
      </c>
      <c r="BA8" s="10">
        <v>2578.6556129666442</v>
      </c>
      <c r="BC8" s="13">
        <v>26.888458656578006</v>
      </c>
      <c r="BD8" s="14">
        <f t="shared" si="8"/>
        <v>-2340.3292280926935</v>
      </c>
      <c r="BK8" s="12" t="s">
        <v>17</v>
      </c>
      <c r="BL8" s="3"/>
      <c r="BM8" s="10">
        <v>0</v>
      </c>
      <c r="BN8" s="10">
        <v>0</v>
      </c>
      <c r="BO8" s="10">
        <v>0</v>
      </c>
      <c r="BP8" s="10">
        <v>0</v>
      </c>
      <c r="BQ8" s="10">
        <v>0</v>
      </c>
      <c r="BR8" s="10">
        <v>0</v>
      </c>
      <c r="BS8" s="10">
        <v>0</v>
      </c>
      <c r="BT8" s="10">
        <v>0</v>
      </c>
      <c r="BU8" s="10">
        <v>6.075904804857144</v>
      </c>
      <c r="BV8" s="10">
        <v>13.183802492511003</v>
      </c>
      <c r="BW8" s="10">
        <v>18.936055945998508</v>
      </c>
      <c r="BX8" s="10">
        <v>24.956705735065569</v>
      </c>
      <c r="BY8" s="10">
        <v>30.638220877064889</v>
      </c>
      <c r="BZ8" s="10">
        <v>36.271575385608784</v>
      </c>
      <c r="CA8" s="10">
        <v>41.393280759684046</v>
      </c>
      <c r="CB8" s="10">
        <v>46.35417541715023</v>
      </c>
      <c r="CC8" s="10">
        <v>51.440940344720651</v>
      </c>
      <c r="CD8" s="10">
        <v>56.696602255233707</v>
      </c>
      <c r="CE8" s="10">
        <v>61.892779034114994</v>
      </c>
      <c r="CG8" s="13">
        <v>26.125500382709511</v>
      </c>
      <c r="CH8" s="14">
        <f t="shared" si="10"/>
        <v>-55.816874229257849</v>
      </c>
      <c r="CO8" s="12" t="s">
        <v>17</v>
      </c>
      <c r="CP8" s="3"/>
      <c r="CQ8" s="10">
        <v>0</v>
      </c>
      <c r="CR8" s="10">
        <v>0</v>
      </c>
      <c r="CS8" s="10">
        <v>0</v>
      </c>
      <c r="CT8" s="10">
        <v>0</v>
      </c>
      <c r="CU8" s="10">
        <v>0</v>
      </c>
      <c r="CV8" s="10">
        <v>0</v>
      </c>
      <c r="CW8" s="10">
        <v>0</v>
      </c>
      <c r="CX8" s="10">
        <v>0</v>
      </c>
      <c r="CY8" s="10">
        <v>9.215949801619967</v>
      </c>
      <c r="CZ8" s="10">
        <v>17.394361816361862</v>
      </c>
      <c r="DA8" s="10">
        <v>25.576818548508399</v>
      </c>
      <c r="DB8" s="10">
        <v>34.15793084689146</v>
      </c>
      <c r="DC8" s="10">
        <v>42.296493018595044</v>
      </c>
      <c r="DD8" s="10">
        <v>50.669878753101102</v>
      </c>
      <c r="DE8" s="10">
        <v>59.419331478844043</v>
      </c>
      <c r="DF8" s="10">
        <v>67.78861856482041</v>
      </c>
      <c r="DG8" s="10">
        <v>76.004622692100682</v>
      </c>
      <c r="DH8" s="10">
        <v>84.686710360708673</v>
      </c>
      <c r="DI8" s="10">
        <v>93.369619902695291</v>
      </c>
      <c r="DK8" s="13">
        <v>26.056878611280588</v>
      </c>
      <c r="DL8" s="14">
        <f t="shared" si="11"/>
        <v>-84.153670101075321</v>
      </c>
    </row>
    <row r="9" spans="1:116" x14ac:dyDescent="0.25">
      <c r="B9" s="9" t="s">
        <v>18</v>
      </c>
      <c r="C9" s="3"/>
      <c r="D9" s="52">
        <f t="shared" si="5"/>
        <v>5789.9154060421715</v>
      </c>
      <c r="E9" s="52">
        <f t="shared" si="0"/>
        <v>5634.4557341177151</v>
      </c>
      <c r="F9" s="52">
        <f t="shared" si="0"/>
        <v>5473.5441709273891</v>
      </c>
      <c r="G9" s="52">
        <f t="shared" si="0"/>
        <v>5636.4171279362854</v>
      </c>
      <c r="H9" s="52">
        <f t="shared" si="0"/>
        <v>5276.2805443478046</v>
      </c>
      <c r="I9" s="52">
        <f t="shared" si="0"/>
        <v>5448.3380985355379</v>
      </c>
      <c r="J9" s="52">
        <f t="shared" si="0"/>
        <v>5527.683542957112</v>
      </c>
      <c r="K9" s="52">
        <f t="shared" si="0"/>
        <v>4958.2717369590519</v>
      </c>
      <c r="L9" s="52">
        <f t="shared" si="0"/>
        <v>4917.9702582823365</v>
      </c>
      <c r="M9" s="52">
        <f t="shared" si="0"/>
        <v>4912.0462039672548</v>
      </c>
      <c r="N9" s="52">
        <f t="shared" si="0"/>
        <v>4832.2312651261691</v>
      </c>
      <c r="O9" s="52">
        <f t="shared" si="0"/>
        <v>4711.5362996624308</v>
      </c>
      <c r="P9" s="52">
        <f t="shared" si="0"/>
        <v>4587.8984580653632</v>
      </c>
      <c r="Q9" s="52">
        <f t="shared" si="0"/>
        <v>4447.7546487179588</v>
      </c>
      <c r="R9" s="52">
        <f t="shared" si="0"/>
        <v>4333.8248464260605</v>
      </c>
      <c r="S9" s="52">
        <f t="shared" si="0"/>
        <v>4245.3180652258325</v>
      </c>
      <c r="T9" s="52">
        <f t="shared" si="0"/>
        <v>4182.0785681889138</v>
      </c>
      <c r="U9" s="52">
        <f t="shared" si="1"/>
        <v>4131.4618039425313</v>
      </c>
      <c r="V9" s="52">
        <f t="shared" si="1"/>
        <v>4083.0237784704527</v>
      </c>
      <c r="X9" s="13">
        <v>-1.8433786512972228</v>
      </c>
      <c r="Y9" s="14">
        <f t="shared" si="6"/>
        <v>834.94647981188382</v>
      </c>
      <c r="AF9" s="9" t="s">
        <v>18</v>
      </c>
      <c r="AG9" s="9"/>
      <c r="AH9" s="3"/>
      <c r="AI9" s="10">
        <v>5789.9154060421715</v>
      </c>
      <c r="AJ9" s="10">
        <v>5621.7468829746504</v>
      </c>
      <c r="AK9" s="10">
        <v>5422.9565004433462</v>
      </c>
      <c r="AL9" s="10">
        <v>5567.9638677433832</v>
      </c>
      <c r="AM9" s="10">
        <v>5209.8101968266928</v>
      </c>
      <c r="AN9" s="10">
        <v>5377.9198649031387</v>
      </c>
      <c r="AO9" s="10">
        <v>5453.5515428021681</v>
      </c>
      <c r="AP9" s="10">
        <v>4882.9349063804839</v>
      </c>
      <c r="AQ9" s="10">
        <v>4837.5664388035093</v>
      </c>
      <c r="AR9" s="10">
        <v>4826.3770031326812</v>
      </c>
      <c r="AS9" s="10">
        <v>4743.1221125192005</v>
      </c>
      <c r="AT9" s="10">
        <v>4619.4179548003085</v>
      </c>
      <c r="AU9" s="10">
        <v>4493.9066537554627</v>
      </c>
      <c r="AV9" s="10">
        <v>4352.6379853563831</v>
      </c>
      <c r="AW9" s="10">
        <v>4238.1249856617469</v>
      </c>
      <c r="AX9" s="10">
        <v>4148.9530565309424</v>
      </c>
      <c r="AY9" s="10">
        <v>4084.7629014163313</v>
      </c>
      <c r="AZ9" s="10">
        <v>4032.986495299916</v>
      </c>
      <c r="BA9" s="10">
        <v>3983.2488937699154</v>
      </c>
      <c r="BC9" s="13">
        <v>-1.924382735470842</v>
      </c>
      <c r="BD9" s="14">
        <f t="shared" si="8"/>
        <v>854.31754503359389</v>
      </c>
      <c r="BE9" s="16"/>
      <c r="BF9" s="16"/>
      <c r="BG9" s="16"/>
      <c r="BH9" s="16"/>
      <c r="BI9" s="16"/>
      <c r="BJ9" s="16"/>
      <c r="BK9" s="9" t="s">
        <v>18</v>
      </c>
      <c r="BL9" s="3"/>
      <c r="BM9" s="10">
        <v>0</v>
      </c>
      <c r="BN9" s="10">
        <v>8.2062020579497812</v>
      </c>
      <c r="BO9" s="10">
        <v>7.4459147259043164</v>
      </c>
      <c r="BP9" s="10">
        <v>12.152959304853482</v>
      </c>
      <c r="BQ9" s="10">
        <v>11.039461207059361</v>
      </c>
      <c r="BR9" s="10">
        <v>13.185068931779654</v>
      </c>
      <c r="BS9" s="10">
        <v>14.188991689251282</v>
      </c>
      <c r="BT9" s="10">
        <v>11.549470933019848</v>
      </c>
      <c r="BU9" s="10">
        <v>12.290884187893592</v>
      </c>
      <c r="BV9" s="10">
        <v>12.904107384632232</v>
      </c>
      <c r="BW9" s="10">
        <v>13.219831043540427</v>
      </c>
      <c r="BX9" s="10">
        <v>13.455220385748211</v>
      </c>
      <c r="BY9" s="10">
        <v>13.739327635701182</v>
      </c>
      <c r="BZ9" s="10">
        <v>13.840553329911762</v>
      </c>
      <c r="CA9" s="10">
        <v>14.096252396008913</v>
      </c>
      <c r="CB9" s="10">
        <v>14.420718222800458</v>
      </c>
      <c r="CC9" s="10">
        <v>14.900521386998154</v>
      </c>
      <c r="CD9" s="10">
        <v>15.448864363023672</v>
      </c>
      <c r="CE9" s="10">
        <v>16.026467972182207</v>
      </c>
      <c r="CG9" s="13">
        <v>2.6893652426522641</v>
      </c>
      <c r="CH9" s="14">
        <f t="shared" si="10"/>
        <v>-3.7355837842886146</v>
      </c>
      <c r="CO9" s="9" t="s">
        <v>18</v>
      </c>
      <c r="CP9" s="3"/>
      <c r="CQ9" s="10">
        <v>0</v>
      </c>
      <c r="CR9" s="10">
        <v>4.5026490851149319</v>
      </c>
      <c r="CS9" s="10">
        <v>43.141755758138984</v>
      </c>
      <c r="CT9" s="10">
        <v>56.300300888048582</v>
      </c>
      <c r="CU9" s="10">
        <v>55.430886314052131</v>
      </c>
      <c r="CV9" s="10">
        <v>57.233164700619071</v>
      </c>
      <c r="CW9" s="10">
        <v>59.943008465692415</v>
      </c>
      <c r="CX9" s="10">
        <v>63.787359645548463</v>
      </c>
      <c r="CY9" s="10">
        <v>68.11293529093399</v>
      </c>
      <c r="CZ9" s="10">
        <v>72.765093449941247</v>
      </c>
      <c r="DA9" s="10">
        <v>75.889321563427643</v>
      </c>
      <c r="DB9" s="10">
        <v>78.663124476374037</v>
      </c>
      <c r="DC9" s="10">
        <v>80.252476674198761</v>
      </c>
      <c r="DD9" s="10">
        <v>81.27611003166362</v>
      </c>
      <c r="DE9" s="10">
        <v>81.603608368304407</v>
      </c>
      <c r="DF9" s="10">
        <v>81.944290472089705</v>
      </c>
      <c r="DG9" s="10">
        <v>82.415145385584736</v>
      </c>
      <c r="DH9" s="10">
        <v>83.026444279591644</v>
      </c>
      <c r="DI9" s="10">
        <v>83.74841672835521</v>
      </c>
      <c r="DK9" s="13">
        <v>2.0880012322172625</v>
      </c>
      <c r="DL9" s="14">
        <f t="shared" si="11"/>
        <v>-15.63548143742122</v>
      </c>
    </row>
    <row r="10" spans="1:116" x14ac:dyDescent="0.25">
      <c r="B10" s="11" t="s">
        <v>19</v>
      </c>
      <c r="C10" s="3"/>
      <c r="D10" s="52">
        <f t="shared" si="5"/>
        <v>104.03872295473099</v>
      </c>
      <c r="E10" s="52">
        <f t="shared" si="0"/>
        <v>92.078238929329018</v>
      </c>
      <c r="F10" s="52">
        <f t="shared" si="0"/>
        <v>86.969632323938001</v>
      </c>
      <c r="G10" s="52">
        <f t="shared" si="0"/>
        <v>83.300788267762996</v>
      </c>
      <c r="H10" s="52">
        <f t="shared" si="0"/>
        <v>79.826419088051011</v>
      </c>
      <c r="I10" s="52">
        <f t="shared" si="0"/>
        <v>73.543472391085018</v>
      </c>
      <c r="J10" s="52">
        <f t="shared" si="0"/>
        <v>78.25152025479801</v>
      </c>
      <c r="K10" s="52">
        <f t="shared" si="0"/>
        <v>78.672537228576999</v>
      </c>
      <c r="L10" s="52">
        <f t="shared" si="0"/>
        <v>67.276904465480669</v>
      </c>
      <c r="M10" s="52">
        <f t="shared" si="0"/>
        <v>68.356382176406655</v>
      </c>
      <c r="N10" s="52">
        <f t="shared" si="0"/>
        <v>68.378509383785357</v>
      </c>
      <c r="O10" s="52">
        <f t="shared" si="0"/>
        <v>66.643853368386402</v>
      </c>
      <c r="P10" s="52">
        <f t="shared" si="0"/>
        <v>66.437056676668945</v>
      </c>
      <c r="Q10" s="52">
        <f t="shared" si="0"/>
        <v>65.810077013421292</v>
      </c>
      <c r="R10" s="52">
        <f t="shared" si="0"/>
        <v>64.97105577243569</v>
      </c>
      <c r="S10" s="52">
        <f t="shared" si="0"/>
        <v>64.424608557758461</v>
      </c>
      <c r="T10" s="52">
        <f t="shared" si="0"/>
        <v>63.767208838914371</v>
      </c>
      <c r="U10" s="52">
        <f t="shared" si="1"/>
        <v>63.099871901908784</v>
      </c>
      <c r="V10" s="52">
        <f t="shared" si="1"/>
        <v>62.488618504203323</v>
      </c>
      <c r="X10" s="13">
        <v>-0.735606758046492</v>
      </c>
      <c r="Y10" s="14">
        <f t="shared" si="6"/>
        <v>4.7882859612773458</v>
      </c>
      <c r="AF10" s="12" t="s">
        <v>19</v>
      </c>
      <c r="AG10" s="12"/>
      <c r="AH10" s="3"/>
      <c r="AI10" s="10">
        <v>104.03872295473099</v>
      </c>
      <c r="AJ10" s="10">
        <v>92.078238929329018</v>
      </c>
      <c r="AK10" s="10">
        <v>86.969632323938001</v>
      </c>
      <c r="AL10" s="10">
        <v>83.300788267762996</v>
      </c>
      <c r="AM10" s="10">
        <v>79.826419088051011</v>
      </c>
      <c r="AN10" s="10">
        <v>73.543472391085018</v>
      </c>
      <c r="AO10" s="10">
        <v>78.25152025479801</v>
      </c>
      <c r="AP10" s="10">
        <v>78.672537228576999</v>
      </c>
      <c r="AQ10" s="10">
        <v>67.276904465480669</v>
      </c>
      <c r="AR10" s="10">
        <v>68.356382176406655</v>
      </c>
      <c r="AS10" s="10">
        <v>68.378509383785357</v>
      </c>
      <c r="AT10" s="10">
        <v>66.643853368386402</v>
      </c>
      <c r="AU10" s="10">
        <v>66.437056676668945</v>
      </c>
      <c r="AV10" s="10">
        <v>65.810077013421292</v>
      </c>
      <c r="AW10" s="10">
        <v>64.97105577243569</v>
      </c>
      <c r="AX10" s="10">
        <v>64.424608557758461</v>
      </c>
      <c r="AY10" s="10">
        <v>63.767208838914371</v>
      </c>
      <c r="AZ10" s="10">
        <v>63.099871901908784</v>
      </c>
      <c r="BA10" s="10">
        <v>62.488618504203323</v>
      </c>
      <c r="BC10" s="13">
        <v>-0.735606758046492</v>
      </c>
      <c r="BD10" s="14">
        <f t="shared" si="8"/>
        <v>4.7882859612773458</v>
      </c>
      <c r="BK10" s="12" t="s">
        <v>19</v>
      </c>
      <c r="BL10" s="3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G10" s="13">
        <v>0</v>
      </c>
      <c r="CH10" s="14">
        <f t="shared" si="10"/>
        <v>0</v>
      </c>
      <c r="CO10" s="12" t="s">
        <v>19</v>
      </c>
      <c r="CP10" s="3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K10" s="13">
        <v>0</v>
      </c>
      <c r="DL10" s="14">
        <f t="shared" si="11"/>
        <v>0</v>
      </c>
    </row>
    <row r="11" spans="1:116" x14ac:dyDescent="0.25">
      <c r="B11" s="17" t="s">
        <v>20</v>
      </c>
      <c r="C11" s="3"/>
      <c r="D11" s="52">
        <f t="shared" si="5"/>
        <v>12168.007826337756</v>
      </c>
      <c r="E11" s="52">
        <f t="shared" si="0"/>
        <v>11946.865346730236</v>
      </c>
      <c r="F11" s="52">
        <f t="shared" si="0"/>
        <v>12032.829506894559</v>
      </c>
      <c r="G11" s="52">
        <f t="shared" si="0"/>
        <v>11855.409072893419</v>
      </c>
      <c r="H11" s="52">
        <f t="shared" si="0"/>
        <v>11611.337843705058</v>
      </c>
      <c r="I11" s="52">
        <f t="shared" si="0"/>
        <v>11576.427865728281</v>
      </c>
      <c r="J11" s="52">
        <f t="shared" si="0"/>
        <v>11889.035569898275</v>
      </c>
      <c r="K11" s="52">
        <f t="shared" si="0"/>
        <v>12210.235330882555</v>
      </c>
      <c r="L11" s="52">
        <f t="shared" si="0"/>
        <v>11742.013742787123</v>
      </c>
      <c r="M11" s="52">
        <f t="shared" si="0"/>
        <v>11782.92984843476</v>
      </c>
      <c r="N11" s="52">
        <f t="shared" si="0"/>
        <v>11657.407469766511</v>
      </c>
      <c r="O11" s="52">
        <f t="shared" si="0"/>
        <v>11424.91543466823</v>
      </c>
      <c r="P11" s="52">
        <f t="shared" si="0"/>
        <v>11176.895420938516</v>
      </c>
      <c r="Q11" s="52">
        <f t="shared" si="0"/>
        <v>10958.040625810796</v>
      </c>
      <c r="R11" s="52">
        <f t="shared" si="0"/>
        <v>10795.872216631498</v>
      </c>
      <c r="S11" s="52">
        <f t="shared" si="0"/>
        <v>10697.818666219118</v>
      </c>
      <c r="T11" s="52">
        <f t="shared" si="0"/>
        <v>10671.577764661615</v>
      </c>
      <c r="U11" s="52">
        <f t="shared" si="1"/>
        <v>10640.90476681737</v>
      </c>
      <c r="V11" s="52">
        <f t="shared" si="1"/>
        <v>10651.273109971649</v>
      </c>
      <c r="X11" s="13">
        <v>-0.9702018985423333</v>
      </c>
      <c r="Y11" s="14">
        <f t="shared" si="6"/>
        <v>1090.7406328154739</v>
      </c>
      <c r="AF11" s="17" t="s">
        <v>20</v>
      </c>
      <c r="AG11" s="17"/>
      <c r="AH11" s="3"/>
      <c r="AI11" s="10">
        <f>AI12+AI20</f>
        <v>12168.007826337756</v>
      </c>
      <c r="AJ11" s="10">
        <f t="shared" ref="AJ11:BA11" si="15">AJ12+AJ20</f>
        <v>11916.069476730236</v>
      </c>
      <c r="AK11" s="10">
        <f t="shared" si="15"/>
        <v>11923.062656894559</v>
      </c>
      <c r="AL11" s="10">
        <f t="shared" si="15"/>
        <v>11624.093632893419</v>
      </c>
      <c r="AM11" s="10">
        <f t="shared" si="15"/>
        <v>11347.305893705057</v>
      </c>
      <c r="AN11" s="10">
        <f t="shared" si="15"/>
        <v>11327.206825728281</v>
      </c>
      <c r="AO11" s="10">
        <f t="shared" si="15"/>
        <v>11411.064959898275</v>
      </c>
      <c r="AP11" s="10">
        <f t="shared" si="15"/>
        <v>11253.570170882555</v>
      </c>
      <c r="AQ11" s="10">
        <f t="shared" si="15"/>
        <v>10776.848197674504</v>
      </c>
      <c r="AR11" s="10">
        <f t="shared" si="15"/>
        <v>10804.561925834398</v>
      </c>
      <c r="AS11" s="10">
        <f t="shared" si="15"/>
        <v>10680.004512191179</v>
      </c>
      <c r="AT11" s="10">
        <f t="shared" si="15"/>
        <v>10457.553574382635</v>
      </c>
      <c r="AU11" s="10">
        <f t="shared" si="15"/>
        <v>10213.554868728328</v>
      </c>
      <c r="AV11" s="10">
        <f t="shared" si="15"/>
        <v>10006.56591143926</v>
      </c>
      <c r="AW11" s="10">
        <f t="shared" si="15"/>
        <v>9850.7150597484215</v>
      </c>
      <c r="AX11" s="10">
        <f t="shared" si="15"/>
        <v>9751.9964049902082</v>
      </c>
      <c r="AY11" s="10">
        <f t="shared" si="15"/>
        <v>9718.5186354625384</v>
      </c>
      <c r="AZ11" s="10">
        <f t="shared" si="15"/>
        <v>9678.2089405230327</v>
      </c>
      <c r="BA11" s="10">
        <f t="shared" si="15"/>
        <v>9678.7885314648192</v>
      </c>
      <c r="BC11" s="13">
        <v>-1.0688804965362286</v>
      </c>
      <c r="BD11" s="14">
        <f t="shared" si="8"/>
        <v>1098.059666209685</v>
      </c>
      <c r="BE11" s="16"/>
      <c r="BF11" s="16"/>
      <c r="BG11" s="16"/>
      <c r="BH11" s="16"/>
      <c r="BI11" s="16"/>
      <c r="BJ11" s="16"/>
      <c r="BK11" s="17" t="s">
        <v>20</v>
      </c>
      <c r="BL11" s="3"/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G11" s="13">
        <v>0</v>
      </c>
      <c r="CH11" s="14">
        <f t="shared" si="10"/>
        <v>0</v>
      </c>
      <c r="CO11" s="17" t="s">
        <v>20</v>
      </c>
      <c r="CP11" s="3"/>
      <c r="CQ11" s="10">
        <v>0</v>
      </c>
      <c r="CR11" s="10">
        <f>SUM(CR12:CR20)</f>
        <v>30.795870000000001</v>
      </c>
      <c r="CS11" s="10">
        <f t="shared" ref="CS11:DI11" si="16">SUM(CS12:CS20)</f>
        <v>109.76685000000002</v>
      </c>
      <c r="CT11" s="10">
        <f t="shared" si="16"/>
        <v>231.31544000000005</v>
      </c>
      <c r="CU11" s="10">
        <f t="shared" si="16"/>
        <v>264.03195000000005</v>
      </c>
      <c r="CV11" s="10">
        <f t="shared" si="16"/>
        <v>249.22104000000019</v>
      </c>
      <c r="CW11" s="10">
        <f t="shared" si="16"/>
        <v>477.97061000000036</v>
      </c>
      <c r="CX11" s="10">
        <f t="shared" si="16"/>
        <v>956.66515999999979</v>
      </c>
      <c r="CY11" s="10">
        <f t="shared" si="16"/>
        <v>965.16554511261847</v>
      </c>
      <c r="CZ11" s="10">
        <f t="shared" si="16"/>
        <v>978.36792260036214</v>
      </c>
      <c r="DA11" s="10">
        <f t="shared" si="16"/>
        <v>977.40295757533249</v>
      </c>
      <c r="DB11" s="10">
        <f t="shared" si="16"/>
        <v>967.36186028559575</v>
      </c>
      <c r="DC11" s="10">
        <f t="shared" si="16"/>
        <v>963.34055221018832</v>
      </c>
      <c r="DD11" s="10">
        <f t="shared" si="16"/>
        <v>951.47471437153558</v>
      </c>
      <c r="DE11" s="10">
        <f t="shared" si="16"/>
        <v>945.15715688307694</v>
      </c>
      <c r="DF11" s="10">
        <f t="shared" si="16"/>
        <v>945.82226122890938</v>
      </c>
      <c r="DG11" s="10">
        <f t="shared" si="16"/>
        <v>953.05912919907723</v>
      </c>
      <c r="DH11" s="10">
        <f t="shared" si="16"/>
        <v>962.69582629433683</v>
      </c>
      <c r="DI11" s="10">
        <f t="shared" si="16"/>
        <v>972.4845785068303</v>
      </c>
      <c r="DK11" s="13">
        <v>7.5574361288133218E-2</v>
      </c>
      <c r="DL11" s="14">
        <f t="shared" si="11"/>
        <v>-7.3190333942118286</v>
      </c>
    </row>
    <row r="12" spans="1:116" x14ac:dyDescent="0.25">
      <c r="B12" s="17" t="s">
        <v>21</v>
      </c>
      <c r="C12" s="3"/>
      <c r="D12" s="52">
        <f t="shared" si="5"/>
        <v>3599.0399749506946</v>
      </c>
      <c r="E12" s="52">
        <f t="shared" si="0"/>
        <v>3624.0354900267685</v>
      </c>
      <c r="F12" s="52">
        <f t="shared" si="0"/>
        <v>3601.6601840662297</v>
      </c>
      <c r="G12" s="52">
        <f t="shared" si="0"/>
        <v>3542.2681223386735</v>
      </c>
      <c r="H12" s="52">
        <f t="shared" si="0"/>
        <v>3565.8107209589516</v>
      </c>
      <c r="I12" s="52">
        <f t="shared" si="0"/>
        <v>3531.9615900268736</v>
      </c>
      <c r="J12" s="52">
        <f t="shared" si="0"/>
        <v>3517.5164715929859</v>
      </c>
      <c r="K12" s="52">
        <f t="shared" si="0"/>
        <v>3347.6181094801759</v>
      </c>
      <c r="L12" s="52">
        <f t="shared" si="0"/>
        <v>3417.4390072125029</v>
      </c>
      <c r="M12" s="52">
        <f t="shared" si="0"/>
        <v>3484.4482548490696</v>
      </c>
      <c r="N12" s="52">
        <f t="shared" si="0"/>
        <v>3513.9107475061851</v>
      </c>
      <c r="O12" s="52">
        <f t="shared" si="0"/>
        <v>3515.5825244707962</v>
      </c>
      <c r="P12" s="52">
        <f t="shared" si="0"/>
        <v>3510.2366925915094</v>
      </c>
      <c r="Q12" s="52">
        <f t="shared" si="0"/>
        <v>3492.1934667012956</v>
      </c>
      <c r="R12" s="52">
        <f t="shared" si="0"/>
        <v>3493.3963678217724</v>
      </c>
      <c r="S12" s="52">
        <f t="shared" si="0"/>
        <v>3508.0079169986511</v>
      </c>
      <c r="T12" s="52">
        <f t="shared" si="0"/>
        <v>3536.5403498808118</v>
      </c>
      <c r="U12" s="52">
        <f t="shared" si="1"/>
        <v>3533.2771786208086</v>
      </c>
      <c r="V12" s="52">
        <f t="shared" si="1"/>
        <v>3570.9918172631697</v>
      </c>
      <c r="X12" s="13">
        <v>0.44048665199578618</v>
      </c>
      <c r="Y12" s="14">
        <f t="shared" si="6"/>
        <v>-153.55281005066672</v>
      </c>
      <c r="AF12" s="17" t="s">
        <v>21</v>
      </c>
      <c r="AG12" s="17"/>
      <c r="AH12" s="3"/>
      <c r="AI12" s="10">
        <f>SUM(AI13:AI19)</f>
        <v>3599.0399749506946</v>
      </c>
      <c r="AJ12" s="10">
        <f t="shared" ref="AJ12:BA12" si="17">SUM(AJ13:AJ19)</f>
        <v>3624.0354900267685</v>
      </c>
      <c r="AK12" s="10">
        <f t="shared" si="17"/>
        <v>3601.6601840662297</v>
      </c>
      <c r="AL12" s="10">
        <f t="shared" si="17"/>
        <v>3542.2681223386735</v>
      </c>
      <c r="AM12" s="10">
        <f t="shared" si="17"/>
        <v>3565.8107209589516</v>
      </c>
      <c r="AN12" s="10">
        <f t="shared" si="17"/>
        <v>3531.9615900268736</v>
      </c>
      <c r="AO12" s="10">
        <f t="shared" si="17"/>
        <v>3517.5164715929859</v>
      </c>
      <c r="AP12" s="10">
        <f t="shared" si="17"/>
        <v>3347.6181094801759</v>
      </c>
      <c r="AQ12" s="10">
        <f t="shared" si="17"/>
        <v>3417.4390072125029</v>
      </c>
      <c r="AR12" s="10">
        <f t="shared" si="17"/>
        <v>3484.4482548490696</v>
      </c>
      <c r="AS12" s="10">
        <f t="shared" si="17"/>
        <v>3513.9107475061851</v>
      </c>
      <c r="AT12" s="10">
        <f t="shared" si="17"/>
        <v>3515.5825244707962</v>
      </c>
      <c r="AU12" s="10">
        <f t="shared" si="17"/>
        <v>3510.2366925915094</v>
      </c>
      <c r="AV12" s="10">
        <f t="shared" si="17"/>
        <v>3492.1934667012956</v>
      </c>
      <c r="AW12" s="10">
        <f t="shared" si="17"/>
        <v>3493.3963678217724</v>
      </c>
      <c r="AX12" s="10">
        <f t="shared" si="17"/>
        <v>3508.0079169986511</v>
      </c>
      <c r="AY12" s="10">
        <f t="shared" si="17"/>
        <v>3536.5403498808118</v>
      </c>
      <c r="AZ12" s="10">
        <f t="shared" si="17"/>
        <v>3533.2771786208086</v>
      </c>
      <c r="BA12" s="10">
        <f t="shared" si="17"/>
        <v>3570.9918172631697</v>
      </c>
      <c r="BC12" s="13">
        <v>0.44048665199578618</v>
      </c>
      <c r="BD12" s="14">
        <f t="shared" si="8"/>
        <v>-153.55281005066672</v>
      </c>
      <c r="BK12" s="17" t="s">
        <v>21</v>
      </c>
      <c r="BL12" s="3"/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10">
        <v>0</v>
      </c>
      <c r="BZ12" s="10">
        <v>0</v>
      </c>
      <c r="CA12" s="10">
        <v>0</v>
      </c>
      <c r="CB12" s="10">
        <v>0</v>
      </c>
      <c r="CC12" s="10">
        <v>0</v>
      </c>
      <c r="CD12" s="10">
        <v>0</v>
      </c>
      <c r="CE12" s="10">
        <v>0</v>
      </c>
      <c r="CG12" s="13">
        <v>0</v>
      </c>
      <c r="CH12" s="14">
        <f t="shared" si="10"/>
        <v>0</v>
      </c>
      <c r="CO12" s="17" t="s">
        <v>21</v>
      </c>
      <c r="CP12" s="3"/>
      <c r="CQ12" s="10">
        <v>0</v>
      </c>
      <c r="CR12" s="10">
        <v>0</v>
      </c>
      <c r="CS12" s="10">
        <v>0</v>
      </c>
      <c r="CT12" s="10">
        <v>0</v>
      </c>
      <c r="CU12" s="10">
        <v>0</v>
      </c>
      <c r="CV12" s="10">
        <v>0</v>
      </c>
      <c r="CW12" s="10">
        <v>0</v>
      </c>
      <c r="CX12" s="10">
        <v>0</v>
      </c>
      <c r="CY12" s="10">
        <v>0</v>
      </c>
      <c r="CZ12" s="10">
        <v>0</v>
      </c>
      <c r="DA12" s="10">
        <v>0</v>
      </c>
      <c r="DB12" s="10">
        <v>0</v>
      </c>
      <c r="DC12" s="10">
        <v>0</v>
      </c>
      <c r="DD12" s="10">
        <v>0</v>
      </c>
      <c r="DE12" s="10">
        <v>0</v>
      </c>
      <c r="DF12" s="10">
        <v>0</v>
      </c>
      <c r="DG12" s="10">
        <v>0</v>
      </c>
      <c r="DH12" s="10">
        <v>0</v>
      </c>
      <c r="DI12" s="10">
        <v>0</v>
      </c>
      <c r="DK12" s="13">
        <v>0</v>
      </c>
      <c r="DL12" s="14">
        <f t="shared" si="11"/>
        <v>0</v>
      </c>
    </row>
    <row r="13" spans="1:116" x14ac:dyDescent="0.25">
      <c r="B13" s="17" t="s">
        <v>22</v>
      </c>
      <c r="C13" s="3"/>
      <c r="D13" s="52">
        <f t="shared" si="5"/>
        <v>0</v>
      </c>
      <c r="E13" s="52">
        <f t="shared" si="0"/>
        <v>0</v>
      </c>
      <c r="F13" s="52">
        <f t="shared" si="0"/>
        <v>0</v>
      </c>
      <c r="G13" s="52">
        <f t="shared" si="0"/>
        <v>0</v>
      </c>
      <c r="H13" s="52">
        <f t="shared" si="0"/>
        <v>0</v>
      </c>
      <c r="I13" s="52">
        <f t="shared" si="0"/>
        <v>8.8280011887095373</v>
      </c>
      <c r="J13" s="52">
        <f t="shared" si="0"/>
        <v>52.762754249058005</v>
      </c>
      <c r="K13" s="52">
        <f t="shared" si="0"/>
        <v>34.851113681032558</v>
      </c>
      <c r="L13" s="52">
        <f t="shared" si="0"/>
        <v>35.246133189747191</v>
      </c>
      <c r="M13" s="52">
        <f t="shared" si="0"/>
        <v>35.633264507373916</v>
      </c>
      <c r="N13" s="52">
        <f t="shared" si="0"/>
        <v>35.606558786418887</v>
      </c>
      <c r="O13" s="52">
        <f t="shared" si="0"/>
        <v>35.307311578836199</v>
      </c>
      <c r="P13" s="52">
        <f t="shared" si="0"/>
        <v>34.914653766655128</v>
      </c>
      <c r="Q13" s="52">
        <f t="shared" si="0"/>
        <v>34.525231526415403</v>
      </c>
      <c r="R13" s="52">
        <f t="shared" si="0"/>
        <v>34.243607390142486</v>
      </c>
      <c r="S13" s="52">
        <f t="shared" si="0"/>
        <v>34.081602001360643</v>
      </c>
      <c r="T13" s="52">
        <f t="shared" si="0"/>
        <v>34.029775893707694</v>
      </c>
      <c r="U13" s="52">
        <f t="shared" si="1"/>
        <v>34.073615873784121</v>
      </c>
      <c r="V13" s="52">
        <f t="shared" si="1"/>
        <v>34.139268823035088</v>
      </c>
      <c r="X13" s="13">
        <v>-0.3185667596267594</v>
      </c>
      <c r="Y13" s="14">
        <f t="shared" si="6"/>
        <v>1.1068643667121023</v>
      </c>
      <c r="AF13" s="17" t="s">
        <v>22</v>
      </c>
      <c r="AG13" s="17"/>
      <c r="AH13" s="3"/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8.8280011887095373</v>
      </c>
      <c r="AO13" s="10">
        <v>52.762754249058005</v>
      </c>
      <c r="AP13" s="10">
        <v>34.851113681032558</v>
      </c>
      <c r="AQ13" s="10">
        <v>35.246133189747191</v>
      </c>
      <c r="AR13" s="10">
        <v>35.633264507373916</v>
      </c>
      <c r="AS13" s="10">
        <v>35.606558786418887</v>
      </c>
      <c r="AT13" s="10">
        <v>35.307311578836199</v>
      </c>
      <c r="AU13" s="10">
        <v>34.914653766655128</v>
      </c>
      <c r="AV13" s="10">
        <v>34.525231526415403</v>
      </c>
      <c r="AW13" s="10">
        <v>34.243607390142486</v>
      </c>
      <c r="AX13" s="10">
        <v>34.081602001360643</v>
      </c>
      <c r="AY13" s="10">
        <v>34.029775893707694</v>
      </c>
      <c r="AZ13" s="10">
        <v>34.073615873784121</v>
      </c>
      <c r="BA13" s="10">
        <v>34.139268823035088</v>
      </c>
      <c r="BC13" s="13">
        <v>-0.3185667596267594</v>
      </c>
      <c r="BD13" s="14">
        <f t="shared" si="8"/>
        <v>1.1068643667121023</v>
      </c>
      <c r="BK13" s="17" t="s">
        <v>22</v>
      </c>
      <c r="BL13" s="3"/>
      <c r="BM13" s="10">
        <v>0</v>
      </c>
      <c r="BN13" s="10">
        <v>0</v>
      </c>
      <c r="BO13" s="10">
        <v>0</v>
      </c>
      <c r="BP13" s="10">
        <v>0</v>
      </c>
      <c r="BQ13" s="10">
        <v>0</v>
      </c>
      <c r="BR13" s="10">
        <v>0</v>
      </c>
      <c r="BS13" s="10">
        <v>0</v>
      </c>
      <c r="BT13" s="10">
        <v>0</v>
      </c>
      <c r="BU13" s="10">
        <v>0</v>
      </c>
      <c r="BV13" s="10">
        <v>0</v>
      </c>
      <c r="BW13" s="10">
        <v>0</v>
      </c>
      <c r="BX13" s="10">
        <v>0</v>
      </c>
      <c r="BY13" s="10">
        <v>0</v>
      </c>
      <c r="BZ13" s="10">
        <v>0</v>
      </c>
      <c r="CA13" s="10">
        <v>0</v>
      </c>
      <c r="CB13" s="10">
        <v>0</v>
      </c>
      <c r="CC13" s="10">
        <v>0</v>
      </c>
      <c r="CD13" s="10">
        <v>0</v>
      </c>
      <c r="CE13" s="10">
        <v>0</v>
      </c>
      <c r="CG13" s="13">
        <v>0</v>
      </c>
      <c r="CH13" s="14">
        <f t="shared" si="10"/>
        <v>0</v>
      </c>
      <c r="CO13" s="17" t="s">
        <v>22</v>
      </c>
      <c r="CP13" s="3"/>
      <c r="CQ13" s="10">
        <v>0</v>
      </c>
      <c r="CR13" s="10">
        <v>0</v>
      </c>
      <c r="CS13" s="10">
        <v>0</v>
      </c>
      <c r="CT13" s="10">
        <v>0</v>
      </c>
      <c r="CU13" s="10">
        <v>0</v>
      </c>
      <c r="CV13" s="10">
        <v>0</v>
      </c>
      <c r="CW13" s="10">
        <v>0</v>
      </c>
      <c r="CX13" s="10">
        <v>0</v>
      </c>
      <c r="CY13" s="10">
        <v>0</v>
      </c>
      <c r="CZ13" s="10">
        <v>0</v>
      </c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0</v>
      </c>
      <c r="DG13" s="10">
        <v>0</v>
      </c>
      <c r="DH13" s="10">
        <v>0</v>
      </c>
      <c r="DI13" s="10">
        <v>0</v>
      </c>
      <c r="DK13" s="13">
        <v>0</v>
      </c>
      <c r="DL13" s="14">
        <f t="shared" si="11"/>
        <v>0</v>
      </c>
    </row>
    <row r="14" spans="1:116" x14ac:dyDescent="0.25">
      <c r="B14" s="17" t="s">
        <v>23</v>
      </c>
      <c r="C14" s="3"/>
      <c r="D14" s="52">
        <f t="shared" si="5"/>
        <v>246.310602074325</v>
      </c>
      <c r="E14" s="52">
        <f t="shared" si="0"/>
        <v>230.8718551190787</v>
      </c>
      <c r="F14" s="52">
        <f t="shared" si="0"/>
        <v>234.96575431488466</v>
      </c>
      <c r="G14" s="52">
        <f t="shared" si="0"/>
        <v>201.7529694139007</v>
      </c>
      <c r="H14" s="52">
        <f t="shared" si="0"/>
        <v>237.64635939173203</v>
      </c>
      <c r="I14" s="52">
        <f t="shared" si="0"/>
        <v>180.01970343129446</v>
      </c>
      <c r="J14" s="52">
        <f t="shared" si="0"/>
        <v>180.18804204227743</v>
      </c>
      <c r="K14" s="52">
        <f t="shared" si="0"/>
        <v>184.8410802539407</v>
      </c>
      <c r="L14" s="52">
        <f t="shared" si="0"/>
        <v>189.71029415365336</v>
      </c>
      <c r="M14" s="52">
        <f t="shared" si="0"/>
        <v>194.93400581309442</v>
      </c>
      <c r="N14" s="52">
        <f t="shared" si="0"/>
        <v>198.11199082652936</v>
      </c>
      <c r="O14" s="52">
        <f t="shared" si="0"/>
        <v>199.77790228033268</v>
      </c>
      <c r="P14" s="52">
        <f t="shared" si="0"/>
        <v>201.13359121673744</v>
      </c>
      <c r="Q14" s="52">
        <f t="shared" si="0"/>
        <v>202.62956928825506</v>
      </c>
      <c r="R14" s="52">
        <f t="shared" si="0"/>
        <v>204.22135937714089</v>
      </c>
      <c r="S14" s="52">
        <f t="shared" si="0"/>
        <v>206.56950834561042</v>
      </c>
      <c r="T14" s="52">
        <f t="shared" si="0"/>
        <v>210.02884708624856</v>
      </c>
      <c r="U14" s="52">
        <f t="shared" si="1"/>
        <v>214.15253828605699</v>
      </c>
      <c r="V14" s="52">
        <f t="shared" si="1"/>
        <v>218.32018323794941</v>
      </c>
      <c r="X14" s="13">
        <v>1.4145572491926606</v>
      </c>
      <c r="Y14" s="14">
        <f t="shared" si="6"/>
        <v>-28.609889084296043</v>
      </c>
      <c r="AF14" s="17" t="s">
        <v>23</v>
      </c>
      <c r="AG14" s="17"/>
      <c r="AH14" s="3"/>
      <c r="AI14" s="10">
        <v>246.310602074325</v>
      </c>
      <c r="AJ14" s="10">
        <v>230.8718551190787</v>
      </c>
      <c r="AK14" s="10">
        <v>234.96575431488466</v>
      </c>
      <c r="AL14" s="10">
        <v>201.7529694139007</v>
      </c>
      <c r="AM14" s="10">
        <v>237.64635939173203</v>
      </c>
      <c r="AN14" s="10">
        <v>180.01970343129446</v>
      </c>
      <c r="AO14" s="10">
        <v>180.18804204227743</v>
      </c>
      <c r="AP14" s="10">
        <v>184.8410802539407</v>
      </c>
      <c r="AQ14" s="10">
        <v>189.71029415365336</v>
      </c>
      <c r="AR14" s="10">
        <v>194.93400581309442</v>
      </c>
      <c r="AS14" s="10">
        <v>198.11199082652936</v>
      </c>
      <c r="AT14" s="10">
        <v>199.77790228033268</v>
      </c>
      <c r="AU14" s="10">
        <v>201.13359121673744</v>
      </c>
      <c r="AV14" s="10">
        <v>202.62956928825506</v>
      </c>
      <c r="AW14" s="10">
        <v>204.22135937714089</v>
      </c>
      <c r="AX14" s="10">
        <v>206.56950834561042</v>
      </c>
      <c r="AY14" s="10">
        <v>210.02884708624856</v>
      </c>
      <c r="AZ14" s="10">
        <v>214.15253828605699</v>
      </c>
      <c r="BA14" s="10">
        <v>218.32018323794941</v>
      </c>
      <c r="BC14" s="13">
        <v>1.4145572491926606</v>
      </c>
      <c r="BD14" s="14">
        <f t="shared" si="8"/>
        <v>-28.609889084296043</v>
      </c>
      <c r="BK14" s="17" t="s">
        <v>23</v>
      </c>
      <c r="BL14" s="3"/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0</v>
      </c>
      <c r="BZ14" s="10">
        <v>0</v>
      </c>
      <c r="CA14" s="10">
        <v>0</v>
      </c>
      <c r="CB14" s="10">
        <v>0</v>
      </c>
      <c r="CC14" s="10">
        <v>0</v>
      </c>
      <c r="CD14" s="10">
        <v>0</v>
      </c>
      <c r="CE14" s="10">
        <v>0</v>
      </c>
      <c r="CG14" s="13">
        <v>0</v>
      </c>
      <c r="CH14" s="14">
        <f t="shared" si="10"/>
        <v>0</v>
      </c>
      <c r="CO14" s="17" t="s">
        <v>23</v>
      </c>
      <c r="CP14" s="3"/>
      <c r="CQ14" s="10">
        <v>0</v>
      </c>
      <c r="CR14" s="10">
        <v>0</v>
      </c>
      <c r="CS14" s="10">
        <v>0</v>
      </c>
      <c r="CT14" s="10">
        <v>0</v>
      </c>
      <c r="CU14" s="10">
        <v>0</v>
      </c>
      <c r="CV14" s="10">
        <v>0</v>
      </c>
      <c r="CW14" s="10">
        <v>0</v>
      </c>
      <c r="CX14" s="10">
        <v>0</v>
      </c>
      <c r="CY14" s="10">
        <v>0</v>
      </c>
      <c r="CZ14" s="10">
        <v>0</v>
      </c>
      <c r="DA14" s="10">
        <v>0</v>
      </c>
      <c r="DB14" s="10">
        <v>0</v>
      </c>
      <c r="DC14" s="10">
        <v>0</v>
      </c>
      <c r="DD14" s="10">
        <v>0</v>
      </c>
      <c r="DE14" s="10">
        <v>0</v>
      </c>
      <c r="DF14" s="10">
        <v>0</v>
      </c>
      <c r="DG14" s="10">
        <v>0</v>
      </c>
      <c r="DH14" s="10">
        <v>0</v>
      </c>
      <c r="DI14" s="10">
        <v>0</v>
      </c>
      <c r="DK14" s="13">
        <v>0</v>
      </c>
      <c r="DL14" s="14">
        <f t="shared" si="11"/>
        <v>0</v>
      </c>
    </row>
    <row r="15" spans="1:116" x14ac:dyDescent="0.25">
      <c r="B15" s="17" t="s">
        <v>24</v>
      </c>
      <c r="C15" s="3"/>
      <c r="D15" s="52">
        <f t="shared" si="5"/>
        <v>220.64975643097935</v>
      </c>
      <c r="E15" s="52">
        <f t="shared" si="0"/>
        <v>246.19188513176829</v>
      </c>
      <c r="F15" s="52">
        <f t="shared" si="0"/>
        <v>240.21390623708345</v>
      </c>
      <c r="G15" s="52">
        <f t="shared" si="0"/>
        <v>208.26884971524487</v>
      </c>
      <c r="H15" s="52">
        <f t="shared" si="0"/>
        <v>215.60854423328124</v>
      </c>
      <c r="I15" s="52">
        <f t="shared" si="0"/>
        <v>220.53047355149752</v>
      </c>
      <c r="J15" s="52">
        <f t="shared" si="0"/>
        <v>212.83000746826073</v>
      </c>
      <c r="K15" s="52">
        <f t="shared" si="0"/>
        <v>227.2614350894105</v>
      </c>
      <c r="L15" s="52">
        <f t="shared" si="0"/>
        <v>232.30379918337385</v>
      </c>
      <c r="M15" s="52">
        <f t="shared" si="0"/>
        <v>237.60810898799502</v>
      </c>
      <c r="N15" s="52">
        <f t="shared" si="0"/>
        <v>240.43215675015972</v>
      </c>
      <c r="O15" s="52">
        <f t="shared" si="0"/>
        <v>241.25823249929135</v>
      </c>
      <c r="P15" s="52">
        <f t="shared" si="0"/>
        <v>241.3478569987488</v>
      </c>
      <c r="Q15" s="52">
        <f t="shared" si="0"/>
        <v>240.11356053774304</v>
      </c>
      <c r="R15" s="52">
        <f t="shared" si="0"/>
        <v>240.94762921420181</v>
      </c>
      <c r="S15" s="52">
        <f t="shared" si="0"/>
        <v>242.6133172240007</v>
      </c>
      <c r="T15" s="52">
        <f t="shared" si="0"/>
        <v>245.00233472845812</v>
      </c>
      <c r="U15" s="52">
        <f t="shared" si="1"/>
        <v>248.22607382089066</v>
      </c>
      <c r="V15" s="52">
        <f t="shared" si="1"/>
        <v>251.65351676700962</v>
      </c>
      <c r="X15" s="13">
        <v>0.80328126660271781</v>
      </c>
      <c r="Y15" s="14">
        <f t="shared" si="6"/>
        <v>-19.349717583635766</v>
      </c>
      <c r="AF15" s="17" t="s">
        <v>24</v>
      </c>
      <c r="AG15" s="17"/>
      <c r="AH15" s="3"/>
      <c r="AI15" s="10">
        <v>220.64975643097935</v>
      </c>
      <c r="AJ15" s="10">
        <v>246.19188513176829</v>
      </c>
      <c r="AK15" s="10">
        <v>240.21390623708345</v>
      </c>
      <c r="AL15" s="10">
        <v>208.26884971524487</v>
      </c>
      <c r="AM15" s="10">
        <v>215.60854423328124</v>
      </c>
      <c r="AN15" s="10">
        <v>220.53047355149752</v>
      </c>
      <c r="AO15" s="10">
        <v>212.83000746826073</v>
      </c>
      <c r="AP15" s="10">
        <v>227.2614350894105</v>
      </c>
      <c r="AQ15" s="10">
        <v>232.30379918337385</v>
      </c>
      <c r="AR15" s="10">
        <v>237.60810898799502</v>
      </c>
      <c r="AS15" s="10">
        <v>240.43215675015972</v>
      </c>
      <c r="AT15" s="10">
        <v>241.25823249929135</v>
      </c>
      <c r="AU15" s="10">
        <v>241.3478569987488</v>
      </c>
      <c r="AV15" s="10">
        <v>240.11356053774304</v>
      </c>
      <c r="AW15" s="10">
        <v>240.94762921420181</v>
      </c>
      <c r="AX15" s="10">
        <v>242.6133172240007</v>
      </c>
      <c r="AY15" s="10">
        <v>245.00233472845812</v>
      </c>
      <c r="AZ15" s="10">
        <v>248.22607382089066</v>
      </c>
      <c r="BA15" s="10">
        <v>251.65351676700962</v>
      </c>
      <c r="BC15" s="13">
        <v>0.80328126660271781</v>
      </c>
      <c r="BD15" s="14">
        <f t="shared" si="8"/>
        <v>-19.349717583635766</v>
      </c>
      <c r="BK15" s="17" t="s">
        <v>24</v>
      </c>
      <c r="BL15" s="3"/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0">
        <v>0</v>
      </c>
      <c r="BY15" s="10">
        <v>0</v>
      </c>
      <c r="BZ15" s="10">
        <v>0</v>
      </c>
      <c r="CA15" s="10">
        <v>0</v>
      </c>
      <c r="CB15" s="10">
        <v>0</v>
      </c>
      <c r="CC15" s="10">
        <v>0</v>
      </c>
      <c r="CD15" s="10">
        <v>0</v>
      </c>
      <c r="CE15" s="10">
        <v>0</v>
      </c>
      <c r="CG15" s="13">
        <v>0</v>
      </c>
      <c r="CH15" s="14">
        <f t="shared" si="10"/>
        <v>0</v>
      </c>
      <c r="CO15" s="17" t="s">
        <v>24</v>
      </c>
      <c r="CP15" s="3"/>
      <c r="CQ15" s="10">
        <v>0</v>
      </c>
      <c r="CR15" s="10">
        <v>0</v>
      </c>
      <c r="CS15" s="10">
        <v>0</v>
      </c>
      <c r="CT15" s="10">
        <v>0</v>
      </c>
      <c r="CU15" s="10">
        <v>0</v>
      </c>
      <c r="CV15" s="10">
        <v>0</v>
      </c>
      <c r="CW15" s="10">
        <v>0</v>
      </c>
      <c r="CX15" s="10">
        <v>0</v>
      </c>
      <c r="CY15" s="10">
        <v>0</v>
      </c>
      <c r="CZ15" s="10">
        <v>0</v>
      </c>
      <c r="DA15" s="10">
        <v>0</v>
      </c>
      <c r="DB15" s="10">
        <v>0</v>
      </c>
      <c r="DC15" s="10">
        <v>0</v>
      </c>
      <c r="DD15" s="10">
        <v>0</v>
      </c>
      <c r="DE15" s="10">
        <v>0</v>
      </c>
      <c r="DF15" s="10">
        <v>0</v>
      </c>
      <c r="DG15" s="10">
        <v>0</v>
      </c>
      <c r="DH15" s="10">
        <v>0</v>
      </c>
      <c r="DI15" s="10">
        <v>0</v>
      </c>
      <c r="DK15" s="13">
        <v>0</v>
      </c>
      <c r="DL15" s="14">
        <f t="shared" si="11"/>
        <v>0</v>
      </c>
    </row>
    <row r="16" spans="1:116" x14ac:dyDescent="0.25">
      <c r="B16" s="17" t="s">
        <v>25</v>
      </c>
      <c r="C16" s="3"/>
      <c r="D16" s="52">
        <f t="shared" si="5"/>
        <v>17.589968047185977</v>
      </c>
      <c r="E16" s="52">
        <f t="shared" si="0"/>
        <v>14.736596102837183</v>
      </c>
      <c r="F16" s="52">
        <f t="shared" si="0"/>
        <v>20.458070695195271</v>
      </c>
      <c r="G16" s="52">
        <f t="shared" si="0"/>
        <v>13.59478998206753</v>
      </c>
      <c r="H16" s="52">
        <f t="shared" si="0"/>
        <v>9.9646663288615169</v>
      </c>
      <c r="I16" s="52">
        <f t="shared" si="0"/>
        <v>10.663069908304161</v>
      </c>
      <c r="J16" s="52">
        <f t="shared" si="0"/>
        <v>12.297508622527117</v>
      </c>
      <c r="K16" s="52">
        <f t="shared" si="0"/>
        <v>15.708849416573784</v>
      </c>
      <c r="L16" s="52">
        <f t="shared" si="0"/>
        <v>16.084199019362607</v>
      </c>
      <c r="M16" s="52">
        <f t="shared" si="0"/>
        <v>16.481094524019351</v>
      </c>
      <c r="N16" s="52">
        <f t="shared" si="0"/>
        <v>16.706188249587768</v>
      </c>
      <c r="O16" s="52">
        <f t="shared" si="0"/>
        <v>16.795491994216516</v>
      </c>
      <c r="P16" s="52">
        <f t="shared" si="0"/>
        <v>16.839841359151343</v>
      </c>
      <c r="Q16" s="52">
        <f t="shared" si="0"/>
        <v>16.772914281062882</v>
      </c>
      <c r="R16" s="52">
        <f t="shared" si="0"/>
        <v>16.86214571469662</v>
      </c>
      <c r="S16" s="52">
        <f t="shared" si="0"/>
        <v>17.012422745355536</v>
      </c>
      <c r="T16" s="52">
        <f t="shared" si="0"/>
        <v>17.219747529508211</v>
      </c>
      <c r="U16" s="52">
        <f t="shared" si="1"/>
        <v>17.485018722049801</v>
      </c>
      <c r="V16" s="52">
        <f t="shared" si="1"/>
        <v>17.764533631767698</v>
      </c>
      <c r="X16" s="13">
        <v>0.99861939810195199</v>
      </c>
      <c r="Y16" s="14">
        <f t="shared" si="6"/>
        <v>-1.6803346124050904</v>
      </c>
      <c r="AF16" s="17" t="s">
        <v>25</v>
      </c>
      <c r="AG16" s="17"/>
      <c r="AH16" s="3"/>
      <c r="AI16" s="10">
        <v>17.589968047185977</v>
      </c>
      <c r="AJ16" s="10">
        <v>14.736596102837183</v>
      </c>
      <c r="AK16" s="10">
        <v>20.458070695195271</v>
      </c>
      <c r="AL16" s="10">
        <v>13.59478998206753</v>
      </c>
      <c r="AM16" s="10">
        <v>9.9646663288615169</v>
      </c>
      <c r="AN16" s="10">
        <v>10.663069908304161</v>
      </c>
      <c r="AO16" s="10">
        <v>12.297508622527117</v>
      </c>
      <c r="AP16" s="10">
        <v>15.708849416573784</v>
      </c>
      <c r="AQ16" s="10">
        <v>16.084199019362607</v>
      </c>
      <c r="AR16" s="10">
        <v>16.481094524019351</v>
      </c>
      <c r="AS16" s="10">
        <v>16.706188249587768</v>
      </c>
      <c r="AT16" s="10">
        <v>16.795491994216516</v>
      </c>
      <c r="AU16" s="10">
        <v>16.839841359151343</v>
      </c>
      <c r="AV16" s="10">
        <v>16.772914281062882</v>
      </c>
      <c r="AW16" s="10">
        <v>16.86214571469662</v>
      </c>
      <c r="AX16" s="10">
        <v>17.012422745355536</v>
      </c>
      <c r="AY16" s="10">
        <v>17.219747529508211</v>
      </c>
      <c r="AZ16" s="10">
        <v>17.485018722049801</v>
      </c>
      <c r="BA16" s="10">
        <v>17.764533631767698</v>
      </c>
      <c r="BC16" s="13">
        <v>0.99861939810195199</v>
      </c>
      <c r="BD16" s="14">
        <f t="shared" si="8"/>
        <v>-1.6803346124050904</v>
      </c>
      <c r="BK16" s="17" t="s">
        <v>25</v>
      </c>
      <c r="BL16" s="3"/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10">
        <v>0</v>
      </c>
      <c r="BX16" s="10">
        <v>0</v>
      </c>
      <c r="BY16" s="10">
        <v>0</v>
      </c>
      <c r="BZ16" s="10">
        <v>0</v>
      </c>
      <c r="CA16" s="10">
        <v>0</v>
      </c>
      <c r="CB16" s="10">
        <v>0</v>
      </c>
      <c r="CC16" s="10">
        <v>0</v>
      </c>
      <c r="CD16" s="10">
        <v>0</v>
      </c>
      <c r="CE16" s="10">
        <v>0</v>
      </c>
      <c r="CG16" s="13">
        <v>0</v>
      </c>
      <c r="CH16" s="14">
        <f t="shared" si="10"/>
        <v>0</v>
      </c>
      <c r="CO16" s="17" t="s">
        <v>25</v>
      </c>
      <c r="CP16" s="3"/>
      <c r="CQ16" s="10">
        <v>0</v>
      </c>
      <c r="CR16" s="10">
        <v>0</v>
      </c>
      <c r="CS16" s="10">
        <v>0</v>
      </c>
      <c r="CT16" s="10">
        <v>0</v>
      </c>
      <c r="CU16" s="10">
        <v>0</v>
      </c>
      <c r="CV16" s="10">
        <v>0</v>
      </c>
      <c r="CW16" s="10">
        <v>0</v>
      </c>
      <c r="CX16" s="10">
        <v>0</v>
      </c>
      <c r="CY16" s="10">
        <v>0</v>
      </c>
      <c r="CZ16" s="10">
        <v>0</v>
      </c>
      <c r="DA16" s="10">
        <v>0</v>
      </c>
      <c r="DB16" s="10">
        <v>0</v>
      </c>
      <c r="DC16" s="10">
        <v>0</v>
      </c>
      <c r="DD16" s="10">
        <v>0</v>
      </c>
      <c r="DE16" s="10">
        <v>0</v>
      </c>
      <c r="DF16" s="10">
        <v>0</v>
      </c>
      <c r="DG16" s="10">
        <v>0</v>
      </c>
      <c r="DH16" s="10">
        <v>0</v>
      </c>
      <c r="DI16" s="10">
        <v>0</v>
      </c>
      <c r="DK16" s="13">
        <v>0</v>
      </c>
      <c r="DL16" s="14">
        <f t="shared" si="11"/>
        <v>0</v>
      </c>
    </row>
    <row r="17" spans="2:116" x14ac:dyDescent="0.25">
      <c r="B17" s="17" t="s">
        <v>26</v>
      </c>
      <c r="C17" s="3"/>
      <c r="D17" s="52">
        <f t="shared" si="5"/>
        <v>24.494837428154678</v>
      </c>
      <c r="E17" s="52">
        <f t="shared" si="0"/>
        <v>25.66164857365851</v>
      </c>
      <c r="F17" s="52">
        <f t="shared" si="0"/>
        <v>147.7955464863935</v>
      </c>
      <c r="G17" s="52">
        <f t="shared" si="0"/>
        <v>161.17711405791619</v>
      </c>
      <c r="H17" s="52">
        <f t="shared" si="0"/>
        <v>110.15428238086972</v>
      </c>
      <c r="I17" s="52">
        <f t="shared" si="0"/>
        <v>123.53480847480714</v>
      </c>
      <c r="J17" s="52">
        <f t="shared" si="0"/>
        <v>176.59515904876162</v>
      </c>
      <c r="K17" s="52">
        <f t="shared" si="0"/>
        <v>97.179365166458908</v>
      </c>
      <c r="L17" s="52">
        <f t="shared" si="0"/>
        <v>104.15739931626409</v>
      </c>
      <c r="M17" s="52">
        <f t="shared" si="0"/>
        <v>107.06608557159554</v>
      </c>
      <c r="N17" s="52">
        <f t="shared" si="0"/>
        <v>108.85881351152076</v>
      </c>
      <c r="O17" s="52">
        <f t="shared" si="0"/>
        <v>109.8930802765</v>
      </c>
      <c r="P17" s="52">
        <f t="shared" si="0"/>
        <v>110.82871343215827</v>
      </c>
      <c r="Q17" s="52">
        <f t="shared" si="0"/>
        <v>111.50893915263866</v>
      </c>
      <c r="R17" s="52">
        <f t="shared" si="0"/>
        <v>112.52645601341055</v>
      </c>
      <c r="S17" s="52">
        <f t="shared" si="0"/>
        <v>113.96368371464338</v>
      </c>
      <c r="T17" s="52">
        <f t="shared" si="0"/>
        <v>115.86912328399058</v>
      </c>
      <c r="U17" s="52">
        <f t="shared" si="1"/>
        <v>96.621135402647852</v>
      </c>
      <c r="V17" s="52">
        <f t="shared" si="1"/>
        <v>97.101723369873667</v>
      </c>
      <c r="X17" s="13">
        <v>-0.69898650998170275</v>
      </c>
      <c r="Y17" s="14">
        <f t="shared" si="6"/>
        <v>7.0556759463904228</v>
      </c>
      <c r="AF17" s="17" t="s">
        <v>26</v>
      </c>
      <c r="AG17" s="17"/>
      <c r="AH17" s="3"/>
      <c r="AI17" s="10">
        <v>24.494837428154678</v>
      </c>
      <c r="AJ17" s="10">
        <v>25.66164857365851</v>
      </c>
      <c r="AK17" s="10">
        <v>147.7955464863935</v>
      </c>
      <c r="AL17" s="10">
        <v>161.17711405791619</v>
      </c>
      <c r="AM17" s="10">
        <v>110.15428238086972</v>
      </c>
      <c r="AN17" s="10">
        <v>123.53480847480714</v>
      </c>
      <c r="AO17" s="10">
        <v>176.59515904876162</v>
      </c>
      <c r="AP17" s="10">
        <v>97.179365166458908</v>
      </c>
      <c r="AQ17" s="10">
        <v>104.15739931626409</v>
      </c>
      <c r="AR17" s="10">
        <v>107.06608557159554</v>
      </c>
      <c r="AS17" s="10">
        <v>108.85881351152076</v>
      </c>
      <c r="AT17" s="10">
        <v>109.8930802765</v>
      </c>
      <c r="AU17" s="10">
        <v>110.82871343215827</v>
      </c>
      <c r="AV17" s="10">
        <v>111.50893915263866</v>
      </c>
      <c r="AW17" s="10">
        <v>112.52645601341055</v>
      </c>
      <c r="AX17" s="10">
        <v>113.96368371464338</v>
      </c>
      <c r="AY17" s="10">
        <v>115.86912328399058</v>
      </c>
      <c r="AZ17" s="10">
        <v>96.621135402647852</v>
      </c>
      <c r="BA17" s="10">
        <v>97.101723369873667</v>
      </c>
      <c r="BC17" s="13">
        <v>-0.69898650998170275</v>
      </c>
      <c r="BD17" s="14">
        <f t="shared" si="8"/>
        <v>7.0556759463904228</v>
      </c>
      <c r="BK17" s="17" t="s">
        <v>26</v>
      </c>
      <c r="BL17" s="3"/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10">
        <v>0</v>
      </c>
      <c r="BX17" s="10">
        <v>0</v>
      </c>
      <c r="BY17" s="10">
        <v>0</v>
      </c>
      <c r="BZ17" s="10">
        <v>0</v>
      </c>
      <c r="CA17" s="10">
        <v>0</v>
      </c>
      <c r="CB17" s="10">
        <v>0</v>
      </c>
      <c r="CC17" s="10">
        <v>0</v>
      </c>
      <c r="CD17" s="10">
        <v>0</v>
      </c>
      <c r="CE17" s="10">
        <v>0</v>
      </c>
      <c r="CG17" s="13">
        <v>0</v>
      </c>
      <c r="CH17" s="14">
        <f t="shared" si="10"/>
        <v>0</v>
      </c>
      <c r="CO17" s="17" t="s">
        <v>26</v>
      </c>
      <c r="CP17" s="3"/>
      <c r="CQ17" s="10">
        <v>0</v>
      </c>
      <c r="CR17" s="10">
        <v>0</v>
      </c>
      <c r="CS17" s="10">
        <v>0</v>
      </c>
      <c r="CT17" s="10">
        <v>0</v>
      </c>
      <c r="CU17" s="10">
        <v>0</v>
      </c>
      <c r="CV17" s="10">
        <v>0</v>
      </c>
      <c r="CW17" s="10">
        <v>0</v>
      </c>
      <c r="CX17" s="10">
        <v>0</v>
      </c>
      <c r="CY17" s="10">
        <v>0</v>
      </c>
      <c r="CZ17" s="10">
        <v>0</v>
      </c>
      <c r="DA17" s="10">
        <v>0</v>
      </c>
      <c r="DB17" s="10">
        <v>0</v>
      </c>
      <c r="DC17" s="10">
        <v>0</v>
      </c>
      <c r="DD17" s="10">
        <v>0</v>
      </c>
      <c r="DE17" s="10">
        <v>0</v>
      </c>
      <c r="DF17" s="10">
        <v>0</v>
      </c>
      <c r="DG17" s="10">
        <v>0</v>
      </c>
      <c r="DH17" s="10">
        <v>0</v>
      </c>
      <c r="DI17" s="10">
        <v>0</v>
      </c>
      <c r="DK17" s="13">
        <v>0</v>
      </c>
      <c r="DL17" s="14">
        <f t="shared" si="11"/>
        <v>0</v>
      </c>
    </row>
    <row r="18" spans="2:116" x14ac:dyDescent="0.25">
      <c r="B18" s="12" t="s">
        <v>27</v>
      </c>
      <c r="C18" s="3"/>
      <c r="D18" s="52">
        <f t="shared" si="5"/>
        <v>1811.9856940021759</v>
      </c>
      <c r="E18" s="52">
        <f t="shared" si="0"/>
        <v>1900.4116682202666</v>
      </c>
      <c r="F18" s="52">
        <f t="shared" si="0"/>
        <v>1728.587190895111</v>
      </c>
      <c r="G18" s="52">
        <f t="shared" si="0"/>
        <v>1736.1568795925737</v>
      </c>
      <c r="H18" s="52">
        <f t="shared" si="0"/>
        <v>1729.2485109382678</v>
      </c>
      <c r="I18" s="52">
        <f t="shared" si="0"/>
        <v>1748.2782666206508</v>
      </c>
      <c r="J18" s="52">
        <f t="shared" si="0"/>
        <v>1712.4035744738383</v>
      </c>
      <c r="K18" s="52">
        <f t="shared" si="0"/>
        <v>1615.5682105568565</v>
      </c>
      <c r="L18" s="52">
        <f t="shared" si="0"/>
        <v>1644.6000578036815</v>
      </c>
      <c r="M18" s="52">
        <f t="shared" si="0"/>
        <v>1672.653237914189</v>
      </c>
      <c r="N18" s="52">
        <f t="shared" si="0"/>
        <v>1682.4476504574955</v>
      </c>
      <c r="O18" s="52">
        <f t="shared" si="0"/>
        <v>1679.0019738236285</v>
      </c>
      <c r="P18" s="52">
        <f t="shared" si="0"/>
        <v>1672.5942679971872</v>
      </c>
      <c r="Q18" s="52">
        <f t="shared" si="0"/>
        <v>1658.3313637929884</v>
      </c>
      <c r="R18" s="52">
        <f t="shared" si="0"/>
        <v>1654.6410758955687</v>
      </c>
      <c r="S18" s="52">
        <f t="shared" si="0"/>
        <v>1657.5052857701446</v>
      </c>
      <c r="T18" s="52">
        <f t="shared" si="0"/>
        <v>1667.1894646383225</v>
      </c>
      <c r="U18" s="52">
        <f t="shared" si="1"/>
        <v>1660.6189368113201</v>
      </c>
      <c r="V18" s="52">
        <f t="shared" si="1"/>
        <v>1674.2163475784164</v>
      </c>
      <c r="X18" s="13">
        <v>0.17863911896269791</v>
      </c>
      <c r="Y18" s="14">
        <f t="shared" si="6"/>
        <v>-29.616289774734923</v>
      </c>
      <c r="AF18" s="12" t="s">
        <v>27</v>
      </c>
      <c r="AG18" s="12"/>
      <c r="AH18" s="3"/>
      <c r="AI18" s="10">
        <v>1811.9856940021759</v>
      </c>
      <c r="AJ18" s="10">
        <v>1900.4116682202666</v>
      </c>
      <c r="AK18" s="10">
        <v>1728.587190895111</v>
      </c>
      <c r="AL18" s="10">
        <v>1736.1568795925737</v>
      </c>
      <c r="AM18" s="10">
        <v>1729.2485109382678</v>
      </c>
      <c r="AN18" s="10">
        <v>1748.2782666206508</v>
      </c>
      <c r="AO18" s="10">
        <v>1712.4035744738383</v>
      </c>
      <c r="AP18" s="10">
        <v>1615.5682105568565</v>
      </c>
      <c r="AQ18" s="10">
        <v>1644.6000578036815</v>
      </c>
      <c r="AR18" s="10">
        <v>1672.653237914189</v>
      </c>
      <c r="AS18" s="10">
        <v>1682.4476504574955</v>
      </c>
      <c r="AT18" s="10">
        <v>1679.0019738236285</v>
      </c>
      <c r="AU18" s="10">
        <v>1672.5942679971872</v>
      </c>
      <c r="AV18" s="10">
        <v>1658.3313637929884</v>
      </c>
      <c r="AW18" s="10">
        <v>1654.6410758955687</v>
      </c>
      <c r="AX18" s="10">
        <v>1657.5052857701446</v>
      </c>
      <c r="AY18" s="10">
        <v>1667.1894646383225</v>
      </c>
      <c r="AZ18" s="10">
        <v>1660.6189368113201</v>
      </c>
      <c r="BA18" s="10">
        <v>1674.2163475784164</v>
      </c>
      <c r="BC18" s="13">
        <v>0.17863911896269791</v>
      </c>
      <c r="BD18" s="14">
        <f t="shared" si="8"/>
        <v>-29.616289774734923</v>
      </c>
      <c r="BK18" s="12" t="s">
        <v>27</v>
      </c>
      <c r="BL18" s="3"/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10">
        <v>0</v>
      </c>
      <c r="BX18" s="10">
        <v>0</v>
      </c>
      <c r="BY18" s="10">
        <v>0</v>
      </c>
      <c r="BZ18" s="10">
        <v>0</v>
      </c>
      <c r="CA18" s="10">
        <v>0</v>
      </c>
      <c r="CB18" s="10">
        <v>0</v>
      </c>
      <c r="CC18" s="10">
        <v>0</v>
      </c>
      <c r="CD18" s="10">
        <v>0</v>
      </c>
      <c r="CE18" s="10">
        <v>0</v>
      </c>
      <c r="CG18" s="13">
        <v>0</v>
      </c>
      <c r="CH18" s="14">
        <f t="shared" si="10"/>
        <v>0</v>
      </c>
      <c r="CO18" s="12" t="s">
        <v>27</v>
      </c>
      <c r="CP18" s="3"/>
      <c r="CQ18" s="10">
        <v>0</v>
      </c>
      <c r="CR18" s="10">
        <v>0</v>
      </c>
      <c r="CS18" s="10">
        <v>0</v>
      </c>
      <c r="CT18" s="10">
        <v>0</v>
      </c>
      <c r="CU18" s="10">
        <v>0</v>
      </c>
      <c r="CV18" s="10">
        <v>0</v>
      </c>
      <c r="CW18" s="10">
        <v>0</v>
      </c>
      <c r="CX18" s="10">
        <v>0</v>
      </c>
      <c r="CY18" s="10">
        <v>0</v>
      </c>
      <c r="CZ18" s="10">
        <v>0</v>
      </c>
      <c r="DA18" s="10">
        <v>0</v>
      </c>
      <c r="DB18" s="10">
        <v>0</v>
      </c>
      <c r="DC18" s="10">
        <v>0</v>
      </c>
      <c r="DD18" s="10">
        <v>0</v>
      </c>
      <c r="DE18" s="10">
        <v>0</v>
      </c>
      <c r="DF18" s="10">
        <v>0</v>
      </c>
      <c r="DG18" s="10">
        <v>0</v>
      </c>
      <c r="DH18" s="10">
        <v>0</v>
      </c>
      <c r="DI18" s="10">
        <v>0</v>
      </c>
      <c r="DK18" s="13">
        <v>0</v>
      </c>
      <c r="DL18" s="14">
        <f t="shared" si="11"/>
        <v>0</v>
      </c>
    </row>
    <row r="19" spans="2:116" x14ac:dyDescent="0.25">
      <c r="B19" s="17" t="s">
        <v>28</v>
      </c>
      <c r="C19" s="3"/>
      <c r="D19" s="52">
        <f t="shared" si="5"/>
        <v>1278.0091169678735</v>
      </c>
      <c r="E19" s="52">
        <f t="shared" si="0"/>
        <v>1206.161836879159</v>
      </c>
      <c r="F19" s="52">
        <f t="shared" si="0"/>
        <v>1229.639715437562</v>
      </c>
      <c r="G19" s="52">
        <f t="shared" si="0"/>
        <v>1221.3175195769702</v>
      </c>
      <c r="H19" s="52">
        <f t="shared" si="0"/>
        <v>1263.1883576859393</v>
      </c>
      <c r="I19" s="52">
        <f t="shared" si="0"/>
        <v>1240.1072668516097</v>
      </c>
      <c r="J19" s="52">
        <f t="shared" si="0"/>
        <v>1170.4394256882624</v>
      </c>
      <c r="K19" s="52">
        <f t="shared" si="0"/>
        <v>1172.2080553159028</v>
      </c>
      <c r="L19" s="52">
        <f t="shared" si="0"/>
        <v>1195.3371245464205</v>
      </c>
      <c r="M19" s="52">
        <f t="shared" si="0"/>
        <v>1220.072457530802</v>
      </c>
      <c r="N19" s="52">
        <f t="shared" si="0"/>
        <v>1231.7473889244729</v>
      </c>
      <c r="O19" s="52">
        <f t="shared" si="0"/>
        <v>1233.548532017991</v>
      </c>
      <c r="P19" s="52">
        <f t="shared" si="0"/>
        <v>1232.5777678208713</v>
      </c>
      <c r="Q19" s="52">
        <f t="shared" si="0"/>
        <v>1228.3118881221922</v>
      </c>
      <c r="R19" s="52">
        <f t="shared" si="0"/>
        <v>1229.9540942166113</v>
      </c>
      <c r="S19" s="52">
        <f t="shared" si="0"/>
        <v>1236.2620971975359</v>
      </c>
      <c r="T19" s="52">
        <f t="shared" ref="T19:T30" si="18">AY19+CC19+DG19</f>
        <v>1247.2010567205764</v>
      </c>
      <c r="U19" s="52">
        <f t="shared" si="1"/>
        <v>1262.0998597040596</v>
      </c>
      <c r="V19" s="52">
        <f t="shared" si="1"/>
        <v>1277.7962438551178</v>
      </c>
      <c r="X19" s="13">
        <v>0.66931649248813674</v>
      </c>
      <c r="Y19" s="14">
        <f t="shared" si="6"/>
        <v>-82.459119308697382</v>
      </c>
      <c r="AF19" s="17" t="s">
        <v>28</v>
      </c>
      <c r="AG19" s="17"/>
      <c r="AH19" s="3"/>
      <c r="AI19" s="10">
        <v>1278.0091169678735</v>
      </c>
      <c r="AJ19" s="10">
        <v>1206.161836879159</v>
      </c>
      <c r="AK19" s="10">
        <v>1229.639715437562</v>
      </c>
      <c r="AL19" s="10">
        <v>1221.3175195769702</v>
      </c>
      <c r="AM19" s="10">
        <v>1263.1883576859393</v>
      </c>
      <c r="AN19" s="10">
        <v>1240.1072668516097</v>
      </c>
      <c r="AO19" s="10">
        <v>1170.4394256882624</v>
      </c>
      <c r="AP19" s="10">
        <v>1172.2080553159028</v>
      </c>
      <c r="AQ19" s="10">
        <v>1195.3371245464205</v>
      </c>
      <c r="AR19" s="10">
        <v>1220.072457530802</v>
      </c>
      <c r="AS19" s="10">
        <v>1231.7473889244729</v>
      </c>
      <c r="AT19" s="10">
        <v>1233.548532017991</v>
      </c>
      <c r="AU19" s="10">
        <v>1232.5777678208713</v>
      </c>
      <c r="AV19" s="10">
        <v>1228.3118881221922</v>
      </c>
      <c r="AW19" s="10">
        <v>1229.9540942166113</v>
      </c>
      <c r="AX19" s="10">
        <v>1236.2620971975359</v>
      </c>
      <c r="AY19" s="10">
        <v>1247.2010567205764</v>
      </c>
      <c r="AZ19" s="10">
        <v>1262.0998597040596</v>
      </c>
      <c r="BA19" s="10">
        <v>1277.7962438551178</v>
      </c>
      <c r="BC19" s="13">
        <v>0.66931649248813674</v>
      </c>
      <c r="BD19" s="14">
        <f t="shared" si="8"/>
        <v>-82.459119308697382</v>
      </c>
      <c r="BK19" s="17" t="s">
        <v>28</v>
      </c>
      <c r="BL19" s="3"/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10">
        <v>0</v>
      </c>
      <c r="BX19" s="10">
        <v>0</v>
      </c>
      <c r="BY19" s="10">
        <v>0</v>
      </c>
      <c r="BZ19" s="10">
        <v>0</v>
      </c>
      <c r="CA19" s="10">
        <v>0</v>
      </c>
      <c r="CB19" s="10">
        <v>0</v>
      </c>
      <c r="CC19" s="10">
        <v>0</v>
      </c>
      <c r="CD19" s="10">
        <v>0</v>
      </c>
      <c r="CE19" s="10">
        <v>0</v>
      </c>
      <c r="CG19" s="13">
        <v>0</v>
      </c>
      <c r="CH19" s="14">
        <f t="shared" si="10"/>
        <v>0</v>
      </c>
      <c r="CO19" s="17" t="s">
        <v>28</v>
      </c>
      <c r="CP19" s="3"/>
      <c r="CQ19" s="10">
        <v>0</v>
      </c>
      <c r="CR19" s="10">
        <v>0</v>
      </c>
      <c r="CS19" s="10">
        <v>0</v>
      </c>
      <c r="CT19" s="10">
        <v>0</v>
      </c>
      <c r="CU19" s="10">
        <v>0</v>
      </c>
      <c r="CV19" s="10">
        <v>0</v>
      </c>
      <c r="CW19" s="10">
        <v>0</v>
      </c>
      <c r="CX19" s="10">
        <v>0</v>
      </c>
      <c r="CY19" s="10">
        <v>0</v>
      </c>
      <c r="CZ19" s="10">
        <v>0</v>
      </c>
      <c r="DA19" s="10">
        <v>0</v>
      </c>
      <c r="DB19" s="10">
        <v>0</v>
      </c>
      <c r="DC19" s="10">
        <v>0</v>
      </c>
      <c r="DD19" s="10">
        <v>0</v>
      </c>
      <c r="DE19" s="10">
        <v>0</v>
      </c>
      <c r="DF19" s="10">
        <v>0</v>
      </c>
      <c r="DG19" s="10">
        <v>0</v>
      </c>
      <c r="DH19" s="10">
        <v>0</v>
      </c>
      <c r="DI19" s="10">
        <v>0</v>
      </c>
      <c r="DK19" s="13">
        <v>0</v>
      </c>
      <c r="DL19" s="14">
        <f t="shared" si="11"/>
        <v>0</v>
      </c>
    </row>
    <row r="20" spans="2:116" x14ac:dyDescent="0.25">
      <c r="B20" s="17" t="s">
        <v>29</v>
      </c>
      <c r="C20" s="3"/>
      <c r="D20" s="52">
        <f t="shared" si="5"/>
        <v>8568.9678513870622</v>
      </c>
      <c r="E20" s="52">
        <f t="shared" si="5"/>
        <v>8322.8298567034672</v>
      </c>
      <c r="F20" s="52">
        <f t="shared" si="5"/>
        <v>8431.1693228283293</v>
      </c>
      <c r="G20" s="52">
        <f t="shared" si="5"/>
        <v>8313.1409505547454</v>
      </c>
      <c r="H20" s="52">
        <f t="shared" si="5"/>
        <v>8045.5271227461053</v>
      </c>
      <c r="I20" s="52">
        <f t="shared" si="5"/>
        <v>8044.4662757014066</v>
      </c>
      <c r="J20" s="52">
        <f t="shared" si="5"/>
        <v>8371.5190983052889</v>
      </c>
      <c r="K20" s="52">
        <f t="shared" si="5"/>
        <v>8862.6172214023773</v>
      </c>
      <c r="L20" s="52">
        <f t="shared" si="5"/>
        <v>8324.5747355746207</v>
      </c>
      <c r="M20" s="52">
        <f t="shared" si="5"/>
        <v>8298.4815935856914</v>
      </c>
      <c r="N20" s="52">
        <f t="shared" si="5"/>
        <v>8143.4967222603264</v>
      </c>
      <c r="O20" s="52">
        <f t="shared" si="5"/>
        <v>7909.332910197435</v>
      </c>
      <c r="P20" s="52">
        <f t="shared" si="5"/>
        <v>7666.6587283470071</v>
      </c>
      <c r="Q20" s="52">
        <f t="shared" si="5"/>
        <v>7465.8471591095004</v>
      </c>
      <c r="R20" s="52">
        <f t="shared" si="5"/>
        <v>7302.4758488097259</v>
      </c>
      <c r="S20" s="52">
        <f t="shared" si="5"/>
        <v>7189.8107492204654</v>
      </c>
      <c r="T20" s="52">
        <f t="shared" si="18"/>
        <v>7135.0374147808034</v>
      </c>
      <c r="U20" s="52">
        <f t="shared" si="1"/>
        <v>7107.6275881965603</v>
      </c>
      <c r="V20" s="52">
        <f t="shared" si="1"/>
        <v>7080.2812927084797</v>
      </c>
      <c r="X20" s="13">
        <v>-1.6059480502731205</v>
      </c>
      <c r="Y20" s="14">
        <f t="shared" si="6"/>
        <v>1244.293442866141</v>
      </c>
      <c r="AF20" s="17" t="s">
        <v>29</v>
      </c>
      <c r="AG20" s="17"/>
      <c r="AH20" s="3"/>
      <c r="AI20" s="10">
        <f>SUM(AI21:AI30)</f>
        <v>8568.9678513870622</v>
      </c>
      <c r="AJ20" s="10">
        <f t="shared" ref="AJ20:BA20" si="19">SUM(AJ21:AJ30)</f>
        <v>8292.0339867034672</v>
      </c>
      <c r="AK20" s="10">
        <f t="shared" si="19"/>
        <v>8321.4024728283293</v>
      </c>
      <c r="AL20" s="10">
        <f t="shared" si="19"/>
        <v>8081.8255105547451</v>
      </c>
      <c r="AM20" s="10">
        <f t="shared" si="19"/>
        <v>7781.4951727461057</v>
      </c>
      <c r="AN20" s="10">
        <f t="shared" si="19"/>
        <v>7795.2452357014063</v>
      </c>
      <c r="AO20" s="10">
        <f t="shared" si="19"/>
        <v>7893.5484883052877</v>
      </c>
      <c r="AP20" s="10">
        <f t="shared" si="19"/>
        <v>7905.9520614023777</v>
      </c>
      <c r="AQ20" s="10">
        <f t="shared" si="19"/>
        <v>7359.4091904620018</v>
      </c>
      <c r="AR20" s="10">
        <f t="shared" si="19"/>
        <v>7320.113670985329</v>
      </c>
      <c r="AS20" s="10">
        <f t="shared" si="19"/>
        <v>7166.0937646849943</v>
      </c>
      <c r="AT20" s="10">
        <f t="shared" si="19"/>
        <v>6941.9710499118391</v>
      </c>
      <c r="AU20" s="10">
        <f t="shared" si="19"/>
        <v>6703.3181761368187</v>
      </c>
      <c r="AV20" s="10">
        <f t="shared" si="19"/>
        <v>6514.3724447379645</v>
      </c>
      <c r="AW20" s="10">
        <f t="shared" si="19"/>
        <v>6357.3186919266491</v>
      </c>
      <c r="AX20" s="10">
        <f t="shared" si="19"/>
        <v>6243.9884879915562</v>
      </c>
      <c r="AY20" s="10">
        <f t="shared" si="19"/>
        <v>6181.9782855817266</v>
      </c>
      <c r="AZ20" s="10">
        <f t="shared" si="19"/>
        <v>6144.9317619022231</v>
      </c>
      <c r="BA20" s="10">
        <f t="shared" si="19"/>
        <v>6107.7967142016496</v>
      </c>
      <c r="BC20" s="13">
        <v>-1.8468679729015447</v>
      </c>
      <c r="BD20" s="14">
        <f t="shared" si="8"/>
        <v>1251.6124762603522</v>
      </c>
      <c r="BK20" s="17" t="s">
        <v>29</v>
      </c>
      <c r="BL20" s="3"/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0">
        <v>0</v>
      </c>
      <c r="BW20" s="10">
        <v>0</v>
      </c>
      <c r="BX20" s="10">
        <v>0</v>
      </c>
      <c r="BY20" s="10">
        <v>0</v>
      </c>
      <c r="BZ20" s="10">
        <v>0</v>
      </c>
      <c r="CA20" s="10">
        <v>0</v>
      </c>
      <c r="CB20" s="10">
        <v>0</v>
      </c>
      <c r="CC20" s="10">
        <v>0</v>
      </c>
      <c r="CD20" s="10">
        <v>0</v>
      </c>
      <c r="CE20" s="10">
        <v>0</v>
      </c>
      <c r="CG20" s="13">
        <v>0</v>
      </c>
      <c r="CH20" s="14">
        <f t="shared" si="10"/>
        <v>0</v>
      </c>
      <c r="CO20" s="17" t="s">
        <v>29</v>
      </c>
      <c r="CP20" s="3"/>
      <c r="CQ20" s="10">
        <v>0</v>
      </c>
      <c r="CR20" s="10">
        <f>SUM(CR21:CR30)</f>
        <v>30.795870000000001</v>
      </c>
      <c r="CS20" s="10">
        <f t="shared" ref="CS20:DI20" si="20">SUM(CS21:CS30)</f>
        <v>109.76685000000002</v>
      </c>
      <c r="CT20" s="10">
        <f t="shared" si="20"/>
        <v>231.31544000000005</v>
      </c>
      <c r="CU20" s="10">
        <f t="shared" si="20"/>
        <v>264.03195000000005</v>
      </c>
      <c r="CV20" s="10">
        <f t="shared" si="20"/>
        <v>249.22104000000019</v>
      </c>
      <c r="CW20" s="10">
        <f t="shared" si="20"/>
        <v>477.97061000000036</v>
      </c>
      <c r="CX20" s="10">
        <f t="shared" si="20"/>
        <v>956.66515999999979</v>
      </c>
      <c r="CY20" s="10">
        <f t="shared" si="20"/>
        <v>965.16554511261847</v>
      </c>
      <c r="CZ20" s="10">
        <f t="shared" si="20"/>
        <v>978.36792260036214</v>
      </c>
      <c r="DA20" s="10">
        <f t="shared" si="20"/>
        <v>977.40295757533249</v>
      </c>
      <c r="DB20" s="10">
        <f t="shared" si="20"/>
        <v>967.36186028559575</v>
      </c>
      <c r="DC20" s="10">
        <f t="shared" si="20"/>
        <v>963.34055221018832</v>
      </c>
      <c r="DD20" s="10">
        <f t="shared" si="20"/>
        <v>951.47471437153558</v>
      </c>
      <c r="DE20" s="10">
        <f t="shared" si="20"/>
        <v>945.15715688307694</v>
      </c>
      <c r="DF20" s="10">
        <f t="shared" si="20"/>
        <v>945.82226122890938</v>
      </c>
      <c r="DG20" s="10">
        <f t="shared" si="20"/>
        <v>953.05912919907723</v>
      </c>
      <c r="DH20" s="10">
        <f t="shared" si="20"/>
        <v>962.69582629433683</v>
      </c>
      <c r="DI20" s="10">
        <f t="shared" si="20"/>
        <v>972.4845785068303</v>
      </c>
      <c r="DK20" s="13">
        <v>7.5574361288133218E-2</v>
      </c>
      <c r="DL20" s="14">
        <f t="shared" si="11"/>
        <v>-7.3190333942118286</v>
      </c>
    </row>
    <row r="21" spans="2:116" x14ac:dyDescent="0.25">
      <c r="B21" s="17" t="s">
        <v>30</v>
      </c>
      <c r="C21" s="3"/>
      <c r="D21" s="52">
        <f t="shared" si="5"/>
        <v>102.7597138048565</v>
      </c>
      <c r="E21" s="52">
        <f t="shared" si="5"/>
        <v>88.501985995294206</v>
      </c>
      <c r="F21" s="52">
        <f t="shared" si="5"/>
        <v>94.203523388930762</v>
      </c>
      <c r="G21" s="52">
        <f t="shared" si="5"/>
        <v>88.363814664644991</v>
      </c>
      <c r="H21" s="52">
        <f t="shared" si="5"/>
        <v>88.143778241253088</v>
      </c>
      <c r="I21" s="52">
        <f t="shared" si="5"/>
        <v>83.936863546948942</v>
      </c>
      <c r="J21" s="52">
        <f t="shared" si="5"/>
        <v>76.449488147745853</v>
      </c>
      <c r="K21" s="52">
        <f t="shared" si="5"/>
        <v>104.70603008288687</v>
      </c>
      <c r="L21" s="52">
        <f t="shared" si="5"/>
        <v>107.72579985111211</v>
      </c>
      <c r="M21" s="52">
        <f t="shared" si="5"/>
        <v>110.43759435762735</v>
      </c>
      <c r="N21" s="52">
        <f t="shared" si="5"/>
        <v>111.33847620361401</v>
      </c>
      <c r="O21" s="52">
        <f t="shared" si="5"/>
        <v>111.21835736481987</v>
      </c>
      <c r="P21" s="52">
        <f t="shared" si="5"/>
        <v>110.88394669708086</v>
      </c>
      <c r="Q21" s="52">
        <f t="shared" si="5"/>
        <v>109.98139518812482</v>
      </c>
      <c r="R21" s="52">
        <f t="shared" si="5"/>
        <v>109.99252167493307</v>
      </c>
      <c r="S21" s="52">
        <f t="shared" si="5"/>
        <v>110.7040278991858</v>
      </c>
      <c r="T21" s="52">
        <f t="shared" si="18"/>
        <v>112.06113021387925</v>
      </c>
      <c r="U21" s="52">
        <f t="shared" si="1"/>
        <v>113.79984027539427</v>
      </c>
      <c r="V21" s="52">
        <f t="shared" si="1"/>
        <v>115.63500247944864</v>
      </c>
      <c r="X21" s="13">
        <v>0.71101168630385292</v>
      </c>
      <c r="Y21" s="14">
        <f t="shared" si="6"/>
        <v>-7.90920262833653</v>
      </c>
      <c r="AF21" s="17" t="s">
        <v>30</v>
      </c>
      <c r="AG21" s="17"/>
      <c r="AH21" s="3"/>
      <c r="AI21" s="10">
        <v>102.7597138048565</v>
      </c>
      <c r="AJ21" s="10">
        <v>88.501985995294206</v>
      </c>
      <c r="AK21" s="10">
        <v>94.203523388930762</v>
      </c>
      <c r="AL21" s="10">
        <v>88.363814664644991</v>
      </c>
      <c r="AM21" s="10">
        <v>88.143778241253088</v>
      </c>
      <c r="AN21" s="10">
        <v>83.936863546948942</v>
      </c>
      <c r="AO21" s="10">
        <v>76.449488147745853</v>
      </c>
      <c r="AP21" s="10">
        <v>104.70603008288687</v>
      </c>
      <c r="AQ21" s="10">
        <v>107.72579985111211</v>
      </c>
      <c r="AR21" s="10">
        <v>110.43759435762735</v>
      </c>
      <c r="AS21" s="10">
        <v>111.33847620361401</v>
      </c>
      <c r="AT21" s="10">
        <v>111.21835736481987</v>
      </c>
      <c r="AU21" s="10">
        <v>110.88394669708086</v>
      </c>
      <c r="AV21" s="10">
        <v>109.98139518812482</v>
      </c>
      <c r="AW21" s="10">
        <v>109.99252167493307</v>
      </c>
      <c r="AX21" s="10">
        <v>110.7040278991858</v>
      </c>
      <c r="AY21" s="10">
        <v>112.06113021387925</v>
      </c>
      <c r="AZ21" s="10">
        <v>113.79984027539427</v>
      </c>
      <c r="BA21" s="10">
        <v>115.63500247944864</v>
      </c>
      <c r="BC21" s="13">
        <v>0.71101168630385292</v>
      </c>
      <c r="BD21" s="14">
        <f t="shared" si="8"/>
        <v>-7.90920262833653</v>
      </c>
      <c r="BK21" s="17" t="s">
        <v>30</v>
      </c>
      <c r="BL21" s="3"/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0</v>
      </c>
      <c r="CE21" s="10">
        <v>0</v>
      </c>
      <c r="CG21" s="13">
        <v>0</v>
      </c>
      <c r="CH21" s="14">
        <f t="shared" si="10"/>
        <v>0</v>
      </c>
      <c r="CO21" s="17" t="s">
        <v>30</v>
      </c>
      <c r="CP21" s="3"/>
      <c r="CQ21" s="10">
        <v>0</v>
      </c>
      <c r="CR21" s="10">
        <v>0</v>
      </c>
      <c r="CS21" s="10">
        <v>0</v>
      </c>
      <c r="CT21" s="10">
        <v>0</v>
      </c>
      <c r="CU21" s="10">
        <v>0</v>
      </c>
      <c r="CV21" s="10">
        <v>0</v>
      </c>
      <c r="CW21" s="10">
        <v>0</v>
      </c>
      <c r="CX21" s="10">
        <v>0</v>
      </c>
      <c r="CY21" s="10">
        <v>0</v>
      </c>
      <c r="CZ21" s="10">
        <v>0</v>
      </c>
      <c r="DA21" s="10">
        <v>0</v>
      </c>
      <c r="DB21" s="10">
        <v>0</v>
      </c>
      <c r="DC21" s="10">
        <v>0</v>
      </c>
      <c r="DD21" s="10">
        <v>0</v>
      </c>
      <c r="DE21" s="10">
        <v>0</v>
      </c>
      <c r="DF21" s="10">
        <v>0</v>
      </c>
      <c r="DG21" s="10">
        <v>0</v>
      </c>
      <c r="DH21" s="10">
        <v>0</v>
      </c>
      <c r="DI21" s="10">
        <v>0</v>
      </c>
      <c r="DK21" s="13">
        <v>0</v>
      </c>
      <c r="DL21" s="14">
        <f t="shared" si="11"/>
        <v>0</v>
      </c>
    </row>
    <row r="22" spans="2:116" x14ac:dyDescent="0.25">
      <c r="B22" s="17" t="s">
        <v>31</v>
      </c>
      <c r="C22" s="3"/>
      <c r="D22" s="52">
        <f t="shared" si="5"/>
        <v>0</v>
      </c>
      <c r="E22" s="52">
        <f t="shared" si="5"/>
        <v>0</v>
      </c>
      <c r="F22" s="52">
        <f t="shared" si="5"/>
        <v>0</v>
      </c>
      <c r="G22" s="52">
        <f t="shared" si="5"/>
        <v>0</v>
      </c>
      <c r="H22" s="52">
        <f t="shared" si="5"/>
        <v>0</v>
      </c>
      <c r="I22" s="52">
        <f t="shared" si="5"/>
        <v>0</v>
      </c>
      <c r="J22" s="52">
        <f t="shared" si="5"/>
        <v>0</v>
      </c>
      <c r="K22" s="52">
        <f t="shared" si="5"/>
        <v>0</v>
      </c>
      <c r="L22" s="52">
        <f t="shared" si="5"/>
        <v>0</v>
      </c>
      <c r="M22" s="52">
        <f t="shared" si="5"/>
        <v>0</v>
      </c>
      <c r="N22" s="52">
        <f t="shared" si="5"/>
        <v>0</v>
      </c>
      <c r="O22" s="52">
        <f t="shared" si="5"/>
        <v>0</v>
      </c>
      <c r="P22" s="52">
        <f t="shared" si="5"/>
        <v>0</v>
      </c>
      <c r="Q22" s="52">
        <f t="shared" si="5"/>
        <v>0</v>
      </c>
      <c r="R22" s="52">
        <f t="shared" si="5"/>
        <v>0</v>
      </c>
      <c r="S22" s="52">
        <f t="shared" si="5"/>
        <v>0</v>
      </c>
      <c r="T22" s="52">
        <f t="shared" si="18"/>
        <v>0</v>
      </c>
      <c r="U22" s="52">
        <f t="shared" si="1"/>
        <v>0</v>
      </c>
      <c r="V22" s="52">
        <f t="shared" si="1"/>
        <v>0</v>
      </c>
      <c r="X22" s="13">
        <v>0</v>
      </c>
      <c r="Y22" s="14">
        <f t="shared" si="6"/>
        <v>0</v>
      </c>
      <c r="AF22" s="17" t="s">
        <v>31</v>
      </c>
      <c r="AG22" s="17"/>
      <c r="AH22" s="3"/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C22" s="13">
        <v>0</v>
      </c>
      <c r="BD22" s="14">
        <f t="shared" si="8"/>
        <v>0</v>
      </c>
      <c r="BK22" s="17" t="s">
        <v>31</v>
      </c>
      <c r="BL22" s="3"/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G22" s="13">
        <v>0</v>
      </c>
      <c r="CH22" s="14">
        <f t="shared" si="10"/>
        <v>0</v>
      </c>
      <c r="CO22" s="17" t="s">
        <v>31</v>
      </c>
      <c r="CP22" s="3"/>
      <c r="CQ22" s="10">
        <v>0</v>
      </c>
      <c r="CR22" s="10">
        <v>0</v>
      </c>
      <c r="CS22" s="10">
        <v>0</v>
      </c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</v>
      </c>
      <c r="DK22" s="13">
        <v>0</v>
      </c>
      <c r="DL22" s="14">
        <f t="shared" si="11"/>
        <v>0</v>
      </c>
    </row>
    <row r="23" spans="2:116" x14ac:dyDescent="0.25">
      <c r="B23" s="17" t="s">
        <v>32</v>
      </c>
      <c r="C23" s="3"/>
      <c r="D23" s="52">
        <f t="shared" si="5"/>
        <v>1420.0433507789119</v>
      </c>
      <c r="E23" s="52">
        <f t="shared" si="5"/>
        <v>1412.5749276837337</v>
      </c>
      <c r="F23" s="52">
        <f t="shared" si="5"/>
        <v>1411.1984885038203</v>
      </c>
      <c r="G23" s="52">
        <f t="shared" si="5"/>
        <v>1502.8287980022553</v>
      </c>
      <c r="H23" s="52">
        <f t="shared" si="5"/>
        <v>1452.911172914062</v>
      </c>
      <c r="I23" s="52">
        <f t="shared" si="5"/>
        <v>1444.10306873427</v>
      </c>
      <c r="J23" s="52">
        <f t="shared" si="5"/>
        <v>1677.58907708115</v>
      </c>
      <c r="K23" s="52">
        <f t="shared" si="5"/>
        <v>2151.2963870359863</v>
      </c>
      <c r="L23" s="52">
        <f t="shared" si="5"/>
        <v>2174.193301715145</v>
      </c>
      <c r="M23" s="52">
        <f t="shared" si="5"/>
        <v>2197.7071903264505</v>
      </c>
      <c r="N23" s="52">
        <f t="shared" si="5"/>
        <v>2186.3605154445395</v>
      </c>
      <c r="O23" s="52">
        <f t="shared" si="5"/>
        <v>2154.3835123300937</v>
      </c>
      <c r="P23" s="52">
        <f t="shared" si="5"/>
        <v>2125.8720493601791</v>
      </c>
      <c r="Q23" s="52">
        <f t="shared" si="5"/>
        <v>2085.4575431849462</v>
      </c>
      <c r="R23" s="52">
        <f t="shared" si="5"/>
        <v>2059.094730017639</v>
      </c>
      <c r="S23" s="52">
        <f t="shared" si="5"/>
        <v>2047.2144529237339</v>
      </c>
      <c r="T23" s="52">
        <f t="shared" si="18"/>
        <v>2048.4772247723135</v>
      </c>
      <c r="U23" s="52">
        <f t="shared" si="1"/>
        <v>2056.0892308653752</v>
      </c>
      <c r="V23" s="52">
        <f t="shared" si="1"/>
        <v>2064.6915856601245</v>
      </c>
      <c r="X23" s="13">
        <v>-0.51543542840121193</v>
      </c>
      <c r="Y23" s="14">
        <f t="shared" si="6"/>
        <v>109.50171605502055</v>
      </c>
      <c r="AF23" s="17" t="s">
        <v>32</v>
      </c>
      <c r="AG23" s="17"/>
      <c r="AH23" s="3"/>
      <c r="AI23" s="10">
        <v>1420.0433507789119</v>
      </c>
      <c r="AJ23" s="10">
        <v>1381.7790576837338</v>
      </c>
      <c r="AK23" s="10">
        <v>1301.4316385038203</v>
      </c>
      <c r="AL23" s="10">
        <v>1271.5133580022552</v>
      </c>
      <c r="AM23" s="10">
        <v>1188.879222914062</v>
      </c>
      <c r="AN23" s="10">
        <v>1194.8820287342699</v>
      </c>
      <c r="AO23" s="10">
        <v>1199.6184670811497</v>
      </c>
      <c r="AP23" s="10">
        <v>1194.6312270359867</v>
      </c>
      <c r="AQ23" s="10">
        <v>1209.0277566025263</v>
      </c>
      <c r="AR23" s="10">
        <v>1219.3392677260883</v>
      </c>
      <c r="AS23" s="10">
        <v>1208.957557869207</v>
      </c>
      <c r="AT23" s="10">
        <v>1187.0216520444978</v>
      </c>
      <c r="AU23" s="10">
        <v>1162.5314971499909</v>
      </c>
      <c r="AV23" s="10">
        <v>1133.9828288134104</v>
      </c>
      <c r="AW23" s="10">
        <v>1113.9375731345622</v>
      </c>
      <c r="AX23" s="10">
        <v>1101.3921916948245</v>
      </c>
      <c r="AY23" s="10">
        <v>1095.4180955732363</v>
      </c>
      <c r="AZ23" s="10">
        <v>1093.3934045710384</v>
      </c>
      <c r="BA23" s="10">
        <v>1092.2070071532939</v>
      </c>
      <c r="BC23" s="13">
        <v>-1.0110155606479987</v>
      </c>
      <c r="BD23" s="14">
        <f t="shared" si="8"/>
        <v>116.82074944923238</v>
      </c>
      <c r="BK23" s="17" t="s">
        <v>32</v>
      </c>
      <c r="BL23" s="3"/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10">
        <v>0</v>
      </c>
      <c r="CA23" s="10">
        <v>0</v>
      </c>
      <c r="CB23" s="10">
        <v>0</v>
      </c>
      <c r="CC23" s="10">
        <v>0</v>
      </c>
      <c r="CD23" s="10">
        <v>0</v>
      </c>
      <c r="CE23" s="10">
        <v>0</v>
      </c>
      <c r="CG23" s="13">
        <v>0</v>
      </c>
      <c r="CH23" s="14">
        <f t="shared" si="10"/>
        <v>0</v>
      </c>
      <c r="CO23" s="17" t="s">
        <v>32</v>
      </c>
      <c r="CP23" s="3"/>
      <c r="CQ23" s="10">
        <v>0</v>
      </c>
      <c r="CR23" s="10">
        <v>30.795870000000001</v>
      </c>
      <c r="CS23" s="10">
        <v>109.76685000000002</v>
      </c>
      <c r="CT23" s="10">
        <v>231.31544000000005</v>
      </c>
      <c r="CU23" s="10">
        <v>264.03195000000005</v>
      </c>
      <c r="CV23" s="10">
        <v>249.22104000000019</v>
      </c>
      <c r="CW23" s="10">
        <v>477.97061000000036</v>
      </c>
      <c r="CX23" s="10">
        <v>956.66515999999979</v>
      </c>
      <c r="CY23" s="10">
        <v>965.16554511261847</v>
      </c>
      <c r="CZ23" s="10">
        <v>978.36792260036214</v>
      </c>
      <c r="DA23" s="10">
        <v>977.40295757533249</v>
      </c>
      <c r="DB23" s="10">
        <v>967.36186028559575</v>
      </c>
      <c r="DC23" s="10">
        <v>963.34055221018832</v>
      </c>
      <c r="DD23" s="10">
        <v>951.47471437153558</v>
      </c>
      <c r="DE23" s="10">
        <v>945.15715688307694</v>
      </c>
      <c r="DF23" s="10">
        <v>945.82226122890938</v>
      </c>
      <c r="DG23" s="10">
        <v>953.05912919907723</v>
      </c>
      <c r="DH23" s="10">
        <v>962.69582629433683</v>
      </c>
      <c r="DI23" s="10">
        <v>972.4845785068303</v>
      </c>
      <c r="DK23" s="13">
        <v>7.5574361288133218E-2</v>
      </c>
      <c r="DL23" s="14">
        <f t="shared" si="11"/>
        <v>-7.3190333942118286</v>
      </c>
    </row>
    <row r="24" spans="2:116" x14ac:dyDescent="0.25">
      <c r="B24" s="17" t="s">
        <v>33</v>
      </c>
      <c r="C24" s="3"/>
      <c r="D24" s="52">
        <f t="shared" si="5"/>
        <v>74.681063577744737</v>
      </c>
      <c r="E24" s="52">
        <f t="shared" si="5"/>
        <v>57.19198400332025</v>
      </c>
      <c r="F24" s="52">
        <f t="shared" si="5"/>
        <v>31.250681911764165</v>
      </c>
      <c r="G24" s="52">
        <f t="shared" si="5"/>
        <v>31.697303113325916</v>
      </c>
      <c r="H24" s="52">
        <f t="shared" si="5"/>
        <v>27.10136511701959</v>
      </c>
      <c r="I24" s="52">
        <f t="shared" si="5"/>
        <v>29.323960514636301</v>
      </c>
      <c r="J24" s="52">
        <f t="shared" si="5"/>
        <v>34.570764315484489</v>
      </c>
      <c r="K24" s="52">
        <f t="shared" si="5"/>
        <v>40.059521604490264</v>
      </c>
      <c r="L24" s="52">
        <f t="shared" si="5"/>
        <v>38.319049391903185</v>
      </c>
      <c r="M24" s="52">
        <f t="shared" si="5"/>
        <v>36.712372203669723</v>
      </c>
      <c r="N24" s="52">
        <f t="shared" si="5"/>
        <v>34.451727725795834</v>
      </c>
      <c r="O24" s="52">
        <f t="shared" si="5"/>
        <v>32.020870659347096</v>
      </c>
      <c r="P24" s="52">
        <f t="shared" si="5"/>
        <v>29.6336018246473</v>
      </c>
      <c r="Q24" s="52">
        <f t="shared" si="5"/>
        <v>27.838760858221736</v>
      </c>
      <c r="R24" s="52">
        <f t="shared" si="5"/>
        <v>25.97327850570564</v>
      </c>
      <c r="S24" s="52">
        <f t="shared" si="5"/>
        <v>24.403404566989686</v>
      </c>
      <c r="T24" s="52">
        <f t="shared" si="18"/>
        <v>23.080650583759343</v>
      </c>
      <c r="U24" s="52">
        <f t="shared" si="1"/>
        <v>21.901954915253526</v>
      </c>
      <c r="V24" s="52">
        <f t="shared" si="1"/>
        <v>20.794841255557508</v>
      </c>
      <c r="X24" s="13">
        <v>-5.929362262179283</v>
      </c>
      <c r="Y24" s="14">
        <f t="shared" si="6"/>
        <v>17.524208136345678</v>
      </c>
      <c r="AF24" s="17" t="s">
        <v>33</v>
      </c>
      <c r="AG24" s="17"/>
      <c r="AH24" s="3"/>
      <c r="AI24" s="10">
        <v>74.681063577744737</v>
      </c>
      <c r="AJ24" s="10">
        <v>57.19198400332025</v>
      </c>
      <c r="AK24" s="10">
        <v>31.250681911764165</v>
      </c>
      <c r="AL24" s="10">
        <v>31.697303113325916</v>
      </c>
      <c r="AM24" s="10">
        <v>27.10136511701959</v>
      </c>
      <c r="AN24" s="10">
        <v>29.323960514636301</v>
      </c>
      <c r="AO24" s="10">
        <v>34.570764315484489</v>
      </c>
      <c r="AP24" s="10">
        <v>40.059521604490264</v>
      </c>
      <c r="AQ24" s="10">
        <v>38.319049391903185</v>
      </c>
      <c r="AR24" s="10">
        <v>36.712372203669723</v>
      </c>
      <c r="AS24" s="10">
        <v>34.451727725795834</v>
      </c>
      <c r="AT24" s="10">
        <v>32.020870659347096</v>
      </c>
      <c r="AU24" s="10">
        <v>29.6336018246473</v>
      </c>
      <c r="AV24" s="10">
        <v>27.838760858221736</v>
      </c>
      <c r="AW24" s="10">
        <v>25.97327850570564</v>
      </c>
      <c r="AX24" s="10">
        <v>24.403404566989686</v>
      </c>
      <c r="AY24" s="10">
        <v>23.080650583759343</v>
      </c>
      <c r="AZ24" s="10">
        <v>21.901954915253526</v>
      </c>
      <c r="BA24" s="10">
        <v>20.794841255557508</v>
      </c>
      <c r="BC24" s="13">
        <v>-5.929362262179283</v>
      </c>
      <c r="BD24" s="14">
        <f t="shared" si="8"/>
        <v>17.524208136345678</v>
      </c>
      <c r="BK24" s="17" t="s">
        <v>33</v>
      </c>
      <c r="BL24" s="3"/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10">
        <v>0</v>
      </c>
      <c r="BX24" s="10">
        <v>0</v>
      </c>
      <c r="BY24" s="10">
        <v>0</v>
      </c>
      <c r="BZ24" s="10">
        <v>0</v>
      </c>
      <c r="CA24" s="10">
        <v>0</v>
      </c>
      <c r="CB24" s="10">
        <v>0</v>
      </c>
      <c r="CC24" s="10">
        <v>0</v>
      </c>
      <c r="CD24" s="10">
        <v>0</v>
      </c>
      <c r="CE24" s="10">
        <v>0</v>
      </c>
      <c r="CG24" s="13">
        <v>0</v>
      </c>
      <c r="CH24" s="14">
        <f t="shared" si="10"/>
        <v>0</v>
      </c>
      <c r="CO24" s="17" t="s">
        <v>33</v>
      </c>
      <c r="CP24" s="3"/>
      <c r="CQ24" s="10">
        <v>0</v>
      </c>
      <c r="CR24" s="10">
        <v>0</v>
      </c>
      <c r="CS24" s="10">
        <v>0</v>
      </c>
      <c r="CT24" s="10">
        <v>0</v>
      </c>
      <c r="CU24" s="10">
        <v>0</v>
      </c>
      <c r="CV24" s="10">
        <v>0</v>
      </c>
      <c r="CW24" s="10">
        <v>0</v>
      </c>
      <c r="CX24" s="10">
        <v>0</v>
      </c>
      <c r="CY24" s="10">
        <v>0</v>
      </c>
      <c r="CZ24" s="10">
        <v>0</v>
      </c>
      <c r="DA24" s="10">
        <v>0</v>
      </c>
      <c r="DB24" s="10">
        <v>0</v>
      </c>
      <c r="DC24" s="10">
        <v>0</v>
      </c>
      <c r="DD24" s="10">
        <v>0</v>
      </c>
      <c r="DE24" s="10">
        <v>0</v>
      </c>
      <c r="DF24" s="10">
        <v>0</v>
      </c>
      <c r="DG24" s="10">
        <v>0</v>
      </c>
      <c r="DH24" s="10">
        <v>0</v>
      </c>
      <c r="DI24" s="10">
        <v>0</v>
      </c>
      <c r="DK24" s="13">
        <v>0</v>
      </c>
      <c r="DL24" s="14">
        <f t="shared" si="11"/>
        <v>0</v>
      </c>
    </row>
    <row r="25" spans="2:116" x14ac:dyDescent="0.25">
      <c r="B25" s="17" t="s">
        <v>34</v>
      </c>
      <c r="C25" s="3"/>
      <c r="D25" s="52">
        <f t="shared" si="5"/>
        <v>1542.2172418270657</v>
      </c>
      <c r="E25" s="52">
        <f t="shared" si="5"/>
        <v>1490.1625189031531</v>
      </c>
      <c r="F25" s="52">
        <f t="shared" si="5"/>
        <v>1454.016832647407</v>
      </c>
      <c r="G25" s="52">
        <f t="shared" si="5"/>
        <v>1349.0181749845858</v>
      </c>
      <c r="H25" s="52">
        <f t="shared" si="5"/>
        <v>1421.3749201839582</v>
      </c>
      <c r="I25" s="52">
        <f t="shared" si="5"/>
        <v>1426.1269427992738</v>
      </c>
      <c r="J25" s="52">
        <f t="shared" si="5"/>
        <v>1317.7600391209967</v>
      </c>
      <c r="K25" s="52">
        <f t="shared" si="5"/>
        <v>1240.3654417769767</v>
      </c>
      <c r="L25" s="52">
        <f t="shared" si="5"/>
        <v>1102.4578783222787</v>
      </c>
      <c r="M25" s="52">
        <f t="shared" si="5"/>
        <v>1061.0600214087005</v>
      </c>
      <c r="N25" s="52">
        <f t="shared" si="5"/>
        <v>997.73319579357008</v>
      </c>
      <c r="O25" s="52">
        <f t="shared" si="5"/>
        <v>924.06981143582675</v>
      </c>
      <c r="P25" s="52">
        <f t="shared" si="5"/>
        <v>850.97942293283722</v>
      </c>
      <c r="Q25" s="52">
        <f t="shared" si="5"/>
        <v>824.37994085469609</v>
      </c>
      <c r="R25" s="52">
        <f t="shared" si="5"/>
        <v>800.70163487680998</v>
      </c>
      <c r="S25" s="52">
        <f t="shared" si="5"/>
        <v>785.83737694644083</v>
      </c>
      <c r="T25" s="52">
        <f t="shared" si="18"/>
        <v>779.95559797956548</v>
      </c>
      <c r="U25" s="52">
        <f t="shared" si="1"/>
        <v>777.19509407607302</v>
      </c>
      <c r="V25" s="52">
        <f t="shared" si="1"/>
        <v>774.69421886612668</v>
      </c>
      <c r="X25" s="13">
        <v>-3.4667715437787017</v>
      </c>
      <c r="Y25" s="14">
        <f t="shared" si="6"/>
        <v>327.76365945615203</v>
      </c>
      <c r="AF25" s="17" t="s">
        <v>34</v>
      </c>
      <c r="AG25" s="17"/>
      <c r="AH25" s="3"/>
      <c r="AI25" s="10">
        <v>1542.2172418270657</v>
      </c>
      <c r="AJ25" s="10">
        <v>1490.1625189031531</v>
      </c>
      <c r="AK25" s="10">
        <v>1454.016832647407</v>
      </c>
      <c r="AL25" s="10">
        <v>1349.0181749845858</v>
      </c>
      <c r="AM25" s="10">
        <v>1421.3749201839582</v>
      </c>
      <c r="AN25" s="10">
        <v>1426.1269427992738</v>
      </c>
      <c r="AO25" s="10">
        <v>1317.7600391209967</v>
      </c>
      <c r="AP25" s="10">
        <v>1240.3654417769767</v>
      </c>
      <c r="AQ25" s="10">
        <v>1102.4578783222787</v>
      </c>
      <c r="AR25" s="10">
        <v>1061.0600214087005</v>
      </c>
      <c r="AS25" s="10">
        <v>997.73319579357008</v>
      </c>
      <c r="AT25" s="10">
        <v>924.06981143582675</v>
      </c>
      <c r="AU25" s="10">
        <v>850.97942293283722</v>
      </c>
      <c r="AV25" s="10">
        <v>824.37994085469609</v>
      </c>
      <c r="AW25" s="10">
        <v>800.70163487680998</v>
      </c>
      <c r="AX25" s="10">
        <v>785.83737694644083</v>
      </c>
      <c r="AY25" s="10">
        <v>779.95559797956548</v>
      </c>
      <c r="AZ25" s="10">
        <v>777.19509407607302</v>
      </c>
      <c r="BA25" s="10">
        <v>774.69421886612668</v>
      </c>
      <c r="BC25" s="13">
        <v>-3.4667715437787017</v>
      </c>
      <c r="BD25" s="14">
        <f t="shared" si="8"/>
        <v>327.76365945615203</v>
      </c>
      <c r="BK25" s="17" t="s">
        <v>34</v>
      </c>
      <c r="BL25" s="3"/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0</v>
      </c>
      <c r="CC25" s="10">
        <v>0</v>
      </c>
      <c r="CD25" s="10">
        <v>0</v>
      </c>
      <c r="CE25" s="10">
        <v>0</v>
      </c>
      <c r="CG25" s="13">
        <v>0</v>
      </c>
      <c r="CH25" s="14">
        <f t="shared" si="10"/>
        <v>0</v>
      </c>
      <c r="CO25" s="17" t="s">
        <v>34</v>
      </c>
      <c r="CP25" s="3"/>
      <c r="CQ25" s="10">
        <v>0</v>
      </c>
      <c r="CR25" s="10">
        <v>0</v>
      </c>
      <c r="CS25" s="10">
        <v>0</v>
      </c>
      <c r="CT25" s="10">
        <v>0</v>
      </c>
      <c r="CU25" s="10">
        <v>0</v>
      </c>
      <c r="CV25" s="10">
        <v>0</v>
      </c>
      <c r="CW25" s="10">
        <v>0</v>
      </c>
      <c r="CX25" s="10">
        <v>0</v>
      </c>
      <c r="CY25" s="10">
        <v>0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0</v>
      </c>
      <c r="DG25" s="10">
        <v>0</v>
      </c>
      <c r="DH25" s="10">
        <v>0</v>
      </c>
      <c r="DI25" s="10">
        <v>0</v>
      </c>
      <c r="DK25" s="13">
        <v>0</v>
      </c>
      <c r="DL25" s="14">
        <f t="shared" si="11"/>
        <v>0</v>
      </c>
    </row>
    <row r="26" spans="2:116" x14ac:dyDescent="0.25">
      <c r="B26" s="17" t="s">
        <v>35</v>
      </c>
      <c r="C26" s="3"/>
      <c r="D26" s="52">
        <f t="shared" si="5"/>
        <v>852.53487624081754</v>
      </c>
      <c r="E26" s="52">
        <f t="shared" si="5"/>
        <v>819.74093429261166</v>
      </c>
      <c r="F26" s="52">
        <f t="shared" si="5"/>
        <v>837.49470742205892</v>
      </c>
      <c r="G26" s="52">
        <f t="shared" si="5"/>
        <v>825.74377738561702</v>
      </c>
      <c r="H26" s="52">
        <f t="shared" si="5"/>
        <v>815.41937924255171</v>
      </c>
      <c r="I26" s="52">
        <f t="shared" si="5"/>
        <v>767.24923966618007</v>
      </c>
      <c r="J26" s="52">
        <f t="shared" si="5"/>
        <v>739.87091409704715</v>
      </c>
      <c r="K26" s="52">
        <f t="shared" si="5"/>
        <v>788.21318279027025</v>
      </c>
      <c r="L26" s="52">
        <f t="shared" si="5"/>
        <v>776.31540671262655</v>
      </c>
      <c r="M26" s="52">
        <f t="shared" si="5"/>
        <v>761.62191716998382</v>
      </c>
      <c r="N26" s="52">
        <f t="shared" si="5"/>
        <v>734.28272070581534</v>
      </c>
      <c r="O26" s="52">
        <f t="shared" si="5"/>
        <v>701.07230903486482</v>
      </c>
      <c r="P26" s="52">
        <f t="shared" si="5"/>
        <v>667.66380335105214</v>
      </c>
      <c r="Q26" s="52">
        <f t="shared" si="5"/>
        <v>635.93286259244223</v>
      </c>
      <c r="R26" s="52">
        <f t="shared" si="5"/>
        <v>607.53327676541289</v>
      </c>
      <c r="S26" s="52">
        <f t="shared" si="5"/>
        <v>583.67551484359501</v>
      </c>
      <c r="T26" s="52">
        <f t="shared" si="18"/>
        <v>564.93975165202687</v>
      </c>
      <c r="U26" s="52">
        <f t="shared" si="1"/>
        <v>548.65569084015044</v>
      </c>
      <c r="V26" s="52">
        <f t="shared" si="1"/>
        <v>532.65027395057245</v>
      </c>
      <c r="X26" s="13">
        <v>-3.6968716951117142</v>
      </c>
      <c r="Y26" s="14">
        <f t="shared" si="6"/>
        <v>243.6651327620541</v>
      </c>
      <c r="AF26" s="17" t="s">
        <v>35</v>
      </c>
      <c r="AG26" s="17"/>
      <c r="AH26" s="3"/>
      <c r="AI26" s="10">
        <v>852.53487624081754</v>
      </c>
      <c r="AJ26" s="10">
        <v>819.74093429261166</v>
      </c>
      <c r="AK26" s="10">
        <v>837.49470742205892</v>
      </c>
      <c r="AL26" s="10">
        <v>825.74377738561702</v>
      </c>
      <c r="AM26" s="10">
        <v>815.41937924255171</v>
      </c>
      <c r="AN26" s="10">
        <v>767.24923966618007</v>
      </c>
      <c r="AO26" s="10">
        <v>739.87091409704715</v>
      </c>
      <c r="AP26" s="10">
        <v>788.21318279027025</v>
      </c>
      <c r="AQ26" s="10">
        <v>776.31540671262655</v>
      </c>
      <c r="AR26" s="10">
        <v>761.62191716998382</v>
      </c>
      <c r="AS26" s="10">
        <v>734.28272070581534</v>
      </c>
      <c r="AT26" s="10">
        <v>701.07230903486482</v>
      </c>
      <c r="AU26" s="10">
        <v>667.66380335105214</v>
      </c>
      <c r="AV26" s="10">
        <v>635.93286259244223</v>
      </c>
      <c r="AW26" s="10">
        <v>607.53327676541289</v>
      </c>
      <c r="AX26" s="10">
        <v>583.67551484359501</v>
      </c>
      <c r="AY26" s="10">
        <v>564.93975165202687</v>
      </c>
      <c r="AZ26" s="10">
        <v>548.65569084015044</v>
      </c>
      <c r="BA26" s="10">
        <v>532.65027395057245</v>
      </c>
      <c r="BC26" s="13">
        <v>-3.6968716951117142</v>
      </c>
      <c r="BD26" s="14">
        <f t="shared" si="8"/>
        <v>243.6651327620541</v>
      </c>
      <c r="BK26" s="17" t="s">
        <v>35</v>
      </c>
      <c r="BL26" s="3"/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G26" s="13">
        <v>0</v>
      </c>
      <c r="CH26" s="14">
        <f t="shared" si="10"/>
        <v>0</v>
      </c>
      <c r="CO26" s="17" t="s">
        <v>35</v>
      </c>
      <c r="CP26" s="3"/>
      <c r="CQ26" s="10">
        <v>0</v>
      </c>
      <c r="CR26" s="10">
        <v>0</v>
      </c>
      <c r="CS26" s="10">
        <v>0</v>
      </c>
      <c r="CT26" s="10">
        <v>0</v>
      </c>
      <c r="CU26" s="10">
        <v>0</v>
      </c>
      <c r="CV26" s="10">
        <v>0</v>
      </c>
      <c r="CW26" s="10">
        <v>0</v>
      </c>
      <c r="CX26" s="10">
        <v>0</v>
      </c>
      <c r="CY26" s="10">
        <v>0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K26" s="13">
        <v>0</v>
      </c>
      <c r="DL26" s="14">
        <f t="shared" si="11"/>
        <v>0</v>
      </c>
    </row>
    <row r="27" spans="2:116" x14ac:dyDescent="0.25">
      <c r="B27" s="17" t="s">
        <v>36</v>
      </c>
      <c r="C27" s="3"/>
      <c r="D27" s="52">
        <f t="shared" si="5"/>
        <v>2518.6249037303073</v>
      </c>
      <c r="E27" s="52">
        <f t="shared" si="5"/>
        <v>2829.646255051201</v>
      </c>
      <c r="F27" s="52">
        <f t="shared" si="5"/>
        <v>2878.3283388454156</v>
      </c>
      <c r="G27" s="52">
        <f t="shared" si="5"/>
        <v>2948.0096220280921</v>
      </c>
      <c r="H27" s="52">
        <f t="shared" si="5"/>
        <v>2615.3271455471772</v>
      </c>
      <c r="I27" s="52">
        <f t="shared" si="5"/>
        <v>2746.798283926827</v>
      </c>
      <c r="J27" s="52">
        <f t="shared" si="5"/>
        <v>2979.3613633673376</v>
      </c>
      <c r="K27" s="52">
        <f t="shared" si="5"/>
        <v>2999.1892557780998</v>
      </c>
      <c r="L27" s="52">
        <f t="shared" si="5"/>
        <v>2756.0724431980157</v>
      </c>
      <c r="M27" s="52">
        <f t="shared" si="5"/>
        <v>2800.5582584729036</v>
      </c>
      <c r="N27" s="52">
        <f t="shared" si="5"/>
        <v>2794.2049058652951</v>
      </c>
      <c r="O27" s="52">
        <f t="shared" si="5"/>
        <v>2756.8128650953186</v>
      </c>
      <c r="P27" s="52">
        <f t="shared" si="5"/>
        <v>2708.1107069121176</v>
      </c>
      <c r="Q27" s="52">
        <f t="shared" si="5"/>
        <v>2663.0853084799069</v>
      </c>
      <c r="R27" s="52">
        <f t="shared" si="5"/>
        <v>2629.0083058521518</v>
      </c>
      <c r="S27" s="52">
        <f t="shared" si="5"/>
        <v>2608.0369618508203</v>
      </c>
      <c r="T27" s="52">
        <f t="shared" si="18"/>
        <v>2606.7184471427204</v>
      </c>
      <c r="U27" s="52">
        <f t="shared" si="1"/>
        <v>2615.8880236725458</v>
      </c>
      <c r="V27" s="52">
        <f t="shared" si="1"/>
        <v>2623.3053337274505</v>
      </c>
      <c r="X27" s="13">
        <v>-0.49249860915770993</v>
      </c>
      <c r="Y27" s="14">
        <f t="shared" si="6"/>
        <v>132.76710947056517</v>
      </c>
      <c r="AF27" s="17" t="s">
        <v>36</v>
      </c>
      <c r="AG27" s="17"/>
      <c r="AH27" s="3"/>
      <c r="AI27" s="10">
        <v>2518.6249037303073</v>
      </c>
      <c r="AJ27" s="10">
        <v>2829.646255051201</v>
      </c>
      <c r="AK27" s="10">
        <v>2878.3283388454156</v>
      </c>
      <c r="AL27" s="10">
        <v>2948.0096220280921</v>
      </c>
      <c r="AM27" s="10">
        <v>2615.3271455471772</v>
      </c>
      <c r="AN27" s="10">
        <v>2746.798283926827</v>
      </c>
      <c r="AO27" s="10">
        <v>2979.3613633673376</v>
      </c>
      <c r="AP27" s="10">
        <v>2999.1892557780998</v>
      </c>
      <c r="AQ27" s="10">
        <v>2756.0724431980157</v>
      </c>
      <c r="AR27" s="10">
        <v>2800.5582584729036</v>
      </c>
      <c r="AS27" s="10">
        <v>2794.2049058652951</v>
      </c>
      <c r="AT27" s="10">
        <v>2756.8128650953186</v>
      </c>
      <c r="AU27" s="10">
        <v>2708.1107069121176</v>
      </c>
      <c r="AV27" s="10">
        <v>2663.0853084799069</v>
      </c>
      <c r="AW27" s="10">
        <v>2629.0083058521518</v>
      </c>
      <c r="AX27" s="10">
        <v>2608.0369618508203</v>
      </c>
      <c r="AY27" s="10">
        <v>2606.7184471427204</v>
      </c>
      <c r="AZ27" s="10">
        <v>2615.8880236725458</v>
      </c>
      <c r="BA27" s="10">
        <v>2623.3053337274505</v>
      </c>
      <c r="BC27" s="13">
        <v>-0.49249860915770993</v>
      </c>
      <c r="BD27" s="14">
        <f t="shared" si="8"/>
        <v>132.76710947056517</v>
      </c>
      <c r="BK27" s="17" t="s">
        <v>36</v>
      </c>
      <c r="BL27" s="3"/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10">
        <v>0</v>
      </c>
      <c r="BX27" s="10">
        <v>0</v>
      </c>
      <c r="BY27" s="10">
        <v>0</v>
      </c>
      <c r="BZ27" s="10">
        <v>0</v>
      </c>
      <c r="CA27" s="10">
        <v>0</v>
      </c>
      <c r="CB27" s="10">
        <v>0</v>
      </c>
      <c r="CC27" s="10">
        <v>0</v>
      </c>
      <c r="CD27" s="10">
        <v>0</v>
      </c>
      <c r="CE27" s="10">
        <v>0</v>
      </c>
      <c r="CG27" s="13">
        <v>0</v>
      </c>
      <c r="CH27" s="14">
        <f t="shared" si="10"/>
        <v>0</v>
      </c>
      <c r="CO27" s="17" t="s">
        <v>36</v>
      </c>
      <c r="CP27" s="3"/>
      <c r="CQ27" s="10">
        <v>0</v>
      </c>
      <c r="CR27" s="10">
        <v>0</v>
      </c>
      <c r="CS27" s="10">
        <v>0</v>
      </c>
      <c r="CT27" s="10">
        <v>0</v>
      </c>
      <c r="CU27" s="10">
        <v>0</v>
      </c>
      <c r="CV27" s="10">
        <v>0</v>
      </c>
      <c r="CW27" s="10">
        <v>0</v>
      </c>
      <c r="CX27" s="10">
        <v>0</v>
      </c>
      <c r="CY27" s="10">
        <v>0</v>
      </c>
      <c r="CZ27" s="10">
        <v>0</v>
      </c>
      <c r="DA27" s="10">
        <v>0</v>
      </c>
      <c r="DB27" s="10">
        <v>0</v>
      </c>
      <c r="DC27" s="10">
        <v>0</v>
      </c>
      <c r="DD27" s="10">
        <v>0</v>
      </c>
      <c r="DE27" s="10">
        <v>0</v>
      </c>
      <c r="DF27" s="10">
        <v>0</v>
      </c>
      <c r="DG27" s="10">
        <v>0</v>
      </c>
      <c r="DH27" s="10">
        <v>0</v>
      </c>
      <c r="DI27" s="10">
        <v>0</v>
      </c>
      <c r="DK27" s="13">
        <v>0</v>
      </c>
      <c r="DL27" s="14">
        <f t="shared" si="11"/>
        <v>0</v>
      </c>
    </row>
    <row r="28" spans="2:116" x14ac:dyDescent="0.25">
      <c r="B28" s="17" t="s">
        <v>37</v>
      </c>
      <c r="C28" s="3"/>
      <c r="D28" s="52">
        <f t="shared" si="5"/>
        <v>584.03228509953772</v>
      </c>
      <c r="E28" s="52">
        <f t="shared" si="5"/>
        <v>510.83408035318087</v>
      </c>
      <c r="F28" s="52">
        <f t="shared" si="5"/>
        <v>531.90211040892655</v>
      </c>
      <c r="G28" s="52">
        <f t="shared" si="5"/>
        <v>463.49339459180851</v>
      </c>
      <c r="H28" s="52">
        <f t="shared" si="5"/>
        <v>453.22121295855663</v>
      </c>
      <c r="I28" s="52">
        <f t="shared" si="5"/>
        <v>470.25735179285061</v>
      </c>
      <c r="J28" s="52">
        <f t="shared" si="5"/>
        <v>536.56280163081783</v>
      </c>
      <c r="K28" s="52">
        <f t="shared" si="5"/>
        <v>566.15391615447118</v>
      </c>
      <c r="L28" s="52">
        <f t="shared" si="5"/>
        <v>521.81716346186147</v>
      </c>
      <c r="M28" s="52">
        <f t="shared" si="5"/>
        <v>510.39785739164631</v>
      </c>
      <c r="N28" s="52">
        <f t="shared" si="5"/>
        <v>489.61444771677759</v>
      </c>
      <c r="O28" s="52">
        <f t="shared" si="5"/>
        <v>464.26922414361093</v>
      </c>
      <c r="P28" s="52">
        <f t="shared" si="5"/>
        <v>438.5320855996103</v>
      </c>
      <c r="Q28" s="52">
        <f t="shared" si="5"/>
        <v>413.64836428918034</v>
      </c>
      <c r="R28" s="52">
        <f t="shared" si="5"/>
        <v>390.88291087768147</v>
      </c>
      <c r="S28" s="52">
        <f t="shared" si="5"/>
        <v>371.31526281940609</v>
      </c>
      <c r="T28" s="52">
        <f t="shared" si="18"/>
        <v>355.44132803127457</v>
      </c>
      <c r="U28" s="52">
        <f t="shared" si="1"/>
        <v>341.24051507400759</v>
      </c>
      <c r="V28" s="52">
        <f t="shared" si="1"/>
        <v>327.09521837511681</v>
      </c>
      <c r="X28" s="13">
        <v>-4.5632627207130021</v>
      </c>
      <c r="Y28" s="14">
        <f t="shared" si="6"/>
        <v>194.72194508674465</v>
      </c>
      <c r="AF28" s="17" t="s">
        <v>37</v>
      </c>
      <c r="AG28" s="17"/>
      <c r="AH28" s="3"/>
      <c r="AI28" s="10">
        <v>584.03228509953772</v>
      </c>
      <c r="AJ28" s="10">
        <v>510.83408035318087</v>
      </c>
      <c r="AK28" s="10">
        <v>531.90211040892655</v>
      </c>
      <c r="AL28" s="10">
        <v>463.49339459180851</v>
      </c>
      <c r="AM28" s="10">
        <v>453.22121295855663</v>
      </c>
      <c r="AN28" s="10">
        <v>470.25735179285061</v>
      </c>
      <c r="AO28" s="10">
        <v>536.56280163081783</v>
      </c>
      <c r="AP28" s="10">
        <v>566.15391615447118</v>
      </c>
      <c r="AQ28" s="10">
        <v>521.81716346186147</v>
      </c>
      <c r="AR28" s="10">
        <v>510.39785739164631</v>
      </c>
      <c r="AS28" s="10">
        <v>489.61444771677759</v>
      </c>
      <c r="AT28" s="10">
        <v>464.26922414361093</v>
      </c>
      <c r="AU28" s="10">
        <v>438.5320855996103</v>
      </c>
      <c r="AV28" s="10">
        <v>413.64836428918034</v>
      </c>
      <c r="AW28" s="10">
        <v>390.88291087768147</v>
      </c>
      <c r="AX28" s="10">
        <v>371.31526281940609</v>
      </c>
      <c r="AY28" s="10">
        <v>355.44132803127457</v>
      </c>
      <c r="AZ28" s="10">
        <v>341.24051507400759</v>
      </c>
      <c r="BA28" s="10">
        <v>327.09521837511681</v>
      </c>
      <c r="BC28" s="13">
        <v>-4.5632627207130021</v>
      </c>
      <c r="BD28" s="14">
        <f t="shared" si="8"/>
        <v>194.72194508674465</v>
      </c>
      <c r="BK28" s="17" t="s">
        <v>37</v>
      </c>
      <c r="BL28" s="3"/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G28" s="13">
        <v>0</v>
      </c>
      <c r="CH28" s="14">
        <f t="shared" si="10"/>
        <v>0</v>
      </c>
      <c r="CO28" s="17" t="s">
        <v>37</v>
      </c>
      <c r="CP28" s="3"/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K28" s="13">
        <v>0</v>
      </c>
      <c r="DL28" s="14">
        <f t="shared" si="11"/>
        <v>0</v>
      </c>
    </row>
    <row r="29" spans="2:116" x14ac:dyDescent="0.25">
      <c r="B29" s="9" t="s">
        <v>38</v>
      </c>
      <c r="C29" s="3"/>
      <c r="D29" s="52">
        <f t="shared" si="5"/>
        <v>897.82756128874587</v>
      </c>
      <c r="E29" s="52">
        <f t="shared" si="5"/>
        <v>619.91032199821859</v>
      </c>
      <c r="F29" s="52">
        <f t="shared" si="5"/>
        <v>652.15479120740088</v>
      </c>
      <c r="G29" s="52">
        <f t="shared" si="5"/>
        <v>603.51391684537498</v>
      </c>
      <c r="H29" s="52">
        <f t="shared" si="5"/>
        <v>681.2636130622958</v>
      </c>
      <c r="I29" s="52">
        <f t="shared" si="5"/>
        <v>567.64895009620113</v>
      </c>
      <c r="J29" s="52">
        <f t="shared" si="5"/>
        <v>501.40334319096979</v>
      </c>
      <c r="K29" s="52">
        <f t="shared" si="5"/>
        <v>457.2109091649329</v>
      </c>
      <c r="L29" s="52">
        <f t="shared" si="5"/>
        <v>329.81653829942348</v>
      </c>
      <c r="M29" s="52">
        <f t="shared" si="5"/>
        <v>301.52915441904486</v>
      </c>
      <c r="N29" s="52">
        <f t="shared" si="5"/>
        <v>285.31032214113492</v>
      </c>
      <c r="O29" s="52">
        <f t="shared" si="5"/>
        <v>268.05547705990381</v>
      </c>
      <c r="P29" s="52">
        <f t="shared" si="5"/>
        <v>250.83933022521268</v>
      </c>
      <c r="Q29" s="52">
        <f t="shared" si="5"/>
        <v>234.41050633306105</v>
      </c>
      <c r="R29" s="52">
        <f t="shared" si="5"/>
        <v>219.67759284043024</v>
      </c>
      <c r="S29" s="52">
        <f t="shared" si="5"/>
        <v>207.53414779678366</v>
      </c>
      <c r="T29" s="52">
        <f t="shared" si="18"/>
        <v>198.27951605681403</v>
      </c>
      <c r="U29" s="52">
        <f t="shared" si="1"/>
        <v>190.33545069101569</v>
      </c>
      <c r="V29" s="52">
        <f t="shared" si="1"/>
        <v>182.53737210081351</v>
      </c>
      <c r="X29" s="13">
        <v>-5.7442319876564341</v>
      </c>
      <c r="Y29" s="14">
        <f t="shared" si="6"/>
        <v>147.27916619860997</v>
      </c>
      <c r="AF29" s="9" t="s">
        <v>38</v>
      </c>
      <c r="AG29" s="9"/>
      <c r="AH29" s="3"/>
      <c r="AI29" s="10">
        <v>897.82756128874587</v>
      </c>
      <c r="AJ29" s="10">
        <v>619.91032199821859</v>
      </c>
      <c r="AK29" s="10">
        <v>652.15479120740088</v>
      </c>
      <c r="AL29" s="10">
        <v>603.51391684537498</v>
      </c>
      <c r="AM29" s="10">
        <v>681.2636130622958</v>
      </c>
      <c r="AN29" s="10">
        <v>567.64895009620113</v>
      </c>
      <c r="AO29" s="10">
        <v>501.40334319096979</v>
      </c>
      <c r="AP29" s="10">
        <v>457.2109091649329</v>
      </c>
      <c r="AQ29" s="10">
        <v>329.81653829942348</v>
      </c>
      <c r="AR29" s="10">
        <v>301.52915441904486</v>
      </c>
      <c r="AS29" s="10">
        <v>285.31032214113492</v>
      </c>
      <c r="AT29" s="10">
        <v>268.05547705990381</v>
      </c>
      <c r="AU29" s="10">
        <v>250.83933022521268</v>
      </c>
      <c r="AV29" s="10">
        <v>234.41050633306105</v>
      </c>
      <c r="AW29" s="10">
        <v>219.67759284043024</v>
      </c>
      <c r="AX29" s="10">
        <v>207.53414779678366</v>
      </c>
      <c r="AY29" s="10">
        <v>198.27951605681403</v>
      </c>
      <c r="AZ29" s="10">
        <v>190.33545069101569</v>
      </c>
      <c r="BA29" s="10">
        <v>182.53737210081351</v>
      </c>
      <c r="BC29" s="13">
        <v>-5.7442319876564341</v>
      </c>
      <c r="BD29" s="14">
        <f t="shared" si="8"/>
        <v>147.27916619860997</v>
      </c>
      <c r="BK29" s="9" t="s">
        <v>38</v>
      </c>
      <c r="BL29" s="3"/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10">
        <v>0</v>
      </c>
      <c r="BZ29" s="10">
        <v>0</v>
      </c>
      <c r="CA29" s="10">
        <v>0</v>
      </c>
      <c r="CB29" s="10">
        <v>0</v>
      </c>
      <c r="CC29" s="10">
        <v>0</v>
      </c>
      <c r="CD29" s="10">
        <v>0</v>
      </c>
      <c r="CE29" s="10">
        <v>0</v>
      </c>
      <c r="CG29" s="13">
        <v>0</v>
      </c>
      <c r="CH29" s="14">
        <f t="shared" si="10"/>
        <v>0</v>
      </c>
      <c r="CO29" s="9" t="s">
        <v>38</v>
      </c>
      <c r="CP29" s="3"/>
      <c r="CQ29" s="10">
        <v>0</v>
      </c>
      <c r="CR29" s="10">
        <v>0</v>
      </c>
      <c r="CS29" s="10">
        <v>0</v>
      </c>
      <c r="CT29" s="10">
        <v>0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</v>
      </c>
      <c r="DI29" s="10">
        <v>0</v>
      </c>
      <c r="DK29" s="13">
        <v>0</v>
      </c>
      <c r="DL29" s="14">
        <f t="shared" si="11"/>
        <v>0</v>
      </c>
    </row>
    <row r="30" spans="2:116" x14ac:dyDescent="0.25">
      <c r="B30" s="18" t="s">
        <v>39</v>
      </c>
      <c r="C30" s="19"/>
      <c r="D30" s="52">
        <f t="shared" si="5"/>
        <v>576.24685503907574</v>
      </c>
      <c r="E30" s="52">
        <f t="shared" si="5"/>
        <v>494.26684842275387</v>
      </c>
      <c r="F30" s="52">
        <f t="shared" si="5"/>
        <v>540.61984849260523</v>
      </c>
      <c r="G30" s="52">
        <f t="shared" si="5"/>
        <v>500.47214893904021</v>
      </c>
      <c r="H30" s="52">
        <f t="shared" si="5"/>
        <v>490.7645354792316</v>
      </c>
      <c r="I30" s="52">
        <f t="shared" si="5"/>
        <v>509.02161462421873</v>
      </c>
      <c r="J30" s="52">
        <f t="shared" si="5"/>
        <v>507.95130735373772</v>
      </c>
      <c r="K30" s="52">
        <f t="shared" si="5"/>
        <v>515.42257701426274</v>
      </c>
      <c r="L30" s="52">
        <f t="shared" si="5"/>
        <v>517.85715462225482</v>
      </c>
      <c r="M30" s="52">
        <f t="shared" si="5"/>
        <v>518.4572278356635</v>
      </c>
      <c r="N30" s="52">
        <f t="shared" si="5"/>
        <v>510.20041066378542</v>
      </c>
      <c r="O30" s="52">
        <f t="shared" si="5"/>
        <v>497.43048307364973</v>
      </c>
      <c r="P30" s="52">
        <f t="shared" si="5"/>
        <v>484.14378144426951</v>
      </c>
      <c r="Q30" s="52">
        <f t="shared" si="5"/>
        <v>471.11247732892093</v>
      </c>
      <c r="R30" s="52">
        <f t="shared" si="5"/>
        <v>459.6115973989605</v>
      </c>
      <c r="S30" s="52">
        <f t="shared" si="5"/>
        <v>451.08959957350993</v>
      </c>
      <c r="T30" s="52">
        <f t="shared" si="18"/>
        <v>446.08376834845092</v>
      </c>
      <c r="U30" s="52">
        <f t="shared" si="1"/>
        <v>442.5217877867446</v>
      </c>
      <c r="V30" s="52">
        <f t="shared" si="1"/>
        <v>438.87744629326886</v>
      </c>
      <c r="X30" s="13">
        <v>-1.6411758481071015</v>
      </c>
      <c r="Y30" s="14">
        <f t="shared" si="6"/>
        <v>78.979708328985964</v>
      </c>
      <c r="AF30" s="18" t="s">
        <v>39</v>
      </c>
      <c r="AG30" s="18"/>
      <c r="AH30" s="19"/>
      <c r="AI30" s="10">
        <v>576.24685503907574</v>
      </c>
      <c r="AJ30" s="10">
        <v>494.26684842275387</v>
      </c>
      <c r="AK30" s="10">
        <v>540.61984849260523</v>
      </c>
      <c r="AL30" s="10">
        <v>500.47214893904021</v>
      </c>
      <c r="AM30" s="10">
        <v>490.7645354792316</v>
      </c>
      <c r="AN30" s="10">
        <v>509.02161462421873</v>
      </c>
      <c r="AO30" s="10">
        <v>507.95130735373772</v>
      </c>
      <c r="AP30" s="10">
        <v>515.42257701426274</v>
      </c>
      <c r="AQ30" s="10">
        <v>517.85715462225482</v>
      </c>
      <c r="AR30" s="10">
        <v>518.4572278356635</v>
      </c>
      <c r="AS30" s="10">
        <v>510.20041066378542</v>
      </c>
      <c r="AT30" s="10">
        <v>497.43048307364973</v>
      </c>
      <c r="AU30" s="10">
        <v>484.14378144426951</v>
      </c>
      <c r="AV30" s="10">
        <v>471.11247732892093</v>
      </c>
      <c r="AW30" s="10">
        <v>459.6115973989605</v>
      </c>
      <c r="AX30" s="10">
        <v>451.08959957350993</v>
      </c>
      <c r="AY30" s="10">
        <v>446.08376834845092</v>
      </c>
      <c r="AZ30" s="10">
        <v>442.5217877867446</v>
      </c>
      <c r="BA30" s="10">
        <v>438.87744629326886</v>
      </c>
      <c r="BC30" s="13">
        <v>-1.6411758481071015</v>
      </c>
      <c r="BD30" s="14">
        <f t="shared" si="8"/>
        <v>78.979708328985964</v>
      </c>
      <c r="BK30" s="18" t="s">
        <v>39</v>
      </c>
      <c r="BL30" s="19"/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v>0</v>
      </c>
      <c r="BU30" s="10">
        <v>0</v>
      </c>
      <c r="BV30" s="10">
        <v>0</v>
      </c>
      <c r="BW30" s="10">
        <v>0</v>
      </c>
      <c r="BX30" s="10">
        <v>0</v>
      </c>
      <c r="BY30" s="10">
        <v>0</v>
      </c>
      <c r="BZ30" s="10">
        <v>0</v>
      </c>
      <c r="CA30" s="10">
        <v>0</v>
      </c>
      <c r="CB30" s="10">
        <v>0</v>
      </c>
      <c r="CC30" s="10">
        <v>0</v>
      </c>
      <c r="CD30" s="10">
        <v>0</v>
      </c>
      <c r="CE30" s="10">
        <v>0</v>
      </c>
      <c r="CG30" s="13">
        <v>0</v>
      </c>
      <c r="CH30" s="14">
        <f t="shared" si="10"/>
        <v>0</v>
      </c>
      <c r="CO30" s="18" t="s">
        <v>39</v>
      </c>
      <c r="CP30" s="19"/>
      <c r="CQ30" s="10">
        <v>0</v>
      </c>
      <c r="CR30" s="10">
        <v>0</v>
      </c>
      <c r="CS30" s="10">
        <v>0</v>
      </c>
      <c r="CT30" s="10">
        <v>0</v>
      </c>
      <c r="CU30" s="10">
        <v>0</v>
      </c>
      <c r="CV30" s="10">
        <v>0</v>
      </c>
      <c r="CW30" s="10">
        <v>0</v>
      </c>
      <c r="CX30" s="10">
        <v>0</v>
      </c>
      <c r="CY30" s="10">
        <v>0</v>
      </c>
      <c r="CZ30" s="10">
        <v>0</v>
      </c>
      <c r="DA30" s="10">
        <v>0</v>
      </c>
      <c r="DB30" s="10">
        <v>0</v>
      </c>
      <c r="DC30" s="10">
        <v>0</v>
      </c>
      <c r="DD30" s="10">
        <v>0</v>
      </c>
      <c r="DE30" s="10">
        <v>0</v>
      </c>
      <c r="DF30" s="10">
        <v>0</v>
      </c>
      <c r="DG30" s="10">
        <v>0</v>
      </c>
      <c r="DH30" s="10">
        <v>0</v>
      </c>
      <c r="DI30" s="10">
        <v>0</v>
      </c>
      <c r="DK30" s="13">
        <v>0</v>
      </c>
      <c r="DL30" s="14">
        <f t="shared" si="11"/>
        <v>0</v>
      </c>
    </row>
    <row r="31" spans="2:116" x14ac:dyDescent="0.25"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D31" s="14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</row>
    <row r="32" spans="2:116" x14ac:dyDescent="0.25">
      <c r="D32" s="14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AI32" s="14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</row>
    <row r="33" spans="2:115" x14ac:dyDescent="0.25"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</row>
    <row r="34" spans="2:115" x14ac:dyDescent="0.25"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</row>
    <row r="35" spans="2:115" x14ac:dyDescent="0.25"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AI35" s="20"/>
      <c r="AJ35" s="20"/>
      <c r="AK35" s="20"/>
      <c r="AL35" s="20"/>
      <c r="AM35" s="20"/>
      <c r="AN35" s="20"/>
      <c r="AO35" s="20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</row>
    <row r="36" spans="2:115" x14ac:dyDescent="0.25"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AI36" s="20"/>
      <c r="AJ36" s="20"/>
      <c r="AK36" s="20"/>
      <c r="AL36" s="20"/>
      <c r="AM36" s="20"/>
      <c r="AN36" s="20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</row>
    <row r="37" spans="2:115" x14ac:dyDescent="0.25"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AI37" s="20"/>
      <c r="AJ37" s="20"/>
      <c r="AK37" s="20"/>
      <c r="AL37" s="20"/>
      <c r="AM37" s="20"/>
      <c r="AN37" s="20"/>
      <c r="AO37" s="20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</row>
    <row r="38" spans="2:115" x14ac:dyDescent="0.25"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0"/>
      <c r="T38" s="20"/>
      <c r="U38" s="20"/>
      <c r="V38" s="20"/>
      <c r="AI38" s="20"/>
      <c r="AJ38" s="20"/>
      <c r="AK38" s="20"/>
      <c r="AL38" s="20"/>
      <c r="AM38" s="20"/>
      <c r="AN38" s="20"/>
      <c r="AO38" s="20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</row>
    <row r="39" spans="2:115" x14ac:dyDescent="0.25">
      <c r="H39" s="20"/>
      <c r="I39" s="20"/>
      <c r="J39" s="20"/>
      <c r="K39" s="20"/>
      <c r="L39" s="23"/>
      <c r="M39" s="23"/>
      <c r="N39" s="23"/>
      <c r="O39" s="23"/>
      <c r="P39" s="23"/>
      <c r="Q39" s="23"/>
      <c r="R39" s="23"/>
      <c r="S39" s="20"/>
      <c r="T39" s="20"/>
      <c r="U39" s="20"/>
      <c r="V39" s="20"/>
      <c r="AI39" s="20"/>
      <c r="AJ39" s="20"/>
      <c r="AK39" s="20"/>
      <c r="AL39" s="20"/>
      <c r="AM39" s="20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</row>
    <row r="40" spans="2:115" x14ac:dyDescent="0.25">
      <c r="B40" s="2" t="s">
        <v>0</v>
      </c>
      <c r="C40" s="3"/>
      <c r="D40" s="3"/>
      <c r="E40" s="3"/>
      <c r="F40" s="3"/>
      <c r="G40" s="3"/>
      <c r="H40" s="22"/>
      <c r="I40" s="22"/>
      <c r="J40" s="22"/>
      <c r="K40" s="22"/>
      <c r="L40" s="23"/>
      <c r="M40" s="23"/>
      <c r="N40" s="23"/>
      <c r="O40" s="23"/>
      <c r="P40" s="23"/>
      <c r="Q40" s="23"/>
      <c r="R40" s="23"/>
      <c r="S40" s="20"/>
      <c r="T40" s="20"/>
      <c r="U40" s="20"/>
      <c r="V40" s="20"/>
      <c r="X40" s="4" t="s">
        <v>1</v>
      </c>
      <c r="AF40" s="2" t="s">
        <v>3</v>
      </c>
      <c r="AG40" s="5"/>
      <c r="AH40" s="3"/>
      <c r="AI40" s="20"/>
      <c r="AJ40" s="20"/>
      <c r="AK40" s="20"/>
      <c r="AL40" s="20"/>
      <c r="AM40" s="20"/>
      <c r="AN40" s="20"/>
      <c r="AO40" s="20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C40" s="4" t="s">
        <v>1</v>
      </c>
      <c r="BK40" s="2" t="s">
        <v>4</v>
      </c>
      <c r="BL40" s="3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G40" s="4" t="s">
        <v>1</v>
      </c>
      <c r="CO40" s="2" t="s">
        <v>5</v>
      </c>
      <c r="CP40" s="3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K40" s="4" t="s">
        <v>1</v>
      </c>
    </row>
    <row r="41" spans="2:115" x14ac:dyDescent="0.25">
      <c r="B41" s="2" t="s">
        <v>40</v>
      </c>
      <c r="C41" s="3"/>
      <c r="D41" s="3">
        <v>2008</v>
      </c>
      <c r="E41" s="3">
        <v>2009</v>
      </c>
      <c r="F41" s="3">
        <v>2010</v>
      </c>
      <c r="G41" s="3">
        <v>2011</v>
      </c>
      <c r="H41" s="6">
        <v>2012</v>
      </c>
      <c r="I41" s="6">
        <v>2013</v>
      </c>
      <c r="J41" s="6">
        <v>2014</v>
      </c>
      <c r="K41" s="6">
        <v>2015</v>
      </c>
      <c r="L41" s="6">
        <v>2016</v>
      </c>
      <c r="M41" s="6">
        <v>2017</v>
      </c>
      <c r="N41" s="6">
        <v>2018</v>
      </c>
      <c r="O41" s="6">
        <v>2019</v>
      </c>
      <c r="P41" s="6">
        <v>2020</v>
      </c>
      <c r="Q41" s="6">
        <v>2021</v>
      </c>
      <c r="R41" s="7">
        <v>2022</v>
      </c>
      <c r="S41" s="7">
        <v>2023</v>
      </c>
      <c r="T41" s="7">
        <v>2024</v>
      </c>
      <c r="U41" s="8">
        <v>2025</v>
      </c>
      <c r="V41" s="8">
        <v>2026</v>
      </c>
      <c r="X41" s="4" t="s">
        <v>7</v>
      </c>
      <c r="AB41">
        <v>27</v>
      </c>
      <c r="AC41">
        <v>0.32926829268292684</v>
      </c>
      <c r="AF41" s="2" t="s">
        <v>40</v>
      </c>
      <c r="AG41" s="5"/>
      <c r="AH41" s="3"/>
      <c r="AI41" s="3">
        <v>2008</v>
      </c>
      <c r="AJ41" s="3">
        <v>2009</v>
      </c>
      <c r="AK41" s="3">
        <v>2010</v>
      </c>
      <c r="AL41" s="3">
        <v>2011</v>
      </c>
      <c r="AM41" s="6">
        <v>2012</v>
      </c>
      <c r="AN41" s="6">
        <v>2013</v>
      </c>
      <c r="AO41" s="6">
        <v>2014</v>
      </c>
      <c r="AP41" s="6">
        <v>2015</v>
      </c>
      <c r="AQ41" s="6">
        <v>2016</v>
      </c>
      <c r="AR41" s="6">
        <v>2017</v>
      </c>
      <c r="AS41" s="6">
        <v>2018</v>
      </c>
      <c r="AT41" s="6">
        <v>2019</v>
      </c>
      <c r="AU41" s="6">
        <v>2020</v>
      </c>
      <c r="AV41" s="6">
        <v>2021</v>
      </c>
      <c r="AW41" s="7">
        <v>2022</v>
      </c>
      <c r="AX41" s="7">
        <v>2023</v>
      </c>
      <c r="AY41" s="7">
        <v>2024</v>
      </c>
      <c r="AZ41" s="8">
        <v>2025</v>
      </c>
      <c r="BA41" s="8">
        <v>2026</v>
      </c>
      <c r="BC41" s="4" t="s">
        <v>7</v>
      </c>
      <c r="BK41" s="2" t="s">
        <v>40</v>
      </c>
      <c r="BL41" s="3"/>
      <c r="BM41" s="3">
        <v>2008</v>
      </c>
      <c r="BN41" s="3">
        <v>2009</v>
      </c>
      <c r="BO41" s="3">
        <v>2010</v>
      </c>
      <c r="BP41" s="3">
        <v>2011</v>
      </c>
      <c r="BQ41" s="6">
        <v>2012</v>
      </c>
      <c r="BR41" s="6">
        <v>2013</v>
      </c>
      <c r="BS41" s="6">
        <v>2014</v>
      </c>
      <c r="BT41" s="6">
        <v>2015</v>
      </c>
      <c r="BU41" s="6">
        <v>2016</v>
      </c>
      <c r="BV41" s="6">
        <v>2017</v>
      </c>
      <c r="BW41" s="6">
        <v>2018</v>
      </c>
      <c r="BX41" s="6">
        <v>2019</v>
      </c>
      <c r="BY41" s="6">
        <v>2020</v>
      </c>
      <c r="BZ41" s="6">
        <v>2021</v>
      </c>
      <c r="CA41" s="7">
        <v>2022</v>
      </c>
      <c r="CB41" s="7">
        <v>2023</v>
      </c>
      <c r="CC41" s="7">
        <v>2024</v>
      </c>
      <c r="CD41" s="8">
        <v>2025</v>
      </c>
      <c r="CE41" s="8">
        <v>2026</v>
      </c>
      <c r="CG41" s="4" t="s">
        <v>7</v>
      </c>
      <c r="CO41" s="2" t="s">
        <v>40</v>
      </c>
      <c r="CP41" s="3"/>
      <c r="CQ41" s="3">
        <v>2008</v>
      </c>
      <c r="CR41" s="3">
        <v>2009</v>
      </c>
      <c r="CS41" s="3">
        <v>2010</v>
      </c>
      <c r="CT41" s="3">
        <v>2011</v>
      </c>
      <c r="CU41" s="6">
        <v>2012</v>
      </c>
      <c r="CV41" s="6">
        <v>2013</v>
      </c>
      <c r="CW41" s="6">
        <v>2014</v>
      </c>
      <c r="CX41" s="6">
        <v>2015</v>
      </c>
      <c r="CY41" s="6">
        <v>2016</v>
      </c>
      <c r="CZ41" s="6">
        <v>2017</v>
      </c>
      <c r="DA41" s="6">
        <v>2018</v>
      </c>
      <c r="DB41" s="6">
        <v>2019</v>
      </c>
      <c r="DC41" s="6">
        <v>2020</v>
      </c>
      <c r="DD41" s="6">
        <v>2021</v>
      </c>
      <c r="DE41" s="7">
        <v>2022</v>
      </c>
      <c r="DF41" s="7">
        <v>2023</v>
      </c>
      <c r="DG41" s="7">
        <v>2024</v>
      </c>
      <c r="DH41" s="8">
        <v>2025</v>
      </c>
      <c r="DI41" s="8">
        <v>2026</v>
      </c>
      <c r="DK41" s="4" t="s">
        <v>7</v>
      </c>
    </row>
    <row r="42" spans="2:115" x14ac:dyDescent="0.25">
      <c r="B42" s="5"/>
      <c r="C42" s="11" t="s">
        <v>41</v>
      </c>
      <c r="D42" s="11"/>
      <c r="E42" s="11"/>
      <c r="F42" s="11"/>
      <c r="G42" s="11"/>
      <c r="H42" s="1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X42" s="11" t="s">
        <v>12</v>
      </c>
      <c r="AB42">
        <v>50</v>
      </c>
      <c r="AC42">
        <v>0.6097560975609756</v>
      </c>
      <c r="AF42" s="2" t="s">
        <v>42</v>
      </c>
      <c r="AG42" s="5"/>
      <c r="AI42" s="11" t="s">
        <v>41</v>
      </c>
      <c r="AJ42" s="11" t="s">
        <v>41</v>
      </c>
      <c r="AK42" s="11" t="s">
        <v>41</v>
      </c>
      <c r="AL42" s="11" t="s">
        <v>41</v>
      </c>
      <c r="AM42" s="11" t="s">
        <v>41</v>
      </c>
      <c r="AN42" s="20"/>
      <c r="AO42" s="20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C42" s="11" t="s">
        <v>12</v>
      </c>
      <c r="BK42" s="2" t="s">
        <v>42</v>
      </c>
      <c r="BL42" s="11" t="s">
        <v>41</v>
      </c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G42" s="11" t="s">
        <v>12</v>
      </c>
      <c r="CO42" s="2" t="s">
        <v>42</v>
      </c>
      <c r="CP42" s="11" t="s">
        <v>41</v>
      </c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K42" s="11" t="s">
        <v>12</v>
      </c>
    </row>
    <row r="43" spans="2:115" x14ac:dyDescent="0.25">
      <c r="B43" s="24" t="s">
        <v>13</v>
      </c>
      <c r="D43" s="25">
        <f t="shared" ref="D43:S58" si="21">AI43+BM43+CQ43</f>
        <v>657070</v>
      </c>
      <c r="E43" s="25">
        <f t="shared" si="21"/>
        <v>663337</v>
      </c>
      <c r="F43" s="25">
        <f t="shared" si="21"/>
        <v>668373</v>
      </c>
      <c r="G43" s="25">
        <f t="shared" si="21"/>
        <v>673212</v>
      </c>
      <c r="H43" s="25">
        <f t="shared" si="21"/>
        <v>678214.85906040273</v>
      </c>
      <c r="I43" s="25">
        <f t="shared" si="21"/>
        <v>682733.85906040273</v>
      </c>
      <c r="J43" s="25">
        <f t="shared" si="21"/>
        <v>687431.87969924812</v>
      </c>
      <c r="K43" s="25">
        <f t="shared" si="21"/>
        <v>691128.92619657365</v>
      </c>
      <c r="L43" s="25">
        <f t="shared" si="21"/>
        <v>693931.55680982827</v>
      </c>
      <c r="M43" s="25">
        <f t="shared" si="21"/>
        <v>697316.35088053707</v>
      </c>
      <c r="N43" s="25">
        <f t="shared" si="21"/>
        <v>700583.53092498239</v>
      </c>
      <c r="O43" s="25">
        <f t="shared" si="21"/>
        <v>703939.77529584372</v>
      </c>
      <c r="P43" s="25">
        <f t="shared" si="21"/>
        <v>707311.20258654165</v>
      </c>
      <c r="Q43" s="25">
        <f t="shared" si="21"/>
        <v>710447.8023958808</v>
      </c>
      <c r="R43" s="25">
        <f t="shared" si="21"/>
        <v>713667.58509052265</v>
      </c>
      <c r="S43" s="25">
        <f t="shared" si="21"/>
        <v>717153.73840390251</v>
      </c>
      <c r="T43" s="25">
        <f t="shared" ref="T43:V72" si="22">AY43+CC43+DG43</f>
        <v>720288.11204808915</v>
      </c>
      <c r="U43" s="25">
        <f t="shared" si="22"/>
        <v>723265.25785242103</v>
      </c>
      <c r="V43" s="25">
        <f t="shared" si="22"/>
        <v>726544.47786428255</v>
      </c>
      <c r="X43" s="13">
        <v>0.46033546945607462</v>
      </c>
      <c r="AB43">
        <v>5</v>
      </c>
      <c r="AC43">
        <v>6.097560975609756E-2</v>
      </c>
      <c r="AF43" s="24" t="s">
        <v>13</v>
      </c>
      <c r="AG43" s="24"/>
      <c r="AI43" s="56">
        <f>AI44+AI49+AI50</f>
        <v>653426</v>
      </c>
      <c r="AJ43" s="56">
        <f t="shared" ref="AJ43:BA43" si="23">AJ44+AJ49+AJ50</f>
        <v>658403</v>
      </c>
      <c r="AK43" s="56">
        <f t="shared" si="23"/>
        <v>662223</v>
      </c>
      <c r="AL43" s="56">
        <f t="shared" si="23"/>
        <v>666286</v>
      </c>
      <c r="AM43" s="56">
        <f t="shared" si="23"/>
        <v>670863.85906040273</v>
      </c>
      <c r="AN43" s="56">
        <f t="shared" si="23"/>
        <v>675555.85906040273</v>
      </c>
      <c r="AO43" s="56">
        <f t="shared" si="23"/>
        <v>679813.87969924812</v>
      </c>
      <c r="AP43" s="56">
        <f t="shared" si="23"/>
        <v>682767.92619657365</v>
      </c>
      <c r="AQ43" s="56">
        <f t="shared" si="23"/>
        <v>685094.17198537383</v>
      </c>
      <c r="AR43" s="56">
        <f t="shared" si="23"/>
        <v>688015.74405535311</v>
      </c>
      <c r="AS43" s="56">
        <f t="shared" si="23"/>
        <v>690856.9118677451</v>
      </c>
      <c r="AT43" s="56">
        <f t="shared" si="23"/>
        <v>693761.10519857262</v>
      </c>
      <c r="AU43" s="56">
        <f t="shared" si="23"/>
        <v>696700.15731092857</v>
      </c>
      <c r="AV43" s="56">
        <f t="shared" si="23"/>
        <v>699390.98989161989</v>
      </c>
      <c r="AW43" s="56">
        <f t="shared" si="23"/>
        <v>702158.0784385209</v>
      </c>
      <c r="AX43" s="56">
        <f t="shared" si="23"/>
        <v>705204.72475012578</v>
      </c>
      <c r="AY43" s="56">
        <f t="shared" si="23"/>
        <v>707898.4221165739</v>
      </c>
      <c r="AZ43" s="56">
        <f t="shared" si="23"/>
        <v>710409.88386908802</v>
      </c>
      <c r="BA43" s="56">
        <f t="shared" si="23"/>
        <v>713222.01039357984</v>
      </c>
      <c r="BC43" s="13">
        <v>0.40317498046364975</v>
      </c>
      <c r="BK43" s="24" t="s">
        <v>13</v>
      </c>
      <c r="BM43" s="21">
        <f>BM44+BM49+BM50</f>
        <v>3644</v>
      </c>
      <c r="BN43" s="21">
        <f t="shared" ref="BN43:CE43" si="24">BN44+BN49+BN50</f>
        <v>3890</v>
      </c>
      <c r="BO43" s="21">
        <f t="shared" si="24"/>
        <v>4107</v>
      </c>
      <c r="BP43" s="21">
        <f t="shared" si="24"/>
        <v>4335</v>
      </c>
      <c r="BQ43" s="21">
        <f t="shared" si="24"/>
        <v>4418</v>
      </c>
      <c r="BR43" s="21">
        <f t="shared" si="24"/>
        <v>4274</v>
      </c>
      <c r="BS43" s="21">
        <f t="shared" si="24"/>
        <v>4412</v>
      </c>
      <c r="BT43" s="21">
        <f t="shared" si="24"/>
        <v>4751</v>
      </c>
      <c r="BU43" s="21">
        <f t="shared" si="24"/>
        <v>4898.8719696969692</v>
      </c>
      <c r="BV43" s="21">
        <f t="shared" si="24"/>
        <v>5070.1736776442331</v>
      </c>
      <c r="BW43" s="21">
        <f t="shared" si="24"/>
        <v>5207.1763620642159</v>
      </c>
      <c r="BX43" s="21">
        <f t="shared" si="24"/>
        <v>5352.176087696489</v>
      </c>
      <c r="BY43" s="21">
        <f t="shared" si="24"/>
        <v>5490.5623946813139</v>
      </c>
      <c r="BZ43" s="21">
        <f t="shared" si="24"/>
        <v>5629.5196088115408</v>
      </c>
      <c r="CA43" s="21">
        <f t="shared" si="24"/>
        <v>5757.8758140948476</v>
      </c>
      <c r="CB43" s="21">
        <f t="shared" si="24"/>
        <v>5883.175488360489</v>
      </c>
      <c r="CC43" s="21">
        <f t="shared" si="24"/>
        <v>6012.7220117395973</v>
      </c>
      <c r="CD43" s="21">
        <f t="shared" si="24"/>
        <v>6147.1930882399101</v>
      </c>
      <c r="CE43" s="21">
        <f t="shared" si="24"/>
        <v>6280.6237047605682</v>
      </c>
      <c r="CG43" s="13">
        <v>2.5175538572406175</v>
      </c>
      <c r="CO43" s="24" t="s">
        <v>13</v>
      </c>
      <c r="CQ43" s="56">
        <f t="shared" ref="CQ43" si="25">CQ44+CQ49+CQ50</f>
        <v>0</v>
      </c>
      <c r="CR43" s="56">
        <f>CR44+CR49+CR50</f>
        <v>1044</v>
      </c>
      <c r="CS43" s="56">
        <f t="shared" ref="CS43:DI43" si="26">CS44+CS49+CS50</f>
        <v>2043</v>
      </c>
      <c r="CT43" s="56">
        <f t="shared" si="26"/>
        <v>2591</v>
      </c>
      <c r="CU43" s="56">
        <f t="shared" si="26"/>
        <v>2933</v>
      </c>
      <c r="CV43" s="56">
        <f t="shared" si="26"/>
        <v>2904</v>
      </c>
      <c r="CW43" s="56">
        <f t="shared" si="26"/>
        <v>3206</v>
      </c>
      <c r="CX43" s="56">
        <f t="shared" si="26"/>
        <v>3610</v>
      </c>
      <c r="CY43" s="56">
        <f t="shared" si="26"/>
        <v>3938.5128547574391</v>
      </c>
      <c r="CZ43" s="56">
        <f t="shared" si="26"/>
        <v>4230.4331475397194</v>
      </c>
      <c r="DA43" s="56">
        <f t="shared" si="26"/>
        <v>4519.4426951730302</v>
      </c>
      <c r="DB43" s="56">
        <f t="shared" si="26"/>
        <v>4826.4940095745869</v>
      </c>
      <c r="DC43" s="56">
        <f t="shared" si="26"/>
        <v>5120.4828809318587</v>
      </c>
      <c r="DD43" s="56">
        <f t="shared" si="26"/>
        <v>5427.2928954493318</v>
      </c>
      <c r="DE43" s="56">
        <f t="shared" si="26"/>
        <v>5751.6308379070042</v>
      </c>
      <c r="DF43" s="56">
        <f t="shared" si="26"/>
        <v>6065.8381654163186</v>
      </c>
      <c r="DG43" s="56">
        <f t="shared" si="26"/>
        <v>6376.9679197755895</v>
      </c>
      <c r="DH43" s="56">
        <f t="shared" si="26"/>
        <v>6708.1808950930972</v>
      </c>
      <c r="DI43" s="56">
        <f t="shared" si="26"/>
        <v>7041.8437659421925</v>
      </c>
      <c r="DK43" s="13">
        <v>5.9828055360830801</v>
      </c>
    </row>
    <row r="44" spans="2:115" x14ac:dyDescent="0.25">
      <c r="B44" s="9" t="s">
        <v>14</v>
      </c>
      <c r="D44" s="25">
        <f t="shared" si="21"/>
        <v>656786</v>
      </c>
      <c r="E44" s="25">
        <f t="shared" si="21"/>
        <v>663050</v>
      </c>
      <c r="F44" s="25">
        <f t="shared" si="21"/>
        <v>668088</v>
      </c>
      <c r="G44" s="25">
        <f t="shared" si="21"/>
        <v>672932</v>
      </c>
      <c r="H44" s="25">
        <f t="shared" si="21"/>
        <v>677935</v>
      </c>
      <c r="I44" s="25">
        <f t="shared" si="21"/>
        <v>682452</v>
      </c>
      <c r="J44" s="25">
        <f t="shared" si="21"/>
        <v>687150</v>
      </c>
      <c r="K44" s="25">
        <f t="shared" si="21"/>
        <v>690845</v>
      </c>
      <c r="L44" s="25">
        <f t="shared" si="21"/>
        <v>693654.37863817427</v>
      </c>
      <c r="M44" s="25">
        <f t="shared" si="21"/>
        <v>697037.82308289665</v>
      </c>
      <c r="N44" s="25">
        <f t="shared" si="21"/>
        <v>700306.91045168787</v>
      </c>
      <c r="O44" s="25">
        <f t="shared" si="21"/>
        <v>703666.41755918099</v>
      </c>
      <c r="P44" s="25">
        <f t="shared" si="21"/>
        <v>707041.22223894682</v>
      </c>
      <c r="Q44" s="25">
        <f t="shared" si="21"/>
        <v>710182.18620750343</v>
      </c>
      <c r="R44" s="25">
        <f t="shared" si="21"/>
        <v>713404.18263551698</v>
      </c>
      <c r="S44" s="25">
        <f t="shared" si="21"/>
        <v>716891.75930677901</v>
      </c>
      <c r="T44" s="25">
        <f t="shared" si="22"/>
        <v>720026.69496139092</v>
      </c>
      <c r="U44" s="25">
        <f t="shared" si="22"/>
        <v>723005.06563094107</v>
      </c>
      <c r="V44" s="25">
        <f t="shared" si="22"/>
        <v>726284.39271433477</v>
      </c>
      <c r="X44" s="13">
        <v>0.46075210228910812</v>
      </c>
      <c r="AB44">
        <v>82</v>
      </c>
      <c r="AF44" s="9" t="s">
        <v>14</v>
      </c>
      <c r="AG44" s="9"/>
      <c r="AI44" s="56">
        <f>AI45+AI48</f>
        <v>653142</v>
      </c>
      <c r="AJ44" s="56">
        <f t="shared" ref="AJ44:BA44" si="27">AJ45+AJ48</f>
        <v>658117</v>
      </c>
      <c r="AK44" s="56">
        <f t="shared" si="27"/>
        <v>661939</v>
      </c>
      <c r="AL44" s="56">
        <f t="shared" si="27"/>
        <v>666007</v>
      </c>
      <c r="AM44" s="56">
        <f t="shared" si="27"/>
        <v>670585</v>
      </c>
      <c r="AN44" s="56">
        <f t="shared" si="27"/>
        <v>675275</v>
      </c>
      <c r="AO44" s="56">
        <f t="shared" si="27"/>
        <v>679534</v>
      </c>
      <c r="AP44" s="56">
        <f t="shared" si="27"/>
        <v>682486</v>
      </c>
      <c r="AQ44" s="56">
        <f t="shared" si="27"/>
        <v>684819</v>
      </c>
      <c r="AR44" s="56">
        <f t="shared" si="27"/>
        <v>687739.24193263846</v>
      </c>
      <c r="AS44" s="56">
        <f t="shared" si="27"/>
        <v>690582.31423503347</v>
      </c>
      <c r="AT44" s="56">
        <f t="shared" si="27"/>
        <v>693489.75520476571</v>
      </c>
      <c r="AU44" s="56">
        <f t="shared" si="27"/>
        <v>696432.18623277941</v>
      </c>
      <c r="AV44" s="56">
        <f t="shared" si="27"/>
        <v>699127.36200354551</v>
      </c>
      <c r="AW44" s="56">
        <f t="shared" si="27"/>
        <v>701896.6614742513</v>
      </c>
      <c r="AX44" s="56">
        <f t="shared" si="27"/>
        <v>704944.73580525536</v>
      </c>
      <c r="AY44" s="56">
        <f t="shared" si="27"/>
        <v>707639.00581544719</v>
      </c>
      <c r="AZ44" s="56">
        <f t="shared" si="27"/>
        <v>710151.70285392518</v>
      </c>
      <c r="BA44" s="56">
        <f t="shared" si="27"/>
        <v>712963.94565793092</v>
      </c>
      <c r="BC44" s="13">
        <v>0.40357500213938913</v>
      </c>
      <c r="BK44" s="9" t="s">
        <v>14</v>
      </c>
      <c r="BM44" s="21">
        <f>BM45+BM48</f>
        <v>3644</v>
      </c>
      <c r="BN44" s="21">
        <f t="shared" ref="BN44:CE44" si="28">BN45+BN48</f>
        <v>3890</v>
      </c>
      <c r="BO44" s="21">
        <f t="shared" si="28"/>
        <v>4107</v>
      </c>
      <c r="BP44" s="21">
        <f t="shared" si="28"/>
        <v>4335</v>
      </c>
      <c r="BQ44" s="21">
        <f t="shared" si="28"/>
        <v>4418</v>
      </c>
      <c r="BR44" s="21">
        <f t="shared" si="28"/>
        <v>4274</v>
      </c>
      <c r="BS44" s="21">
        <f t="shared" si="28"/>
        <v>4412</v>
      </c>
      <c r="BT44" s="21">
        <f t="shared" si="28"/>
        <v>4751</v>
      </c>
      <c r="BU44" s="21">
        <f t="shared" si="28"/>
        <v>4898.8719696969692</v>
      </c>
      <c r="BV44" s="21">
        <f t="shared" si="28"/>
        <v>5070.1736776442331</v>
      </c>
      <c r="BW44" s="21">
        <f t="shared" si="28"/>
        <v>5207.1763620642159</v>
      </c>
      <c r="BX44" s="21">
        <f t="shared" si="28"/>
        <v>5352.176087696489</v>
      </c>
      <c r="BY44" s="21">
        <f t="shared" si="28"/>
        <v>5490.5623946813139</v>
      </c>
      <c r="BZ44" s="21">
        <f t="shared" si="28"/>
        <v>5629.5196088115408</v>
      </c>
      <c r="CA44" s="21">
        <f t="shared" si="28"/>
        <v>5757.8758140948476</v>
      </c>
      <c r="CB44" s="21">
        <f t="shared" si="28"/>
        <v>5883.175488360489</v>
      </c>
      <c r="CC44" s="21">
        <f t="shared" si="28"/>
        <v>6012.7220117395973</v>
      </c>
      <c r="CD44" s="21">
        <f t="shared" si="28"/>
        <v>6147.1930882399101</v>
      </c>
      <c r="CE44" s="21">
        <f t="shared" si="28"/>
        <v>6280.6237047605682</v>
      </c>
      <c r="CG44" s="13">
        <v>2.5175538572406175</v>
      </c>
      <c r="CO44" s="9" t="s">
        <v>14</v>
      </c>
      <c r="CQ44" s="20">
        <v>0</v>
      </c>
      <c r="CR44" s="20">
        <f>CR45+CR48</f>
        <v>1043</v>
      </c>
      <c r="CS44" s="20">
        <f t="shared" ref="CS44:DI44" si="29">CS45+CS48</f>
        <v>2042</v>
      </c>
      <c r="CT44" s="20">
        <f t="shared" si="29"/>
        <v>2590</v>
      </c>
      <c r="CU44" s="20">
        <f t="shared" si="29"/>
        <v>2932</v>
      </c>
      <c r="CV44" s="20">
        <f t="shared" si="29"/>
        <v>2903</v>
      </c>
      <c r="CW44" s="20">
        <f t="shared" si="29"/>
        <v>3204</v>
      </c>
      <c r="CX44" s="20">
        <f t="shared" si="29"/>
        <v>3608</v>
      </c>
      <c r="CY44" s="20">
        <f t="shared" si="29"/>
        <v>3936.5066684773337</v>
      </c>
      <c r="CZ44" s="20">
        <f t="shared" si="29"/>
        <v>4228.4074726140097</v>
      </c>
      <c r="DA44" s="20">
        <f t="shared" si="29"/>
        <v>4517.4198545901918</v>
      </c>
      <c r="DB44" s="20">
        <f t="shared" si="29"/>
        <v>4824.486266718839</v>
      </c>
      <c r="DC44" s="20">
        <f t="shared" si="29"/>
        <v>5118.473611486168</v>
      </c>
      <c r="DD44" s="20">
        <f t="shared" si="29"/>
        <v>5425.3045951462809</v>
      </c>
      <c r="DE44" s="20">
        <f t="shared" si="29"/>
        <v>5749.6453471709283</v>
      </c>
      <c r="DF44" s="20">
        <f t="shared" si="29"/>
        <v>6063.8480131631386</v>
      </c>
      <c r="DG44" s="20">
        <f t="shared" si="29"/>
        <v>6374.9671342041574</v>
      </c>
      <c r="DH44" s="20">
        <f t="shared" si="29"/>
        <v>6706.1696887760345</v>
      </c>
      <c r="DI44" s="20">
        <f t="shared" si="29"/>
        <v>7039.8233516432583</v>
      </c>
      <c r="DK44" s="13">
        <v>5.9851642062933363</v>
      </c>
    </row>
    <row r="45" spans="2:115" x14ac:dyDescent="0.25">
      <c r="B45" s="12" t="s">
        <v>15</v>
      </c>
      <c r="D45" s="25">
        <f t="shared" si="21"/>
        <v>640187</v>
      </c>
      <c r="E45" s="25">
        <f t="shared" si="21"/>
        <v>646520</v>
      </c>
      <c r="F45" s="25">
        <f t="shared" si="21"/>
        <v>651551</v>
      </c>
      <c r="G45" s="25">
        <f t="shared" si="21"/>
        <v>656434</v>
      </c>
      <c r="H45" s="25">
        <f t="shared" si="21"/>
        <v>661661</v>
      </c>
      <c r="I45" s="25">
        <f t="shared" si="21"/>
        <v>666241</v>
      </c>
      <c r="J45" s="25">
        <f t="shared" si="21"/>
        <v>670964</v>
      </c>
      <c r="K45" s="25">
        <f t="shared" si="21"/>
        <v>674931</v>
      </c>
      <c r="L45" s="25">
        <f t="shared" si="21"/>
        <v>677974.37863817427</v>
      </c>
      <c r="M45" s="25">
        <f t="shared" si="21"/>
        <v>681419.83991665218</v>
      </c>
      <c r="N45" s="25">
        <f t="shared" si="21"/>
        <v>684782.81406850996</v>
      </c>
      <c r="O45" s="25">
        <f t="shared" si="21"/>
        <v>688278.40654879168</v>
      </c>
      <c r="P45" s="25">
        <f t="shared" si="21"/>
        <v>691751.59339499194</v>
      </c>
      <c r="Q45" s="25">
        <f t="shared" si="21"/>
        <v>695208.65510145994</v>
      </c>
      <c r="R45" s="25">
        <f t="shared" si="21"/>
        <v>698506.00209031953</v>
      </c>
      <c r="S45" s="25">
        <f t="shared" si="21"/>
        <v>702046.7116377377</v>
      </c>
      <c r="T45" s="25">
        <f t="shared" si="22"/>
        <v>705210.70147252991</v>
      </c>
      <c r="U45" s="25">
        <f t="shared" si="22"/>
        <v>708222.41918214387</v>
      </c>
      <c r="V45" s="25">
        <f t="shared" si="22"/>
        <v>711547.07067937648</v>
      </c>
      <c r="X45" s="13">
        <v>0.48450650093758707</v>
      </c>
      <c r="AF45" s="12" t="s">
        <v>15</v>
      </c>
      <c r="AG45" s="12"/>
      <c r="AI45" s="56">
        <f>SUM(AI46:AI47)</f>
        <v>636571</v>
      </c>
      <c r="AJ45" s="56">
        <f t="shared" ref="AJ45:BA45" si="30">SUM(AJ46:AJ47)</f>
        <v>641642</v>
      </c>
      <c r="AK45" s="56">
        <f t="shared" si="30"/>
        <v>645501</v>
      </c>
      <c r="AL45" s="56">
        <f t="shared" si="30"/>
        <v>649625</v>
      </c>
      <c r="AM45" s="56">
        <f t="shared" si="30"/>
        <v>654432</v>
      </c>
      <c r="AN45" s="56">
        <f t="shared" si="30"/>
        <v>659185</v>
      </c>
      <c r="AO45" s="56">
        <f t="shared" si="30"/>
        <v>663476</v>
      </c>
      <c r="AP45" s="56">
        <f t="shared" si="30"/>
        <v>666705</v>
      </c>
      <c r="AQ45" s="56">
        <f t="shared" si="30"/>
        <v>669282</v>
      </c>
      <c r="AR45" s="56">
        <f t="shared" si="30"/>
        <v>672272.95469718054</v>
      </c>
      <c r="AS45" s="56">
        <f t="shared" si="30"/>
        <v>675211.64329278213</v>
      </c>
      <c r="AT45" s="56">
        <f t="shared" si="30"/>
        <v>678257.15477558912</v>
      </c>
      <c r="AU45" s="56">
        <f t="shared" si="30"/>
        <v>681299.25487936521</v>
      </c>
      <c r="AV45" s="56">
        <f t="shared" si="30"/>
        <v>684311.43066411605</v>
      </c>
      <c r="AW45" s="56">
        <f t="shared" si="30"/>
        <v>687156.48270348064</v>
      </c>
      <c r="AX45" s="56">
        <f t="shared" si="30"/>
        <v>690258.29483928264</v>
      </c>
      <c r="AY45" s="56">
        <f t="shared" si="30"/>
        <v>692982.59054528701</v>
      </c>
      <c r="AZ45" s="56">
        <f t="shared" si="30"/>
        <v>695529.61822964845</v>
      </c>
      <c r="BA45" s="56">
        <f t="shared" si="30"/>
        <v>698388.17888092145</v>
      </c>
      <c r="BC45" s="13">
        <v>0.42660319582243922</v>
      </c>
      <c r="BK45" s="12" t="s">
        <v>15</v>
      </c>
      <c r="BM45" s="21">
        <f>SUM(BM46:BM47)</f>
        <v>3616</v>
      </c>
      <c r="BN45" s="21">
        <f t="shared" ref="BN45:CE45" si="31">SUM(BN46:BN47)</f>
        <v>3857</v>
      </c>
      <c r="BO45" s="21">
        <f t="shared" si="31"/>
        <v>4070</v>
      </c>
      <c r="BP45" s="21">
        <f t="shared" si="31"/>
        <v>4297</v>
      </c>
      <c r="BQ45" s="21">
        <f t="shared" si="31"/>
        <v>4380</v>
      </c>
      <c r="BR45" s="21">
        <f t="shared" si="31"/>
        <v>4236</v>
      </c>
      <c r="BS45" s="21">
        <f t="shared" si="31"/>
        <v>4368</v>
      </c>
      <c r="BT45" s="21">
        <f t="shared" si="31"/>
        <v>4705</v>
      </c>
      <c r="BU45" s="21">
        <f t="shared" si="31"/>
        <v>4849.8719696969692</v>
      </c>
      <c r="BV45" s="21">
        <f t="shared" si="31"/>
        <v>5019.1947618052</v>
      </c>
      <c r="BW45" s="21">
        <f t="shared" si="31"/>
        <v>5156.082324936513</v>
      </c>
      <c r="BX45" s="21">
        <f t="shared" si="31"/>
        <v>5300.9633224112604</v>
      </c>
      <c r="BY45" s="21">
        <f t="shared" si="31"/>
        <v>5438.8500648355021</v>
      </c>
      <c r="BZ45" s="21">
        <f t="shared" si="31"/>
        <v>5577.7359865526741</v>
      </c>
      <c r="CA45" s="21">
        <f t="shared" si="31"/>
        <v>5705.6309360476243</v>
      </c>
      <c r="CB45" s="21">
        <f t="shared" si="31"/>
        <v>5830.528347663786</v>
      </c>
      <c r="CC45" s="21">
        <f t="shared" si="31"/>
        <v>5959.4224764516648</v>
      </c>
      <c r="CD45" s="21">
        <f t="shared" si="31"/>
        <v>6093.3125017041903</v>
      </c>
      <c r="CE45" s="21">
        <f t="shared" si="31"/>
        <v>6226.2033476637871</v>
      </c>
      <c r="CG45" s="13">
        <v>2.531410961039926</v>
      </c>
      <c r="CO45" s="12" t="s">
        <v>15</v>
      </c>
      <c r="CQ45" s="20">
        <v>0</v>
      </c>
      <c r="CR45" s="20">
        <f>SUM(CR46:CR47)</f>
        <v>1021</v>
      </c>
      <c r="CS45" s="20">
        <f t="shared" ref="CS45:DI45" si="32">SUM(CS46:CS47)</f>
        <v>1980</v>
      </c>
      <c r="CT45" s="20">
        <f t="shared" si="32"/>
        <v>2512</v>
      </c>
      <c r="CU45" s="20">
        <f t="shared" si="32"/>
        <v>2849</v>
      </c>
      <c r="CV45" s="20">
        <f t="shared" si="32"/>
        <v>2820</v>
      </c>
      <c r="CW45" s="20">
        <f t="shared" si="32"/>
        <v>3120</v>
      </c>
      <c r="CX45" s="20">
        <f t="shared" si="32"/>
        <v>3521</v>
      </c>
      <c r="CY45" s="20">
        <f t="shared" si="32"/>
        <v>3842.5066684773337</v>
      </c>
      <c r="CZ45" s="20">
        <f t="shared" si="32"/>
        <v>4127.6904576664265</v>
      </c>
      <c r="DA45" s="20">
        <f t="shared" si="32"/>
        <v>4415.0884507912706</v>
      </c>
      <c r="DB45" s="20">
        <f t="shared" si="32"/>
        <v>4720.2884507912704</v>
      </c>
      <c r="DC45" s="20">
        <f t="shared" si="32"/>
        <v>5013.4884507912702</v>
      </c>
      <c r="DD45" s="20">
        <f t="shared" si="32"/>
        <v>5319.4884507912702</v>
      </c>
      <c r="DE45" s="20">
        <f t="shared" si="32"/>
        <v>5643.8884507912708</v>
      </c>
      <c r="DF45" s="20">
        <f t="shared" si="32"/>
        <v>5957.8884507912708</v>
      </c>
      <c r="DG45" s="20">
        <f t="shared" si="32"/>
        <v>6268.688450791271</v>
      </c>
      <c r="DH45" s="20">
        <f t="shared" si="32"/>
        <v>6599.488450791272</v>
      </c>
      <c r="DI45" s="20">
        <f t="shared" si="32"/>
        <v>6932.688450791271</v>
      </c>
      <c r="DK45" s="13">
        <v>6.078826182833641</v>
      </c>
    </row>
    <row r="46" spans="2:115" x14ac:dyDescent="0.25">
      <c r="B46" s="15" t="s">
        <v>16</v>
      </c>
      <c r="D46" s="25">
        <f t="shared" si="21"/>
        <v>640187</v>
      </c>
      <c r="E46" s="25">
        <f t="shared" si="21"/>
        <v>646520</v>
      </c>
      <c r="F46" s="25">
        <f t="shared" si="21"/>
        <v>651551</v>
      </c>
      <c r="G46" s="25">
        <f t="shared" si="21"/>
        <v>656434</v>
      </c>
      <c r="H46" s="25">
        <f t="shared" si="21"/>
        <v>661661</v>
      </c>
      <c r="I46" s="25">
        <f t="shared" si="21"/>
        <v>666241</v>
      </c>
      <c r="J46" s="25">
        <f t="shared" si="21"/>
        <v>670964</v>
      </c>
      <c r="K46" s="25">
        <f t="shared" si="21"/>
        <v>674931</v>
      </c>
      <c r="L46" s="25">
        <f t="shared" si="21"/>
        <v>671777.53394001909</v>
      </c>
      <c r="M46" s="25">
        <f t="shared" si="21"/>
        <v>668609.80574159813</v>
      </c>
      <c r="N46" s="25">
        <f t="shared" si="21"/>
        <v>665428.08753737935</v>
      </c>
      <c r="O46" s="25">
        <f t="shared" si="21"/>
        <v>662231.86697061604</v>
      </c>
      <c r="P46" s="25">
        <f t="shared" si="21"/>
        <v>659021.16801220155</v>
      </c>
      <c r="Q46" s="25">
        <f t="shared" si="21"/>
        <v>655796.12830244668</v>
      </c>
      <c r="R46" s="25">
        <f t="shared" si="21"/>
        <v>652557.53978669038</v>
      </c>
      <c r="S46" s="25">
        <f t="shared" si="21"/>
        <v>649304.19885264989</v>
      </c>
      <c r="T46" s="25">
        <f t="shared" si="22"/>
        <v>646037.87887247861</v>
      </c>
      <c r="U46" s="25">
        <f t="shared" si="22"/>
        <v>642759.40609503002</v>
      </c>
      <c r="V46" s="25">
        <f t="shared" si="22"/>
        <v>639467.31525881751</v>
      </c>
      <c r="X46" s="13">
        <v>-0.49170440804748861</v>
      </c>
      <c r="AF46" s="15" t="s">
        <v>16</v>
      </c>
      <c r="AG46" s="15"/>
      <c r="AI46" s="56">
        <v>636571</v>
      </c>
      <c r="AJ46" s="56">
        <v>641642</v>
      </c>
      <c r="AK46" s="56">
        <v>645501</v>
      </c>
      <c r="AL46" s="56">
        <v>649625</v>
      </c>
      <c r="AM46" s="56">
        <v>654432</v>
      </c>
      <c r="AN46" s="56">
        <v>659185</v>
      </c>
      <c r="AO46" s="56">
        <v>663476</v>
      </c>
      <c r="AP46" s="56">
        <v>666705</v>
      </c>
      <c r="AQ46" s="56">
        <v>663556.27686292375</v>
      </c>
      <c r="AR46" s="56">
        <v>660393.48239529179</v>
      </c>
      <c r="AS46" s="56">
        <v>657216.86248969252</v>
      </c>
      <c r="AT46" s="56">
        <v>654025.91458413191</v>
      </c>
      <c r="AU46" s="56">
        <v>650820.65472788073</v>
      </c>
      <c r="AV46" s="56">
        <v>647601.22370374156</v>
      </c>
      <c r="AW46" s="56">
        <v>644368.40776684135</v>
      </c>
      <c r="AX46" s="56">
        <v>641120.99895632605</v>
      </c>
      <c r="AY46" s="56">
        <v>637860.77334673097</v>
      </c>
      <c r="AZ46" s="56">
        <v>634588.56491823366</v>
      </c>
      <c r="BA46" s="56">
        <v>631302.90802397544</v>
      </c>
      <c r="BC46" s="13">
        <v>-0.49703941655722117</v>
      </c>
      <c r="BK46" s="15" t="s">
        <v>16</v>
      </c>
      <c r="BM46" s="21">
        <v>3616</v>
      </c>
      <c r="BN46" s="21">
        <v>3857</v>
      </c>
      <c r="BO46" s="21">
        <v>4070</v>
      </c>
      <c r="BP46" s="21">
        <v>4297</v>
      </c>
      <c r="BQ46" s="21">
        <v>4380</v>
      </c>
      <c r="BR46" s="21">
        <v>4236</v>
      </c>
      <c r="BS46" s="21">
        <v>4368</v>
      </c>
      <c r="BT46" s="21">
        <v>4705</v>
      </c>
      <c r="BU46" s="21">
        <v>4701.0105429292926</v>
      </c>
      <c r="BV46" s="21">
        <v>4696.8820073031166</v>
      </c>
      <c r="BW46" s="21">
        <v>4692.6410348082536</v>
      </c>
      <c r="BX46" s="21">
        <v>4688.281059788138</v>
      </c>
      <c r="BY46" s="21">
        <v>4683.807827192265</v>
      </c>
      <c r="BZ46" s="21">
        <v>4679.2205163135641</v>
      </c>
      <c r="CA46" s="21">
        <v>4674.5281549298124</v>
      </c>
      <c r="CB46" s="21">
        <v>4669.7332051622225</v>
      </c>
      <c r="CC46" s="21">
        <v>4664.8323841825113</v>
      </c>
      <c r="CD46" s="21">
        <v>4659.8215884553256</v>
      </c>
      <c r="CE46" s="21">
        <v>4654.7016386877358</v>
      </c>
      <c r="CG46" s="13">
        <v>-9.8947823003514568E-2</v>
      </c>
      <c r="CO46" s="15" t="s">
        <v>16</v>
      </c>
      <c r="CQ46" s="20">
        <v>0</v>
      </c>
      <c r="CR46" s="20">
        <v>1021</v>
      </c>
      <c r="CS46" s="20">
        <v>1980</v>
      </c>
      <c r="CT46" s="20">
        <v>2512</v>
      </c>
      <c r="CU46" s="20">
        <v>2849</v>
      </c>
      <c r="CV46" s="20">
        <v>2820</v>
      </c>
      <c r="CW46" s="20">
        <v>3120</v>
      </c>
      <c r="CX46" s="20">
        <v>3521</v>
      </c>
      <c r="CY46" s="21">
        <v>3520.2465341659972</v>
      </c>
      <c r="CZ46" s="21">
        <v>3519.4413390032823</v>
      </c>
      <c r="DA46" s="21">
        <v>3518.5840128786367</v>
      </c>
      <c r="DB46" s="21">
        <v>3517.6713266959464</v>
      </c>
      <c r="DC46" s="21">
        <v>3516.7054571285294</v>
      </c>
      <c r="DD46" s="21">
        <v>3515.6840823915131</v>
      </c>
      <c r="DE46" s="21">
        <v>3514.6038649191441</v>
      </c>
      <c r="DF46" s="21">
        <v>3513.4666911616309</v>
      </c>
      <c r="DG46" s="21">
        <v>3512.2731415651915</v>
      </c>
      <c r="DH46" s="21">
        <v>3511.0195883409633</v>
      </c>
      <c r="DI46" s="21">
        <v>3509.7055961542824</v>
      </c>
      <c r="DK46" s="13">
        <v>-2.9984174370700778E-2</v>
      </c>
    </row>
    <row r="47" spans="2:115" x14ac:dyDescent="0.25">
      <c r="B47" s="15" t="s">
        <v>43</v>
      </c>
      <c r="D47" s="25">
        <f t="shared" si="21"/>
        <v>0</v>
      </c>
      <c r="E47" s="25">
        <f t="shared" si="21"/>
        <v>0</v>
      </c>
      <c r="F47" s="25">
        <f t="shared" si="21"/>
        <v>0</v>
      </c>
      <c r="G47" s="25">
        <f t="shared" si="21"/>
        <v>0</v>
      </c>
      <c r="H47" s="25">
        <f t="shared" si="21"/>
        <v>0</v>
      </c>
      <c r="I47" s="25">
        <f t="shared" si="21"/>
        <v>0</v>
      </c>
      <c r="J47" s="25">
        <f t="shared" si="21"/>
        <v>0</v>
      </c>
      <c r="K47" s="25">
        <f t="shared" si="21"/>
        <v>0</v>
      </c>
      <c r="L47" s="25">
        <f t="shared" si="21"/>
        <v>6196.8446981552588</v>
      </c>
      <c r="M47" s="25">
        <f t="shared" si="21"/>
        <v>12810.034175053974</v>
      </c>
      <c r="N47" s="25">
        <f t="shared" si="21"/>
        <v>19354.726531130505</v>
      </c>
      <c r="O47" s="25">
        <f t="shared" si="21"/>
        <v>26046.539578175656</v>
      </c>
      <c r="P47" s="25">
        <f t="shared" si="21"/>
        <v>32730.425382790461</v>
      </c>
      <c r="Q47" s="25">
        <f t="shared" si="21"/>
        <v>39412.526799013358</v>
      </c>
      <c r="R47" s="25">
        <f t="shared" si="21"/>
        <v>45948.462303629225</v>
      </c>
      <c r="S47" s="25">
        <f t="shared" si="21"/>
        <v>52742.512785087791</v>
      </c>
      <c r="T47" s="25">
        <f t="shared" si="22"/>
        <v>59172.822600051266</v>
      </c>
      <c r="U47" s="25">
        <f t="shared" si="22"/>
        <v>65463.013087113963</v>
      </c>
      <c r="V47" s="25">
        <f t="shared" si="22"/>
        <v>72079.755420559042</v>
      </c>
      <c r="X47" s="13">
        <v>28.24228295766158</v>
      </c>
      <c r="AF47" s="15" t="s">
        <v>43</v>
      </c>
      <c r="AG47" s="15"/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0</v>
      </c>
      <c r="AP47" s="56">
        <v>0</v>
      </c>
      <c r="AQ47" s="22">
        <v>5725.7231370762456</v>
      </c>
      <c r="AR47" s="22">
        <v>11879.472301888745</v>
      </c>
      <c r="AS47" s="22">
        <v>17994.780803089612</v>
      </c>
      <c r="AT47" s="22">
        <v>24231.240191457211</v>
      </c>
      <c r="AU47" s="22">
        <v>30478.600151484483</v>
      </c>
      <c r="AV47" s="22">
        <v>36710.206960374489</v>
      </c>
      <c r="AW47" s="22">
        <v>42788.074936639285</v>
      </c>
      <c r="AX47" s="22">
        <v>49137.295882956591</v>
      </c>
      <c r="AY47" s="22">
        <v>55121.817198556033</v>
      </c>
      <c r="AZ47" s="22">
        <v>60941.053311414784</v>
      </c>
      <c r="BA47" s="22">
        <v>67085.270856946008</v>
      </c>
      <c r="BC47" s="13">
        <v>28.520211943916564</v>
      </c>
      <c r="BK47" s="15" t="s">
        <v>43</v>
      </c>
      <c r="BM47" s="21">
        <v>0</v>
      </c>
      <c r="BN47" s="21">
        <v>0</v>
      </c>
      <c r="BO47" s="21">
        <v>0</v>
      </c>
      <c r="BP47" s="21">
        <v>0</v>
      </c>
      <c r="BQ47" s="21">
        <v>0</v>
      </c>
      <c r="BR47" s="21">
        <v>0</v>
      </c>
      <c r="BS47" s="21">
        <v>0</v>
      </c>
      <c r="BT47" s="21">
        <v>0</v>
      </c>
      <c r="BU47" s="21">
        <v>148.86142676767676</v>
      </c>
      <c r="BV47" s="21">
        <v>322.31275450208312</v>
      </c>
      <c r="BW47" s="21">
        <v>463.44129012825914</v>
      </c>
      <c r="BX47" s="21">
        <v>612.68226262312203</v>
      </c>
      <c r="BY47" s="21">
        <v>755.0422376432374</v>
      </c>
      <c r="BZ47" s="21">
        <v>898.51547023911041</v>
      </c>
      <c r="CA47" s="21">
        <v>1031.1027811178117</v>
      </c>
      <c r="CB47" s="21">
        <v>1160.7951425015635</v>
      </c>
      <c r="CC47" s="21">
        <v>1294.5900922691537</v>
      </c>
      <c r="CD47" s="21">
        <v>1433.4909132488649</v>
      </c>
      <c r="CE47" s="21">
        <v>1571.5017089760511</v>
      </c>
      <c r="CG47" s="13">
        <v>26.507956988364413</v>
      </c>
      <c r="CO47" s="15" t="s">
        <v>43</v>
      </c>
      <c r="CQ47" s="20">
        <v>0</v>
      </c>
      <c r="CR47" s="20">
        <v>0</v>
      </c>
      <c r="CS47" s="20">
        <v>0</v>
      </c>
      <c r="CT47" s="20">
        <v>0</v>
      </c>
      <c r="CU47" s="20">
        <v>0</v>
      </c>
      <c r="CV47" s="20">
        <v>0</v>
      </c>
      <c r="CW47" s="20">
        <v>0</v>
      </c>
      <c r="CX47" s="20">
        <v>0</v>
      </c>
      <c r="CY47" s="21">
        <v>322.26013431133646</v>
      </c>
      <c r="CZ47" s="21">
        <v>608.24911866314415</v>
      </c>
      <c r="DA47" s="21">
        <v>896.50443791263365</v>
      </c>
      <c r="DB47" s="21">
        <v>1202.6171240953238</v>
      </c>
      <c r="DC47" s="21">
        <v>1496.7829936627411</v>
      </c>
      <c r="DD47" s="21">
        <v>1803.8043683997575</v>
      </c>
      <c r="DE47" s="21">
        <v>2129.2845858721266</v>
      </c>
      <c r="DF47" s="21">
        <v>2444.4217596296398</v>
      </c>
      <c r="DG47" s="21">
        <v>2756.4153092260799</v>
      </c>
      <c r="DH47" s="21">
        <v>3088.4688624503083</v>
      </c>
      <c r="DI47" s="21">
        <v>3422.982854636989</v>
      </c>
      <c r="DK47" s="13">
        <v>26.642051755819484</v>
      </c>
    </row>
    <row r="48" spans="2:115" x14ac:dyDescent="0.25">
      <c r="B48" s="12" t="s">
        <v>18</v>
      </c>
      <c r="D48" s="25">
        <f t="shared" si="21"/>
        <v>16599</v>
      </c>
      <c r="E48" s="25">
        <f t="shared" si="21"/>
        <v>16530</v>
      </c>
      <c r="F48" s="25">
        <f t="shared" si="21"/>
        <v>16537</v>
      </c>
      <c r="G48" s="25">
        <f t="shared" si="21"/>
        <v>16498</v>
      </c>
      <c r="H48" s="25">
        <f t="shared" si="21"/>
        <v>16274</v>
      </c>
      <c r="I48" s="25">
        <f t="shared" si="21"/>
        <v>16211</v>
      </c>
      <c r="J48" s="25">
        <f t="shared" si="21"/>
        <v>16186</v>
      </c>
      <c r="K48" s="25">
        <f t="shared" si="21"/>
        <v>15914</v>
      </c>
      <c r="L48" s="25">
        <f t="shared" si="21"/>
        <v>15680</v>
      </c>
      <c r="M48" s="25">
        <f t="shared" si="21"/>
        <v>15617.983166244572</v>
      </c>
      <c r="N48" s="25">
        <f t="shared" si="21"/>
        <v>15524.096383178001</v>
      </c>
      <c r="O48" s="25">
        <f t="shared" si="21"/>
        <v>15388.011010389335</v>
      </c>
      <c r="P48" s="25">
        <f t="shared" si="21"/>
        <v>15289.628843954948</v>
      </c>
      <c r="Q48" s="25">
        <f t="shared" si="21"/>
        <v>14973.531106043336</v>
      </c>
      <c r="R48" s="25">
        <f t="shared" si="21"/>
        <v>14898.180545197594</v>
      </c>
      <c r="S48" s="25">
        <f t="shared" si="21"/>
        <v>14845.047669041345</v>
      </c>
      <c r="T48" s="25">
        <f t="shared" si="22"/>
        <v>14815.993488860962</v>
      </c>
      <c r="U48" s="25">
        <f t="shared" si="22"/>
        <v>14782.646448797168</v>
      </c>
      <c r="V48" s="25">
        <f t="shared" si="22"/>
        <v>14737.322034958295</v>
      </c>
      <c r="X48" s="13">
        <v>-0.61811003930339892</v>
      </c>
      <c r="AF48" s="12" t="s">
        <v>18</v>
      </c>
      <c r="AG48" s="12"/>
      <c r="AI48" s="56">
        <v>16571</v>
      </c>
      <c r="AJ48" s="56">
        <v>16475</v>
      </c>
      <c r="AK48" s="56">
        <v>16438</v>
      </c>
      <c r="AL48" s="56">
        <v>16382</v>
      </c>
      <c r="AM48" s="56">
        <v>16153</v>
      </c>
      <c r="AN48" s="56">
        <v>16090</v>
      </c>
      <c r="AO48" s="56">
        <v>16058</v>
      </c>
      <c r="AP48" s="56">
        <v>15781</v>
      </c>
      <c r="AQ48" s="56">
        <v>15537</v>
      </c>
      <c r="AR48" s="56">
        <v>15466.287235457956</v>
      </c>
      <c r="AS48" s="56">
        <v>15370.670942251376</v>
      </c>
      <c r="AT48" s="56">
        <v>15232.600429176538</v>
      </c>
      <c r="AU48" s="56">
        <v>15132.931353414238</v>
      </c>
      <c r="AV48" s="56">
        <v>14815.931339429459</v>
      </c>
      <c r="AW48" s="56">
        <v>14740.178770770712</v>
      </c>
      <c r="AX48" s="56">
        <v>14686.440965972775</v>
      </c>
      <c r="AY48" s="56">
        <v>14656.415270160143</v>
      </c>
      <c r="AZ48" s="56">
        <v>14622.084624276686</v>
      </c>
      <c r="BA48" s="56">
        <v>14575.766777009527</v>
      </c>
      <c r="BC48" s="13">
        <v>-0.63660439516270984</v>
      </c>
      <c r="BK48" s="12" t="s">
        <v>18</v>
      </c>
      <c r="BM48" s="21">
        <v>28</v>
      </c>
      <c r="BN48" s="21">
        <v>33</v>
      </c>
      <c r="BO48" s="21">
        <v>37</v>
      </c>
      <c r="BP48" s="21">
        <v>38</v>
      </c>
      <c r="BQ48" s="21">
        <v>38</v>
      </c>
      <c r="BR48" s="21">
        <v>38</v>
      </c>
      <c r="BS48" s="21">
        <v>44</v>
      </c>
      <c r="BT48" s="21">
        <v>46</v>
      </c>
      <c r="BU48" s="21">
        <v>49</v>
      </c>
      <c r="BV48" s="21">
        <v>50.978915839033228</v>
      </c>
      <c r="BW48" s="21">
        <v>51.094037127702947</v>
      </c>
      <c r="BX48" s="21">
        <v>51.212765285228677</v>
      </c>
      <c r="BY48" s="21">
        <v>51.712329845811503</v>
      </c>
      <c r="BZ48" s="21">
        <v>51.783622258866423</v>
      </c>
      <c r="CA48" s="21">
        <v>52.244878047223636</v>
      </c>
      <c r="CB48" s="21">
        <v>52.647140696702856</v>
      </c>
      <c r="CC48" s="21">
        <v>53.299535287932365</v>
      </c>
      <c r="CD48" s="21">
        <v>53.880586535719914</v>
      </c>
      <c r="CE48" s="21">
        <v>54.420357096781323</v>
      </c>
      <c r="CG48" s="13">
        <v>1.0547031631276571</v>
      </c>
      <c r="CO48" s="12" t="s">
        <v>18</v>
      </c>
      <c r="CQ48" s="20">
        <v>0</v>
      </c>
      <c r="CR48" s="20">
        <v>22</v>
      </c>
      <c r="CS48" s="20">
        <v>62</v>
      </c>
      <c r="CT48" s="20">
        <v>78</v>
      </c>
      <c r="CU48" s="20">
        <v>83</v>
      </c>
      <c r="CV48" s="20">
        <v>83</v>
      </c>
      <c r="CW48" s="20">
        <v>84</v>
      </c>
      <c r="CX48" s="20">
        <v>87</v>
      </c>
      <c r="CY48" s="21">
        <v>94</v>
      </c>
      <c r="CZ48" s="21">
        <v>100.71701494758302</v>
      </c>
      <c r="DA48" s="21">
        <v>102.33140379892158</v>
      </c>
      <c r="DB48" s="21">
        <v>104.19781592756863</v>
      </c>
      <c r="DC48" s="21">
        <v>104.98516069489777</v>
      </c>
      <c r="DD48" s="21">
        <v>105.81614435501105</v>
      </c>
      <c r="DE48" s="21">
        <v>105.75689637965759</v>
      </c>
      <c r="DF48" s="21">
        <v>105.95956237186765</v>
      </c>
      <c r="DG48" s="21">
        <v>106.27868341288688</v>
      </c>
      <c r="DH48" s="21">
        <v>106.68123798476213</v>
      </c>
      <c r="DI48" s="21">
        <v>107.13490085198714</v>
      </c>
      <c r="DK48" s="13">
        <v>1.316531088316153</v>
      </c>
    </row>
    <row r="49" spans="2:115" x14ac:dyDescent="0.25">
      <c r="B49" s="12" t="s">
        <v>45</v>
      </c>
      <c r="D49" s="25">
        <f t="shared" si="21"/>
        <v>15</v>
      </c>
      <c r="E49" s="25">
        <f t="shared" si="21"/>
        <v>15</v>
      </c>
      <c r="F49" s="25">
        <f t="shared" si="21"/>
        <v>15</v>
      </c>
      <c r="G49" s="25">
        <f t="shared" si="21"/>
        <v>15</v>
      </c>
      <c r="H49" s="25">
        <f t="shared" si="21"/>
        <v>15</v>
      </c>
      <c r="I49" s="25">
        <f t="shared" si="21"/>
        <v>16</v>
      </c>
      <c r="J49" s="25">
        <f t="shared" si="21"/>
        <v>16</v>
      </c>
      <c r="K49" s="25">
        <f t="shared" si="21"/>
        <v>15</v>
      </c>
      <c r="L49" s="25">
        <f t="shared" si="21"/>
        <v>14</v>
      </c>
      <c r="M49" s="25">
        <f t="shared" si="21"/>
        <v>14</v>
      </c>
      <c r="N49" s="25">
        <f t="shared" si="21"/>
        <v>14</v>
      </c>
      <c r="O49" s="25">
        <f t="shared" si="21"/>
        <v>14</v>
      </c>
      <c r="P49" s="25">
        <f t="shared" si="21"/>
        <v>14</v>
      </c>
      <c r="Q49" s="25">
        <f t="shared" si="21"/>
        <v>14</v>
      </c>
      <c r="R49" s="25">
        <f t="shared" si="21"/>
        <v>14</v>
      </c>
      <c r="S49" s="25">
        <f t="shared" si="21"/>
        <v>14</v>
      </c>
      <c r="T49" s="25">
        <f t="shared" si="22"/>
        <v>14</v>
      </c>
      <c r="U49" s="25">
        <f t="shared" si="22"/>
        <v>14</v>
      </c>
      <c r="V49" s="25">
        <f t="shared" si="22"/>
        <v>14</v>
      </c>
      <c r="X49" s="13">
        <v>0</v>
      </c>
      <c r="AF49" s="12" t="s">
        <v>45</v>
      </c>
      <c r="AG49" s="12"/>
      <c r="AI49" s="56">
        <v>15</v>
      </c>
      <c r="AJ49" s="56">
        <v>15</v>
      </c>
      <c r="AK49" s="56">
        <v>15</v>
      </c>
      <c r="AL49" s="56">
        <v>15</v>
      </c>
      <c r="AM49" s="56">
        <v>15</v>
      </c>
      <c r="AN49" s="56">
        <v>16</v>
      </c>
      <c r="AO49" s="56">
        <v>16</v>
      </c>
      <c r="AP49" s="56">
        <v>15</v>
      </c>
      <c r="AQ49" s="56">
        <v>14</v>
      </c>
      <c r="AR49" s="56">
        <v>14</v>
      </c>
      <c r="AS49" s="56">
        <v>14</v>
      </c>
      <c r="AT49" s="56">
        <v>14</v>
      </c>
      <c r="AU49" s="56">
        <v>14</v>
      </c>
      <c r="AV49" s="56">
        <v>14</v>
      </c>
      <c r="AW49" s="56">
        <v>14</v>
      </c>
      <c r="AX49" s="56">
        <v>14</v>
      </c>
      <c r="AY49" s="56">
        <v>14</v>
      </c>
      <c r="AZ49" s="56">
        <v>14</v>
      </c>
      <c r="BA49" s="56">
        <v>14</v>
      </c>
      <c r="BC49" s="13">
        <v>0</v>
      </c>
      <c r="BK49" s="12" t="s">
        <v>45</v>
      </c>
      <c r="BM49" s="21">
        <v>0</v>
      </c>
      <c r="BN49" s="21">
        <v>0</v>
      </c>
      <c r="BO49" s="21">
        <v>0</v>
      </c>
      <c r="BP49" s="21">
        <v>0</v>
      </c>
      <c r="BQ49" s="21">
        <v>0</v>
      </c>
      <c r="BR49" s="21">
        <v>0</v>
      </c>
      <c r="BS49" s="21">
        <v>0</v>
      </c>
      <c r="BT49" s="21">
        <v>0</v>
      </c>
      <c r="BU49" s="21">
        <v>0</v>
      </c>
      <c r="BV49" s="21">
        <v>0</v>
      </c>
      <c r="BW49" s="21">
        <v>0</v>
      </c>
      <c r="BX49" s="21">
        <v>0</v>
      </c>
      <c r="BY49" s="21">
        <v>0</v>
      </c>
      <c r="BZ49" s="21">
        <v>0</v>
      </c>
      <c r="CA49" s="21">
        <v>0</v>
      </c>
      <c r="CB49" s="21">
        <v>0</v>
      </c>
      <c r="CC49" s="21">
        <v>0</v>
      </c>
      <c r="CD49" s="21">
        <v>0</v>
      </c>
      <c r="CE49" s="21">
        <v>0</v>
      </c>
      <c r="CG49" s="13" t="e">
        <v>#DIV/0!</v>
      </c>
      <c r="CO49" s="12" t="s">
        <v>45</v>
      </c>
      <c r="CQ49" s="20">
        <v>0</v>
      </c>
      <c r="CR49" s="20">
        <v>0</v>
      </c>
      <c r="CS49" s="20">
        <v>0</v>
      </c>
      <c r="CT49" s="20">
        <v>0</v>
      </c>
      <c r="CU49" s="20">
        <v>0</v>
      </c>
      <c r="CV49" s="20">
        <v>0</v>
      </c>
      <c r="CW49" s="20">
        <v>0</v>
      </c>
      <c r="CX49" s="20">
        <v>0</v>
      </c>
      <c r="CY49" s="21">
        <v>0</v>
      </c>
      <c r="CZ49" s="21">
        <v>0</v>
      </c>
      <c r="DA49" s="21">
        <v>0</v>
      </c>
      <c r="DB49" s="21">
        <v>0</v>
      </c>
      <c r="DC49" s="21">
        <v>0</v>
      </c>
      <c r="DD49" s="21">
        <v>0</v>
      </c>
      <c r="DE49" s="21">
        <v>0</v>
      </c>
      <c r="DF49" s="21">
        <v>0</v>
      </c>
      <c r="DG49" s="21">
        <v>0</v>
      </c>
      <c r="DH49" s="21">
        <v>0</v>
      </c>
      <c r="DI49" s="21">
        <v>0</v>
      </c>
      <c r="DK49" s="13">
        <v>0</v>
      </c>
    </row>
    <row r="50" spans="2:115" x14ac:dyDescent="0.25">
      <c r="B50" s="9" t="s">
        <v>20</v>
      </c>
      <c r="D50" s="25">
        <f t="shared" si="21"/>
        <v>269</v>
      </c>
      <c r="E50" s="25">
        <f t="shared" si="21"/>
        <v>272</v>
      </c>
      <c r="F50" s="25">
        <f t="shared" si="21"/>
        <v>270</v>
      </c>
      <c r="G50" s="25">
        <f t="shared" si="21"/>
        <v>265</v>
      </c>
      <c r="H50" s="25">
        <f t="shared" si="21"/>
        <v>264.85906040268458</v>
      </c>
      <c r="I50" s="25">
        <f t="shared" si="21"/>
        <v>265.85906040268458</v>
      </c>
      <c r="J50" s="25">
        <f t="shared" si="21"/>
        <v>265.87969924812029</v>
      </c>
      <c r="K50" s="25">
        <f t="shared" si="21"/>
        <v>268.92619657364889</v>
      </c>
      <c r="L50" s="25">
        <f t="shared" si="21"/>
        <v>263.17817165390926</v>
      </c>
      <c r="M50" s="25">
        <f t="shared" si="21"/>
        <v>264.52779764033988</v>
      </c>
      <c r="N50" s="25">
        <f t="shared" si="21"/>
        <v>262.62047329451622</v>
      </c>
      <c r="O50" s="25">
        <f t="shared" si="21"/>
        <v>259.35773666267204</v>
      </c>
      <c r="P50" s="25">
        <f t="shared" si="21"/>
        <v>255.98034759482363</v>
      </c>
      <c r="Q50" s="25">
        <f t="shared" si="21"/>
        <v>251.61618837745368</v>
      </c>
      <c r="R50" s="25">
        <f t="shared" si="21"/>
        <v>249.40245500564262</v>
      </c>
      <c r="S50" s="25">
        <f t="shared" si="21"/>
        <v>247.97909712354678</v>
      </c>
      <c r="T50" s="25">
        <f t="shared" si="22"/>
        <v>247.41708669813443</v>
      </c>
      <c r="U50" s="25">
        <f t="shared" si="22"/>
        <v>246.19222147987898</v>
      </c>
      <c r="V50" s="25">
        <f t="shared" si="22"/>
        <v>246.08514994790642</v>
      </c>
      <c r="X50" s="13">
        <v>-0.66928670789406786</v>
      </c>
      <c r="AF50" s="9" t="s">
        <v>20</v>
      </c>
      <c r="AG50" s="9"/>
      <c r="AI50" s="56">
        <f>AI51+AI59</f>
        <v>269</v>
      </c>
      <c r="AJ50" s="56">
        <f t="shared" ref="AJ50:BA50" si="33">AJ51+AJ59</f>
        <v>271</v>
      </c>
      <c r="AK50" s="56">
        <f t="shared" si="33"/>
        <v>269</v>
      </c>
      <c r="AL50" s="56">
        <f t="shared" si="33"/>
        <v>264</v>
      </c>
      <c r="AM50" s="56">
        <f t="shared" si="33"/>
        <v>263.85906040268458</v>
      </c>
      <c r="AN50" s="56">
        <f t="shared" si="33"/>
        <v>264.85906040268458</v>
      </c>
      <c r="AO50" s="56">
        <f t="shared" si="33"/>
        <v>263.87969924812029</v>
      </c>
      <c r="AP50" s="56">
        <f t="shared" si="33"/>
        <v>266.92619657364889</v>
      </c>
      <c r="AQ50" s="56">
        <f t="shared" si="33"/>
        <v>261.17198537380381</v>
      </c>
      <c r="AR50" s="56">
        <f t="shared" si="33"/>
        <v>262.50212271463033</v>
      </c>
      <c r="AS50" s="56">
        <f t="shared" si="33"/>
        <v>260.59763271167799</v>
      </c>
      <c r="AT50" s="56">
        <f t="shared" si="33"/>
        <v>257.34999380692375</v>
      </c>
      <c r="AU50" s="56">
        <f t="shared" si="33"/>
        <v>253.97107814913289</v>
      </c>
      <c r="AV50" s="56">
        <f t="shared" si="33"/>
        <v>249.62788807440262</v>
      </c>
      <c r="AW50" s="56">
        <f t="shared" si="33"/>
        <v>247.41696426956651</v>
      </c>
      <c r="AX50" s="56">
        <f t="shared" si="33"/>
        <v>245.98894487036659</v>
      </c>
      <c r="AY50" s="56">
        <f t="shared" si="33"/>
        <v>245.41630112670222</v>
      </c>
      <c r="AZ50" s="56">
        <f t="shared" si="33"/>
        <v>244.1810151628161</v>
      </c>
      <c r="BA50" s="56">
        <f t="shared" si="33"/>
        <v>244.06473564897186</v>
      </c>
      <c r="BC50" s="13">
        <v>-0.67516681707644466</v>
      </c>
      <c r="BK50" s="9" t="s">
        <v>20</v>
      </c>
      <c r="BM50" s="21">
        <v>0</v>
      </c>
      <c r="BN50" s="21">
        <v>0</v>
      </c>
      <c r="BO50" s="21">
        <v>0</v>
      </c>
      <c r="BP50" s="21">
        <v>0</v>
      </c>
      <c r="BQ50" s="21">
        <v>0</v>
      </c>
      <c r="BR50" s="21">
        <v>0</v>
      </c>
      <c r="BS50" s="21">
        <v>0</v>
      </c>
      <c r="BT50" s="21">
        <v>0</v>
      </c>
      <c r="BU50" s="21">
        <v>0</v>
      </c>
      <c r="BV50" s="21">
        <v>0</v>
      </c>
      <c r="BW50" s="21">
        <v>0</v>
      </c>
      <c r="BX50" s="21">
        <v>0</v>
      </c>
      <c r="BY50" s="21">
        <v>0</v>
      </c>
      <c r="BZ50" s="21">
        <v>0</v>
      </c>
      <c r="CA50" s="21">
        <v>0</v>
      </c>
      <c r="CB50" s="21">
        <v>0</v>
      </c>
      <c r="CC50" s="21">
        <v>0</v>
      </c>
      <c r="CD50" s="21">
        <v>0</v>
      </c>
      <c r="CE50" s="21">
        <v>0</v>
      </c>
      <c r="CG50" s="13" t="e">
        <v>#DIV/0!</v>
      </c>
      <c r="CO50" s="9" t="s">
        <v>20</v>
      </c>
      <c r="CQ50" s="20">
        <v>0</v>
      </c>
      <c r="CR50" s="20">
        <v>1</v>
      </c>
      <c r="CS50" s="20">
        <v>1</v>
      </c>
      <c r="CT50" s="20">
        <v>1</v>
      </c>
      <c r="CU50" s="20">
        <v>1</v>
      </c>
      <c r="CV50" s="20">
        <v>1</v>
      </c>
      <c r="CW50" s="20">
        <v>2</v>
      </c>
      <c r="CX50" s="20">
        <v>2</v>
      </c>
      <c r="CY50" s="21">
        <v>2.0061862801054491</v>
      </c>
      <c r="CZ50" s="21">
        <v>2.0256749257095499</v>
      </c>
      <c r="DA50" s="21">
        <v>2.0228405828382123</v>
      </c>
      <c r="DB50" s="21">
        <v>2.0077428557483148</v>
      </c>
      <c r="DC50" s="21">
        <v>2.009269445690725</v>
      </c>
      <c r="DD50" s="21">
        <v>1.9883003030510504</v>
      </c>
      <c r="DE50" s="21">
        <v>1.9854907360761109</v>
      </c>
      <c r="DF50" s="21">
        <v>1.9901522531801954</v>
      </c>
      <c r="DG50" s="21">
        <v>2.000785571432194</v>
      </c>
      <c r="DH50" s="21">
        <v>2.0112063170628796</v>
      </c>
      <c r="DI50" s="21">
        <v>2.0204142989345666</v>
      </c>
      <c r="DK50" s="13">
        <v>7.0695399116549318E-2</v>
      </c>
    </row>
    <row r="51" spans="2:115" x14ac:dyDescent="0.25">
      <c r="B51" s="12" t="s">
        <v>21</v>
      </c>
      <c r="D51" s="25">
        <f t="shared" si="21"/>
        <v>104</v>
      </c>
      <c r="E51" s="25">
        <f t="shared" si="21"/>
        <v>107</v>
      </c>
      <c r="F51" s="25">
        <f t="shared" si="21"/>
        <v>114</v>
      </c>
      <c r="G51" s="25">
        <f t="shared" si="21"/>
        <v>115</v>
      </c>
      <c r="H51" s="25">
        <f t="shared" si="21"/>
        <v>112</v>
      </c>
      <c r="I51" s="25">
        <f t="shared" si="21"/>
        <v>113</v>
      </c>
      <c r="J51" s="25">
        <f t="shared" si="21"/>
        <v>115.01785714285714</v>
      </c>
      <c r="K51" s="25">
        <f t="shared" si="21"/>
        <v>120.0625</v>
      </c>
      <c r="L51" s="25">
        <f t="shared" si="21"/>
        <v>121.46840352797631</v>
      </c>
      <c r="M51" s="25">
        <f t="shared" si="21"/>
        <v>122.99688564896991</v>
      </c>
      <c r="N51" s="25">
        <f t="shared" si="21"/>
        <v>123.54825018001412</v>
      </c>
      <c r="O51" s="25">
        <f t="shared" si="21"/>
        <v>123.49225468674274</v>
      </c>
      <c r="P51" s="25">
        <f t="shared" si="21"/>
        <v>123.42566358027051</v>
      </c>
      <c r="Q51" s="25">
        <f t="shared" si="21"/>
        <v>122.84304585562032</v>
      </c>
      <c r="R51" s="25">
        <f t="shared" si="21"/>
        <v>123.03983968178188</v>
      </c>
      <c r="S51" s="25">
        <f t="shared" si="21"/>
        <v>123.44716807652006</v>
      </c>
      <c r="T51" s="25">
        <f t="shared" si="22"/>
        <v>124.11664893145594</v>
      </c>
      <c r="U51" s="25">
        <f t="shared" si="22"/>
        <v>123.96658466388388</v>
      </c>
      <c r="V51" s="25">
        <f t="shared" si="22"/>
        <v>125.02162793568559</v>
      </c>
      <c r="X51" s="13">
        <v>0.28874175959912041</v>
      </c>
      <c r="AF51" s="12" t="s">
        <v>21</v>
      </c>
      <c r="AG51" s="12"/>
      <c r="AI51" s="56">
        <f>SUM(AI52:AI58)</f>
        <v>104</v>
      </c>
      <c r="AJ51" s="56">
        <f t="shared" ref="AJ51:BA51" si="34">SUM(AJ52:AJ58)</f>
        <v>107</v>
      </c>
      <c r="AK51" s="56">
        <f t="shared" si="34"/>
        <v>114</v>
      </c>
      <c r="AL51" s="56">
        <f t="shared" si="34"/>
        <v>115</v>
      </c>
      <c r="AM51" s="56">
        <f t="shared" si="34"/>
        <v>112</v>
      </c>
      <c r="AN51" s="56">
        <f t="shared" si="34"/>
        <v>113</v>
      </c>
      <c r="AO51" s="56">
        <f t="shared" si="34"/>
        <v>115.01785714285714</v>
      </c>
      <c r="AP51" s="56">
        <f t="shared" si="34"/>
        <v>120.0625</v>
      </c>
      <c r="AQ51" s="56">
        <f t="shared" si="34"/>
        <v>121.46840352797631</v>
      </c>
      <c r="AR51" s="56">
        <f t="shared" si="34"/>
        <v>122.99688564896991</v>
      </c>
      <c r="AS51" s="56">
        <f t="shared" si="34"/>
        <v>123.54825018001412</v>
      </c>
      <c r="AT51" s="56">
        <f t="shared" si="34"/>
        <v>123.49225468674274</v>
      </c>
      <c r="AU51" s="56">
        <f t="shared" si="34"/>
        <v>123.42566358027051</v>
      </c>
      <c r="AV51" s="56">
        <f t="shared" si="34"/>
        <v>122.84304585562032</v>
      </c>
      <c r="AW51" s="56">
        <f t="shared" si="34"/>
        <v>123.03983968178188</v>
      </c>
      <c r="AX51" s="56">
        <f t="shared" si="34"/>
        <v>123.44716807652006</v>
      </c>
      <c r="AY51" s="56">
        <f t="shared" si="34"/>
        <v>124.11664893145594</v>
      </c>
      <c r="AZ51" s="56">
        <f t="shared" si="34"/>
        <v>123.96658466388388</v>
      </c>
      <c r="BA51" s="56">
        <f t="shared" si="34"/>
        <v>125.02162793568559</v>
      </c>
      <c r="BC51" s="13">
        <v>0.28874175959912041</v>
      </c>
      <c r="BK51" s="12" t="s">
        <v>21</v>
      </c>
      <c r="BM51" s="21">
        <v>0</v>
      </c>
      <c r="BN51" s="21">
        <v>0</v>
      </c>
      <c r="BO51" s="21">
        <v>0</v>
      </c>
      <c r="BP51" s="21">
        <v>0</v>
      </c>
      <c r="BQ51" s="21">
        <v>0</v>
      </c>
      <c r="BR51" s="21">
        <v>0</v>
      </c>
      <c r="BS51" s="21">
        <v>0</v>
      </c>
      <c r="BT51" s="21">
        <v>0</v>
      </c>
      <c r="BU51" s="21">
        <v>0</v>
      </c>
      <c r="BV51" s="21">
        <v>0</v>
      </c>
      <c r="BW51" s="21">
        <v>0</v>
      </c>
      <c r="BX51" s="21">
        <v>0</v>
      </c>
      <c r="BY51" s="21">
        <v>0</v>
      </c>
      <c r="BZ51" s="21">
        <v>0</v>
      </c>
      <c r="CA51" s="21">
        <v>0</v>
      </c>
      <c r="CB51" s="21">
        <v>0</v>
      </c>
      <c r="CC51" s="21">
        <v>0</v>
      </c>
      <c r="CD51" s="21">
        <v>0</v>
      </c>
      <c r="CE51" s="21">
        <v>0</v>
      </c>
      <c r="CG51" s="13" t="e">
        <v>#DIV/0!</v>
      </c>
      <c r="CO51" s="12" t="s">
        <v>21</v>
      </c>
      <c r="CQ51" s="20">
        <v>0</v>
      </c>
      <c r="CR51" s="20">
        <v>0</v>
      </c>
      <c r="CS51" s="20">
        <v>0</v>
      </c>
      <c r="CT51" s="20">
        <v>0</v>
      </c>
      <c r="CU51" s="20">
        <v>0</v>
      </c>
      <c r="CV51" s="20">
        <v>0</v>
      </c>
      <c r="CW51" s="20">
        <v>0</v>
      </c>
      <c r="CX51" s="20">
        <v>0</v>
      </c>
      <c r="CY51" s="21">
        <v>0</v>
      </c>
      <c r="CZ51" s="21">
        <v>0</v>
      </c>
      <c r="DA51" s="21">
        <v>0</v>
      </c>
      <c r="DB51" s="21">
        <v>0</v>
      </c>
      <c r="DC51" s="21">
        <v>0</v>
      </c>
      <c r="DD51" s="21">
        <v>0</v>
      </c>
      <c r="DE51" s="21">
        <v>0</v>
      </c>
      <c r="DF51" s="21">
        <v>0</v>
      </c>
      <c r="DG51" s="21">
        <v>0</v>
      </c>
      <c r="DH51" s="21">
        <v>0</v>
      </c>
      <c r="DI51" s="21">
        <v>0</v>
      </c>
      <c r="DK51" s="13">
        <v>0</v>
      </c>
    </row>
    <row r="52" spans="2:115" x14ac:dyDescent="0.25">
      <c r="B52" s="17" t="s">
        <v>22</v>
      </c>
      <c r="D52" s="25">
        <f t="shared" si="21"/>
        <v>0</v>
      </c>
      <c r="E52" s="25">
        <f t="shared" si="21"/>
        <v>0</v>
      </c>
      <c r="F52" s="25">
        <f t="shared" si="21"/>
        <v>0</v>
      </c>
      <c r="G52" s="25">
        <f t="shared" si="21"/>
        <v>0</v>
      </c>
      <c r="H52" s="25">
        <f t="shared" si="21"/>
        <v>0</v>
      </c>
      <c r="I52" s="25">
        <f t="shared" si="21"/>
        <v>1</v>
      </c>
      <c r="J52" s="25">
        <f t="shared" si="21"/>
        <v>1.0178571428571428</v>
      </c>
      <c r="K52" s="25">
        <f t="shared" si="21"/>
        <v>1.0625</v>
      </c>
      <c r="L52" s="25">
        <f t="shared" si="21"/>
        <v>1.066154302665002</v>
      </c>
      <c r="M52" s="25">
        <f t="shared" si="21"/>
        <v>1.0725061596768029</v>
      </c>
      <c r="N52" s="25">
        <f t="shared" si="21"/>
        <v>1.07127156848755</v>
      </c>
      <c r="O52" s="25">
        <f t="shared" si="21"/>
        <v>1.0673123906060455</v>
      </c>
      <c r="P52" s="25">
        <f t="shared" si="21"/>
        <v>1.0630577836843571</v>
      </c>
      <c r="Q52" s="25">
        <f t="shared" si="21"/>
        <v>1.055346904883802</v>
      </c>
      <c r="R52" s="25">
        <f t="shared" si="21"/>
        <v>1.0538778149345687</v>
      </c>
      <c r="S52" s="25">
        <f t="shared" si="21"/>
        <v>1.0536545771060393</v>
      </c>
      <c r="T52" s="25">
        <f t="shared" si="22"/>
        <v>1.0543632501712978</v>
      </c>
      <c r="U52" s="25">
        <f t="shared" si="22"/>
        <v>1.0558082260974024</v>
      </c>
      <c r="V52" s="25">
        <f t="shared" si="22"/>
        <v>1.0566536598659206</v>
      </c>
      <c r="X52" s="13">
        <v>-8.9470697232163499E-2</v>
      </c>
      <c r="Z52" s="10"/>
      <c r="AF52" s="17" t="s">
        <v>22</v>
      </c>
      <c r="AG52" s="17"/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1</v>
      </c>
      <c r="AO52" s="56">
        <v>1.0178571428571428</v>
      </c>
      <c r="AP52" s="56">
        <v>1.0625</v>
      </c>
      <c r="AQ52" s="56">
        <v>1.066154302665002</v>
      </c>
      <c r="AR52" s="56">
        <v>1.0725061596768029</v>
      </c>
      <c r="AS52" s="56">
        <v>1.07127156848755</v>
      </c>
      <c r="AT52" s="56">
        <v>1.0673123906060455</v>
      </c>
      <c r="AU52" s="56">
        <v>1.0630577836843571</v>
      </c>
      <c r="AV52" s="56">
        <v>1.055346904883802</v>
      </c>
      <c r="AW52" s="56">
        <v>1.0538778149345687</v>
      </c>
      <c r="AX52" s="56">
        <v>1.0536545771060393</v>
      </c>
      <c r="AY52" s="56">
        <v>1.0543632501712978</v>
      </c>
      <c r="AZ52" s="56">
        <v>1.0558082260974024</v>
      </c>
      <c r="BA52" s="56">
        <v>1.0566536598659206</v>
      </c>
      <c r="BC52" s="13">
        <v>-8.9470697232163499E-2</v>
      </c>
      <c r="BK52" s="17" t="s">
        <v>22</v>
      </c>
      <c r="BM52" s="21">
        <v>0</v>
      </c>
      <c r="BN52" s="21">
        <v>0</v>
      </c>
      <c r="BO52" s="21">
        <v>0</v>
      </c>
      <c r="BP52" s="21">
        <v>0</v>
      </c>
      <c r="BQ52" s="21">
        <v>0</v>
      </c>
      <c r="BR52" s="21">
        <v>0</v>
      </c>
      <c r="BS52" s="21">
        <v>0</v>
      </c>
      <c r="BT52" s="21">
        <v>0</v>
      </c>
      <c r="BU52" s="21">
        <v>0</v>
      </c>
      <c r="BV52" s="21">
        <v>0</v>
      </c>
      <c r="BW52" s="21">
        <v>0</v>
      </c>
      <c r="BX52" s="21">
        <v>0</v>
      </c>
      <c r="BY52" s="21">
        <v>0</v>
      </c>
      <c r="BZ52" s="21">
        <v>0</v>
      </c>
      <c r="CA52" s="21">
        <v>0</v>
      </c>
      <c r="CB52" s="21">
        <v>0</v>
      </c>
      <c r="CC52" s="21">
        <v>0</v>
      </c>
      <c r="CD52" s="21">
        <v>0</v>
      </c>
      <c r="CE52" s="21">
        <v>0</v>
      </c>
      <c r="CG52" s="13" t="e">
        <v>#DIV/0!</v>
      </c>
      <c r="CO52" s="17" t="s">
        <v>22</v>
      </c>
      <c r="CQ52" s="20">
        <v>0</v>
      </c>
      <c r="CR52" s="20">
        <v>0</v>
      </c>
      <c r="CS52" s="20">
        <v>0</v>
      </c>
      <c r="CT52" s="20">
        <v>0</v>
      </c>
      <c r="CU52" s="20">
        <v>0</v>
      </c>
      <c r="CV52" s="20">
        <v>0</v>
      </c>
      <c r="CW52" s="20">
        <v>0</v>
      </c>
      <c r="CX52" s="20">
        <v>0</v>
      </c>
      <c r="CY52" s="21">
        <v>0</v>
      </c>
      <c r="CZ52" s="21">
        <v>0</v>
      </c>
      <c r="DA52" s="21">
        <v>0</v>
      </c>
      <c r="DB52" s="21">
        <v>0</v>
      </c>
      <c r="DC52" s="21">
        <v>0</v>
      </c>
      <c r="DD52" s="21">
        <v>0</v>
      </c>
      <c r="DE52" s="21">
        <v>0</v>
      </c>
      <c r="DF52" s="21">
        <v>0</v>
      </c>
      <c r="DG52" s="21">
        <v>0</v>
      </c>
      <c r="DH52" s="21">
        <v>0</v>
      </c>
      <c r="DI52" s="21">
        <v>0</v>
      </c>
      <c r="DK52" s="13">
        <v>0</v>
      </c>
    </row>
    <row r="53" spans="2:115" x14ac:dyDescent="0.25">
      <c r="B53" s="17" t="s">
        <v>23</v>
      </c>
      <c r="D53" s="25">
        <f t="shared" si="21"/>
        <v>2</v>
      </c>
      <c r="E53" s="25">
        <f t="shared" si="21"/>
        <v>2</v>
      </c>
      <c r="F53" s="25">
        <f t="shared" si="21"/>
        <v>3</v>
      </c>
      <c r="G53" s="25">
        <f t="shared" si="21"/>
        <v>3</v>
      </c>
      <c r="H53" s="25">
        <f t="shared" si="21"/>
        <v>2.9217391304347826</v>
      </c>
      <c r="I53" s="25">
        <f t="shared" si="21"/>
        <v>2.9217391304347826</v>
      </c>
      <c r="J53" s="25">
        <f t="shared" si="21"/>
        <v>2.9739130434782606</v>
      </c>
      <c r="K53" s="25">
        <f t="shared" si="21"/>
        <v>3.1043478260869564</v>
      </c>
      <c r="L53" s="25">
        <f t="shared" si="21"/>
        <v>3.1272946114492912</v>
      </c>
      <c r="M53" s="25">
        <f t="shared" si="21"/>
        <v>3.1620041301062773</v>
      </c>
      <c r="N53" s="25">
        <f t="shared" si="21"/>
        <v>3.1752540201825123</v>
      </c>
      <c r="O53" s="25">
        <f t="shared" si="21"/>
        <v>3.178721350992082</v>
      </c>
      <c r="P53" s="25">
        <f t="shared" si="21"/>
        <v>3.183505000127175</v>
      </c>
      <c r="Q53" s="25">
        <f t="shared" si="21"/>
        <v>3.1993809956122465</v>
      </c>
      <c r="R53" s="25">
        <f t="shared" si="21"/>
        <v>3.2073641298604421</v>
      </c>
      <c r="S53" s="25">
        <f t="shared" si="21"/>
        <v>3.2224300070532492</v>
      </c>
      <c r="T53" s="25">
        <f t="shared" si="22"/>
        <v>3.2443558732916236</v>
      </c>
      <c r="U53" s="25">
        <f t="shared" si="22"/>
        <v>3.2665471054175272</v>
      </c>
      <c r="V53" s="25">
        <f t="shared" si="22"/>
        <v>3.2852967723290747</v>
      </c>
      <c r="X53" s="13">
        <v>0.49410368717071051</v>
      </c>
      <c r="AF53" s="17" t="s">
        <v>23</v>
      </c>
      <c r="AG53" s="17"/>
      <c r="AI53" s="56">
        <v>2</v>
      </c>
      <c r="AJ53" s="56">
        <v>2</v>
      </c>
      <c r="AK53" s="56">
        <v>3</v>
      </c>
      <c r="AL53" s="56">
        <v>3</v>
      </c>
      <c r="AM53" s="56">
        <v>2.9217391304347826</v>
      </c>
      <c r="AN53" s="56">
        <v>2.9217391304347826</v>
      </c>
      <c r="AO53" s="56">
        <v>2.9739130434782606</v>
      </c>
      <c r="AP53" s="56">
        <v>3.1043478260869564</v>
      </c>
      <c r="AQ53" s="56">
        <v>3.1272946114492912</v>
      </c>
      <c r="AR53" s="56">
        <v>3.1620041301062773</v>
      </c>
      <c r="AS53" s="56">
        <v>3.1752540201825123</v>
      </c>
      <c r="AT53" s="56">
        <v>3.178721350992082</v>
      </c>
      <c r="AU53" s="56">
        <v>3.183505000127175</v>
      </c>
      <c r="AV53" s="56">
        <v>3.1993809956122465</v>
      </c>
      <c r="AW53" s="56">
        <v>3.2073641298604421</v>
      </c>
      <c r="AX53" s="56">
        <v>3.2224300070532492</v>
      </c>
      <c r="AY53" s="56">
        <v>3.2443558732916236</v>
      </c>
      <c r="AZ53" s="56">
        <v>3.2665471054175272</v>
      </c>
      <c r="BA53" s="56">
        <v>3.2852967723290747</v>
      </c>
      <c r="BC53" s="13">
        <v>0.49410368717071051</v>
      </c>
      <c r="BK53" s="17" t="s">
        <v>23</v>
      </c>
      <c r="BM53" s="21">
        <v>0</v>
      </c>
      <c r="BN53" s="21">
        <v>0</v>
      </c>
      <c r="BO53" s="21">
        <v>0</v>
      </c>
      <c r="BP53" s="21">
        <v>0</v>
      </c>
      <c r="BQ53" s="21">
        <v>0</v>
      </c>
      <c r="BR53" s="21">
        <v>0</v>
      </c>
      <c r="BS53" s="21">
        <v>0</v>
      </c>
      <c r="BT53" s="21">
        <v>0</v>
      </c>
      <c r="BU53" s="21">
        <v>0</v>
      </c>
      <c r="BV53" s="21">
        <v>0</v>
      </c>
      <c r="BW53" s="21">
        <v>0</v>
      </c>
      <c r="BX53" s="21">
        <v>0</v>
      </c>
      <c r="BY53" s="21">
        <v>0</v>
      </c>
      <c r="BZ53" s="21">
        <v>0</v>
      </c>
      <c r="CA53" s="21">
        <v>0</v>
      </c>
      <c r="CB53" s="21">
        <v>0</v>
      </c>
      <c r="CC53" s="21">
        <v>0</v>
      </c>
      <c r="CD53" s="21">
        <v>0</v>
      </c>
      <c r="CE53" s="21">
        <v>0</v>
      </c>
      <c r="CG53" s="13" t="e">
        <v>#DIV/0!</v>
      </c>
      <c r="CO53" s="17" t="s">
        <v>23</v>
      </c>
      <c r="CQ53" s="20">
        <v>0</v>
      </c>
      <c r="CR53" s="20">
        <v>0</v>
      </c>
      <c r="CS53" s="20">
        <v>0</v>
      </c>
      <c r="CT53" s="20">
        <v>0</v>
      </c>
      <c r="CU53" s="20">
        <v>0</v>
      </c>
      <c r="CV53" s="20">
        <v>0</v>
      </c>
      <c r="CW53" s="20">
        <v>0</v>
      </c>
      <c r="CX53" s="20">
        <v>0</v>
      </c>
      <c r="CY53" s="21">
        <v>0</v>
      </c>
      <c r="CZ53" s="21">
        <v>0</v>
      </c>
      <c r="DA53" s="21">
        <v>0</v>
      </c>
      <c r="DB53" s="21">
        <v>0</v>
      </c>
      <c r="DC53" s="21">
        <v>0</v>
      </c>
      <c r="DD53" s="21">
        <v>0</v>
      </c>
      <c r="DE53" s="21">
        <v>0</v>
      </c>
      <c r="DF53" s="21">
        <v>0</v>
      </c>
      <c r="DG53" s="21">
        <v>0</v>
      </c>
      <c r="DH53" s="21">
        <v>0</v>
      </c>
      <c r="DI53" s="21">
        <v>0</v>
      </c>
      <c r="DK53" s="13">
        <v>0</v>
      </c>
    </row>
    <row r="54" spans="2:115" x14ac:dyDescent="0.25">
      <c r="B54" s="17" t="s">
        <v>24</v>
      </c>
      <c r="D54" s="25">
        <f t="shared" si="21"/>
        <v>10</v>
      </c>
      <c r="E54" s="25">
        <f t="shared" si="21"/>
        <v>11</v>
      </c>
      <c r="F54" s="25">
        <f t="shared" si="21"/>
        <v>14</v>
      </c>
      <c r="G54" s="25">
        <f t="shared" si="21"/>
        <v>15</v>
      </c>
      <c r="H54" s="25">
        <f t="shared" si="21"/>
        <v>14.608695652173912</v>
      </c>
      <c r="I54" s="25">
        <f t="shared" si="21"/>
        <v>14.608695652173912</v>
      </c>
      <c r="J54" s="25">
        <f t="shared" si="21"/>
        <v>14.869565217391305</v>
      </c>
      <c r="K54" s="25">
        <f t="shared" si="21"/>
        <v>15.521739130434781</v>
      </c>
      <c r="L54" s="25">
        <f t="shared" si="21"/>
        <v>15.760239597590383</v>
      </c>
      <c r="M54" s="25">
        <f t="shared" si="21"/>
        <v>16.029846598124365</v>
      </c>
      <c r="N54" s="25">
        <f t="shared" si="21"/>
        <v>16.159523158133755</v>
      </c>
      <c r="O54" s="25">
        <f t="shared" si="21"/>
        <v>16.189837726101395</v>
      </c>
      <c r="P54" s="25">
        <f t="shared" si="21"/>
        <v>16.197993606826849</v>
      </c>
      <c r="Q54" s="25">
        <f t="shared" si="21"/>
        <v>16.118684628430678</v>
      </c>
      <c r="R54" s="25">
        <f t="shared" si="21"/>
        <v>16.1787110482876</v>
      </c>
      <c r="S54" s="25">
        <f t="shared" si="21"/>
        <v>16.265245686747225</v>
      </c>
      <c r="T54" s="25">
        <f t="shared" si="22"/>
        <v>16.384315004921859</v>
      </c>
      <c r="U54" s="25">
        <f t="shared" si="22"/>
        <v>16.543002322989132</v>
      </c>
      <c r="V54" s="25">
        <f t="shared" si="22"/>
        <v>16.704163787636933</v>
      </c>
      <c r="X54" s="13">
        <v>0.58337232472307488</v>
      </c>
      <c r="AF54" s="17" t="s">
        <v>24</v>
      </c>
      <c r="AG54" s="17"/>
      <c r="AI54" s="56">
        <v>10</v>
      </c>
      <c r="AJ54" s="56">
        <v>11</v>
      </c>
      <c r="AK54" s="56">
        <v>14</v>
      </c>
      <c r="AL54" s="56">
        <v>15</v>
      </c>
      <c r="AM54" s="56">
        <v>14.608695652173912</v>
      </c>
      <c r="AN54" s="56">
        <v>14.608695652173912</v>
      </c>
      <c r="AO54" s="56">
        <v>14.869565217391305</v>
      </c>
      <c r="AP54" s="56">
        <v>15.521739130434781</v>
      </c>
      <c r="AQ54" s="56">
        <v>15.760239597590383</v>
      </c>
      <c r="AR54" s="56">
        <v>16.029846598124365</v>
      </c>
      <c r="AS54" s="56">
        <v>16.159523158133755</v>
      </c>
      <c r="AT54" s="56">
        <v>16.189837726101395</v>
      </c>
      <c r="AU54" s="56">
        <v>16.197993606826849</v>
      </c>
      <c r="AV54" s="56">
        <v>16.118684628430678</v>
      </c>
      <c r="AW54" s="56">
        <v>16.1787110482876</v>
      </c>
      <c r="AX54" s="56">
        <v>16.265245686747225</v>
      </c>
      <c r="AY54" s="56">
        <v>16.384315004921859</v>
      </c>
      <c r="AZ54" s="56">
        <v>16.543002322989132</v>
      </c>
      <c r="BA54" s="56">
        <v>16.704163787636933</v>
      </c>
      <c r="BC54" s="13">
        <v>0.58337232472307488</v>
      </c>
      <c r="BK54" s="17" t="s">
        <v>24</v>
      </c>
      <c r="BM54" s="21">
        <v>0</v>
      </c>
      <c r="BN54" s="21">
        <v>0</v>
      </c>
      <c r="BO54" s="21">
        <v>0</v>
      </c>
      <c r="BP54" s="21">
        <v>0</v>
      </c>
      <c r="BQ54" s="21">
        <v>0</v>
      </c>
      <c r="BR54" s="21">
        <v>0</v>
      </c>
      <c r="BS54" s="21">
        <v>0</v>
      </c>
      <c r="BT54" s="21">
        <v>0</v>
      </c>
      <c r="BU54" s="21">
        <v>0</v>
      </c>
      <c r="BV54" s="21">
        <v>0</v>
      </c>
      <c r="BW54" s="21">
        <v>0</v>
      </c>
      <c r="BX54" s="21">
        <v>0</v>
      </c>
      <c r="BY54" s="21">
        <v>0</v>
      </c>
      <c r="BZ54" s="21">
        <v>0</v>
      </c>
      <c r="CA54" s="21">
        <v>0</v>
      </c>
      <c r="CB54" s="21">
        <v>0</v>
      </c>
      <c r="CC54" s="21">
        <v>0</v>
      </c>
      <c r="CD54" s="21">
        <v>0</v>
      </c>
      <c r="CE54" s="21">
        <v>0</v>
      </c>
      <c r="CG54" s="13" t="e">
        <v>#DIV/0!</v>
      </c>
      <c r="CO54" s="17" t="s">
        <v>24</v>
      </c>
      <c r="CQ54" s="20">
        <v>0</v>
      </c>
      <c r="CR54" s="20">
        <v>0</v>
      </c>
      <c r="CS54" s="20">
        <v>0</v>
      </c>
      <c r="CT54" s="20">
        <v>0</v>
      </c>
      <c r="CU54" s="20">
        <v>0</v>
      </c>
      <c r="CV54" s="20">
        <v>0</v>
      </c>
      <c r="CW54" s="20">
        <v>0</v>
      </c>
      <c r="CX54" s="20">
        <v>0</v>
      </c>
      <c r="CY54" s="21">
        <v>0</v>
      </c>
      <c r="CZ54" s="21">
        <v>0</v>
      </c>
      <c r="DA54" s="21">
        <v>0</v>
      </c>
      <c r="DB54" s="21">
        <v>0</v>
      </c>
      <c r="DC54" s="21">
        <v>0</v>
      </c>
      <c r="DD54" s="21">
        <v>0</v>
      </c>
      <c r="DE54" s="21">
        <v>0</v>
      </c>
      <c r="DF54" s="21">
        <v>0</v>
      </c>
      <c r="DG54" s="21">
        <v>0</v>
      </c>
      <c r="DH54" s="21">
        <v>0</v>
      </c>
      <c r="DI54" s="21">
        <v>0</v>
      </c>
      <c r="DK54" s="13">
        <v>0</v>
      </c>
    </row>
    <row r="55" spans="2:115" x14ac:dyDescent="0.25">
      <c r="B55" s="17" t="s">
        <v>25</v>
      </c>
      <c r="D55" s="25">
        <f t="shared" si="21"/>
        <v>3</v>
      </c>
      <c r="E55" s="25">
        <f t="shared" si="21"/>
        <v>2</v>
      </c>
      <c r="F55" s="25">
        <f t="shared" si="21"/>
        <v>2</v>
      </c>
      <c r="G55" s="25">
        <f t="shared" si="21"/>
        <v>1</v>
      </c>
      <c r="H55" s="25">
        <f t="shared" si="21"/>
        <v>0.97391304347826091</v>
      </c>
      <c r="I55" s="25">
        <f t="shared" si="21"/>
        <v>0.97391304347826091</v>
      </c>
      <c r="J55" s="25">
        <f t="shared" si="21"/>
        <v>0.99130434782608701</v>
      </c>
      <c r="K55" s="25">
        <f t="shared" si="21"/>
        <v>1.0347826086956522</v>
      </c>
      <c r="L55" s="25">
        <f t="shared" si="21"/>
        <v>1.0493602435047067</v>
      </c>
      <c r="M55" s="25">
        <f t="shared" si="21"/>
        <v>1.066494936304315</v>
      </c>
      <c r="N55" s="25">
        <f t="shared" si="21"/>
        <v>1.0748805959723415</v>
      </c>
      <c r="O55" s="25">
        <f t="shared" si="21"/>
        <v>1.0775394816554136</v>
      </c>
      <c r="P55" s="25">
        <f t="shared" si="21"/>
        <v>1.0798125054673124</v>
      </c>
      <c r="Q55" s="25">
        <f t="shared" si="21"/>
        <v>1.075428083918577</v>
      </c>
      <c r="R55" s="25">
        <f t="shared" si="21"/>
        <v>1.0808624978692216</v>
      </c>
      <c r="S55" s="25">
        <f t="shared" si="21"/>
        <v>1.0874045625068922</v>
      </c>
      <c r="T55" s="25">
        <f t="shared" si="22"/>
        <v>1.0960427647510316</v>
      </c>
      <c r="U55" s="25">
        <f t="shared" si="22"/>
        <v>1.1068402545132703</v>
      </c>
      <c r="V55" s="25">
        <f t="shared" si="22"/>
        <v>1.117549738926213</v>
      </c>
      <c r="X55" s="13">
        <v>0.63156470274561283</v>
      </c>
      <c r="AF55" s="17" t="s">
        <v>25</v>
      </c>
      <c r="AG55" s="17"/>
      <c r="AI55" s="56">
        <v>3</v>
      </c>
      <c r="AJ55" s="56">
        <v>2</v>
      </c>
      <c r="AK55" s="56">
        <v>2</v>
      </c>
      <c r="AL55" s="56">
        <v>1</v>
      </c>
      <c r="AM55" s="56">
        <v>0.97391304347826091</v>
      </c>
      <c r="AN55" s="56">
        <v>0.97391304347826091</v>
      </c>
      <c r="AO55" s="56">
        <v>0.99130434782608701</v>
      </c>
      <c r="AP55" s="56">
        <v>1.0347826086956522</v>
      </c>
      <c r="AQ55" s="56">
        <v>1.0493602435047067</v>
      </c>
      <c r="AR55" s="56">
        <v>1.066494936304315</v>
      </c>
      <c r="AS55" s="56">
        <v>1.0748805959723415</v>
      </c>
      <c r="AT55" s="56">
        <v>1.0775394816554136</v>
      </c>
      <c r="AU55" s="56">
        <v>1.0798125054673124</v>
      </c>
      <c r="AV55" s="56">
        <v>1.075428083918577</v>
      </c>
      <c r="AW55" s="56">
        <v>1.0808624978692216</v>
      </c>
      <c r="AX55" s="56">
        <v>1.0874045625068922</v>
      </c>
      <c r="AY55" s="56">
        <v>1.0960427647510316</v>
      </c>
      <c r="AZ55" s="56">
        <v>1.1068402545132703</v>
      </c>
      <c r="BA55" s="56">
        <v>1.117549738926213</v>
      </c>
      <c r="BC55" s="13">
        <v>0.63156470274561283</v>
      </c>
      <c r="BK55" s="17" t="s">
        <v>25</v>
      </c>
      <c r="BM55" s="21">
        <v>0</v>
      </c>
      <c r="BN55" s="21">
        <v>0</v>
      </c>
      <c r="BO55" s="21">
        <v>0</v>
      </c>
      <c r="BP55" s="21">
        <v>0</v>
      </c>
      <c r="BQ55" s="21">
        <v>0</v>
      </c>
      <c r="BR55" s="21">
        <v>0</v>
      </c>
      <c r="BS55" s="21">
        <v>0</v>
      </c>
      <c r="BT55" s="21">
        <v>0</v>
      </c>
      <c r="BU55" s="21">
        <v>0</v>
      </c>
      <c r="BV55" s="21">
        <v>0</v>
      </c>
      <c r="BW55" s="21">
        <v>0</v>
      </c>
      <c r="BX55" s="21">
        <v>0</v>
      </c>
      <c r="BY55" s="21">
        <v>0</v>
      </c>
      <c r="BZ55" s="21">
        <v>0</v>
      </c>
      <c r="CA55" s="21">
        <v>0</v>
      </c>
      <c r="CB55" s="21">
        <v>0</v>
      </c>
      <c r="CC55" s="21">
        <v>0</v>
      </c>
      <c r="CD55" s="21">
        <v>0</v>
      </c>
      <c r="CE55" s="21">
        <v>0</v>
      </c>
      <c r="CG55" s="13" t="e">
        <v>#DIV/0!</v>
      </c>
      <c r="CO55" s="17" t="s">
        <v>25</v>
      </c>
      <c r="CQ55" s="20">
        <v>0</v>
      </c>
      <c r="CR55" s="20">
        <v>0</v>
      </c>
      <c r="CS55" s="20">
        <v>0</v>
      </c>
      <c r="CT55" s="20">
        <v>0</v>
      </c>
      <c r="CU55" s="20">
        <v>0</v>
      </c>
      <c r="CV55" s="20">
        <v>0</v>
      </c>
      <c r="CW55" s="20">
        <v>0</v>
      </c>
      <c r="CX55" s="20">
        <v>0</v>
      </c>
      <c r="CY55" s="21">
        <v>0</v>
      </c>
      <c r="CZ55" s="21">
        <v>0</v>
      </c>
      <c r="DA55" s="21">
        <v>0</v>
      </c>
      <c r="DB55" s="21">
        <v>0</v>
      </c>
      <c r="DC55" s="21">
        <v>0</v>
      </c>
      <c r="DD55" s="21">
        <v>0</v>
      </c>
      <c r="DE55" s="21">
        <v>0</v>
      </c>
      <c r="DF55" s="21">
        <v>0</v>
      </c>
      <c r="DG55" s="21">
        <v>0</v>
      </c>
      <c r="DH55" s="21">
        <v>0</v>
      </c>
      <c r="DI55" s="21">
        <v>0</v>
      </c>
      <c r="DK55" s="13">
        <v>0</v>
      </c>
    </row>
    <row r="56" spans="2:115" x14ac:dyDescent="0.25">
      <c r="B56" s="17" t="s">
        <v>26</v>
      </c>
      <c r="D56" s="25">
        <f t="shared" si="21"/>
        <v>6</v>
      </c>
      <c r="E56" s="25">
        <f t="shared" si="21"/>
        <v>8</v>
      </c>
      <c r="F56" s="25">
        <f t="shared" si="21"/>
        <v>3</v>
      </c>
      <c r="G56" s="25">
        <f t="shared" si="21"/>
        <v>3</v>
      </c>
      <c r="H56" s="25">
        <f t="shared" si="21"/>
        <v>2.9217391304347826</v>
      </c>
      <c r="I56" s="25">
        <f t="shared" si="21"/>
        <v>2.9217391304347826</v>
      </c>
      <c r="J56" s="25">
        <f t="shared" si="21"/>
        <v>2.9739130434782606</v>
      </c>
      <c r="K56" s="25">
        <f t="shared" si="21"/>
        <v>3.1043478260869564</v>
      </c>
      <c r="L56" s="25">
        <f t="shared" si="21"/>
        <v>3.2459385563632637</v>
      </c>
      <c r="M56" s="25">
        <f t="shared" si="21"/>
        <v>3.2824570432758446</v>
      </c>
      <c r="N56" s="25">
        <f t="shared" si="21"/>
        <v>3.3114395526728808</v>
      </c>
      <c r="O56" s="25">
        <f t="shared" si="21"/>
        <v>3.3260553827842179</v>
      </c>
      <c r="P56" s="25">
        <f t="shared" si="21"/>
        <v>3.3425740206099852</v>
      </c>
      <c r="Q56" s="25">
        <f t="shared" si="21"/>
        <v>3.3574229797364175</v>
      </c>
      <c r="R56" s="25">
        <f t="shared" si="21"/>
        <v>3.3767384428796974</v>
      </c>
      <c r="S56" s="25">
        <f t="shared" si="21"/>
        <v>3.4035088830436897</v>
      </c>
      <c r="T56" s="25">
        <f t="shared" si="22"/>
        <v>3.43817939396562</v>
      </c>
      <c r="U56" s="25">
        <f t="shared" si="22"/>
        <v>2.9677346479616529</v>
      </c>
      <c r="V56" s="25">
        <f t="shared" si="22"/>
        <v>3.106343346399961</v>
      </c>
      <c r="X56" s="13">
        <v>-0.43861803218185891</v>
      </c>
      <c r="AF56" s="17" t="s">
        <v>26</v>
      </c>
      <c r="AG56" s="17"/>
      <c r="AI56" s="56">
        <v>6</v>
      </c>
      <c r="AJ56" s="56">
        <v>8</v>
      </c>
      <c r="AK56" s="56">
        <v>3</v>
      </c>
      <c r="AL56" s="56">
        <v>3</v>
      </c>
      <c r="AM56" s="56">
        <v>2.9217391304347826</v>
      </c>
      <c r="AN56" s="56">
        <v>2.9217391304347826</v>
      </c>
      <c r="AO56" s="56">
        <v>2.9739130434782606</v>
      </c>
      <c r="AP56" s="56">
        <v>3.1043478260869564</v>
      </c>
      <c r="AQ56" s="56">
        <v>3.2459385563632637</v>
      </c>
      <c r="AR56" s="56">
        <v>3.2824570432758446</v>
      </c>
      <c r="AS56" s="56">
        <v>3.3114395526728808</v>
      </c>
      <c r="AT56" s="56">
        <v>3.3260553827842179</v>
      </c>
      <c r="AU56" s="56">
        <v>3.3425740206099852</v>
      </c>
      <c r="AV56" s="56">
        <v>3.3574229797364175</v>
      </c>
      <c r="AW56" s="56">
        <v>3.3767384428796974</v>
      </c>
      <c r="AX56" s="56">
        <v>3.4035088830436897</v>
      </c>
      <c r="AY56" s="56">
        <v>3.43817939396562</v>
      </c>
      <c r="AZ56" s="56">
        <v>2.9677346479616529</v>
      </c>
      <c r="BA56" s="56">
        <v>3.106343346399961</v>
      </c>
      <c r="BC56" s="13">
        <v>-0.43861803218185891</v>
      </c>
      <c r="BK56" s="17" t="s">
        <v>26</v>
      </c>
      <c r="BM56" s="21">
        <v>0</v>
      </c>
      <c r="BN56" s="21">
        <v>0</v>
      </c>
      <c r="BO56" s="21">
        <v>0</v>
      </c>
      <c r="BP56" s="21">
        <v>0</v>
      </c>
      <c r="BQ56" s="21">
        <v>0</v>
      </c>
      <c r="BR56" s="21">
        <v>0</v>
      </c>
      <c r="BS56" s="21">
        <v>0</v>
      </c>
      <c r="BT56" s="21">
        <v>0</v>
      </c>
      <c r="BU56" s="21">
        <v>0</v>
      </c>
      <c r="BV56" s="21">
        <v>0</v>
      </c>
      <c r="BW56" s="21">
        <v>0</v>
      </c>
      <c r="BX56" s="21">
        <v>0</v>
      </c>
      <c r="BY56" s="21">
        <v>0</v>
      </c>
      <c r="BZ56" s="21">
        <v>0</v>
      </c>
      <c r="CA56" s="21">
        <v>0</v>
      </c>
      <c r="CB56" s="21">
        <v>0</v>
      </c>
      <c r="CC56" s="21">
        <v>0</v>
      </c>
      <c r="CD56" s="21">
        <v>0</v>
      </c>
      <c r="CE56" s="21">
        <v>0</v>
      </c>
      <c r="CG56" s="13" t="e">
        <v>#DIV/0!</v>
      </c>
      <c r="CO56" s="17" t="s">
        <v>26</v>
      </c>
      <c r="CQ56" s="20">
        <v>0</v>
      </c>
      <c r="CR56" s="20">
        <v>0</v>
      </c>
      <c r="CS56" s="20">
        <v>0</v>
      </c>
      <c r="CT56" s="20">
        <v>0</v>
      </c>
      <c r="CU56" s="20">
        <v>0</v>
      </c>
      <c r="CV56" s="20">
        <v>0</v>
      </c>
      <c r="CW56" s="20">
        <v>0</v>
      </c>
      <c r="CX56" s="20">
        <v>0</v>
      </c>
      <c r="CY56" s="21">
        <v>0</v>
      </c>
      <c r="CZ56" s="21">
        <v>0</v>
      </c>
      <c r="DA56" s="21">
        <v>0</v>
      </c>
      <c r="DB56" s="21">
        <v>0</v>
      </c>
      <c r="DC56" s="21">
        <v>0</v>
      </c>
      <c r="DD56" s="21">
        <v>0</v>
      </c>
      <c r="DE56" s="21">
        <v>0</v>
      </c>
      <c r="DF56" s="21">
        <v>0</v>
      </c>
      <c r="DG56" s="21">
        <v>0</v>
      </c>
      <c r="DH56" s="21">
        <v>0</v>
      </c>
      <c r="DI56" s="21">
        <v>0</v>
      </c>
      <c r="DK56" s="13">
        <v>0</v>
      </c>
    </row>
    <row r="57" spans="2:115" x14ac:dyDescent="0.25">
      <c r="B57" s="17" t="s">
        <v>27</v>
      </c>
      <c r="D57" s="25">
        <f t="shared" si="21"/>
        <v>49</v>
      </c>
      <c r="E57" s="25">
        <f t="shared" si="21"/>
        <v>49</v>
      </c>
      <c r="F57" s="25">
        <f t="shared" si="21"/>
        <v>50</v>
      </c>
      <c r="G57" s="25">
        <f t="shared" si="21"/>
        <v>50</v>
      </c>
      <c r="H57" s="25">
        <f t="shared" si="21"/>
        <v>48.695652173913039</v>
      </c>
      <c r="I57" s="25">
        <f t="shared" si="21"/>
        <v>48.695652173913039</v>
      </c>
      <c r="J57" s="25">
        <f t="shared" si="21"/>
        <v>49.565217391304344</v>
      </c>
      <c r="K57" s="25">
        <f t="shared" si="21"/>
        <v>51.739130434782609</v>
      </c>
      <c r="L57" s="25">
        <f t="shared" si="21"/>
        <v>52.207116146243365</v>
      </c>
      <c r="M57" s="25">
        <f t="shared" si="21"/>
        <v>52.741321183113747</v>
      </c>
      <c r="N57" s="25">
        <f t="shared" si="21"/>
        <v>52.86857692782084</v>
      </c>
      <c r="O57" s="25">
        <f t="shared" si="21"/>
        <v>52.760610355038779</v>
      </c>
      <c r="P57" s="25">
        <f t="shared" si="21"/>
        <v>52.68560629879682</v>
      </c>
      <c r="Q57" s="25">
        <f t="shared" si="21"/>
        <v>52.307061146613549</v>
      </c>
      <c r="R57" s="25">
        <f t="shared" si="21"/>
        <v>52.331883213133963</v>
      </c>
      <c r="S57" s="25">
        <f t="shared" si="21"/>
        <v>52.429007432525935</v>
      </c>
      <c r="T57" s="25">
        <f t="shared" si="22"/>
        <v>52.635716861139699</v>
      </c>
      <c r="U57" s="25">
        <f t="shared" si="22"/>
        <v>52.40374236955774</v>
      </c>
      <c r="V57" s="25">
        <f t="shared" si="22"/>
        <v>52.777140717277817</v>
      </c>
      <c r="X57" s="13">
        <v>0.10865244172086896</v>
      </c>
      <c r="AF57" s="17" t="s">
        <v>27</v>
      </c>
      <c r="AG57" s="17"/>
      <c r="AI57" s="56">
        <v>49</v>
      </c>
      <c r="AJ57" s="56">
        <v>49</v>
      </c>
      <c r="AK57" s="56">
        <v>50</v>
      </c>
      <c r="AL57" s="56">
        <v>50</v>
      </c>
      <c r="AM57" s="56">
        <v>48.695652173913039</v>
      </c>
      <c r="AN57" s="56">
        <v>48.695652173913039</v>
      </c>
      <c r="AO57" s="56">
        <v>49.565217391304344</v>
      </c>
      <c r="AP57" s="56">
        <v>51.739130434782609</v>
      </c>
      <c r="AQ57" s="56">
        <v>52.207116146243365</v>
      </c>
      <c r="AR57" s="56">
        <v>52.741321183113747</v>
      </c>
      <c r="AS57" s="56">
        <v>52.86857692782084</v>
      </c>
      <c r="AT57" s="56">
        <v>52.760610355038779</v>
      </c>
      <c r="AU57" s="56">
        <v>52.68560629879682</v>
      </c>
      <c r="AV57" s="56">
        <v>52.307061146613549</v>
      </c>
      <c r="AW57" s="56">
        <v>52.331883213133963</v>
      </c>
      <c r="AX57" s="56">
        <v>52.429007432525935</v>
      </c>
      <c r="AY57" s="56">
        <v>52.635716861139699</v>
      </c>
      <c r="AZ57" s="56">
        <v>52.40374236955774</v>
      </c>
      <c r="BA57" s="56">
        <v>52.777140717277817</v>
      </c>
      <c r="BC57" s="13">
        <v>0.10865244172086896</v>
      </c>
      <c r="BK57" s="17" t="s">
        <v>27</v>
      </c>
      <c r="BM57" s="21">
        <v>0</v>
      </c>
      <c r="BN57" s="21">
        <v>0</v>
      </c>
      <c r="BO57" s="21">
        <v>0</v>
      </c>
      <c r="BP57" s="21">
        <v>0</v>
      </c>
      <c r="BQ57" s="21">
        <v>0</v>
      </c>
      <c r="BR57" s="21">
        <v>0</v>
      </c>
      <c r="BS57" s="21">
        <v>0</v>
      </c>
      <c r="BT57" s="21">
        <v>0</v>
      </c>
      <c r="BU57" s="21">
        <v>0</v>
      </c>
      <c r="BV57" s="21">
        <v>0</v>
      </c>
      <c r="BW57" s="21">
        <v>0</v>
      </c>
      <c r="BX57" s="21">
        <v>0</v>
      </c>
      <c r="BY57" s="21">
        <v>0</v>
      </c>
      <c r="BZ57" s="21">
        <v>0</v>
      </c>
      <c r="CA57" s="21">
        <v>0</v>
      </c>
      <c r="CB57" s="21">
        <v>0</v>
      </c>
      <c r="CC57" s="21">
        <v>0</v>
      </c>
      <c r="CD57" s="21">
        <v>0</v>
      </c>
      <c r="CE57" s="21">
        <v>0</v>
      </c>
      <c r="CG57" s="13" t="e">
        <v>#DIV/0!</v>
      </c>
      <c r="CO57" s="17" t="s">
        <v>27</v>
      </c>
      <c r="CQ57" s="20">
        <v>0</v>
      </c>
      <c r="CR57" s="20">
        <v>0</v>
      </c>
      <c r="CS57" s="20">
        <v>0</v>
      </c>
      <c r="CT57" s="20">
        <v>0</v>
      </c>
      <c r="CU57" s="20">
        <v>0</v>
      </c>
      <c r="CV57" s="20">
        <v>0</v>
      </c>
      <c r="CW57" s="20">
        <v>0</v>
      </c>
      <c r="CX57" s="20">
        <v>0</v>
      </c>
      <c r="CY57" s="21">
        <v>0</v>
      </c>
      <c r="CZ57" s="21">
        <v>0</v>
      </c>
      <c r="DA57" s="21">
        <v>0</v>
      </c>
      <c r="DB57" s="21">
        <v>0</v>
      </c>
      <c r="DC57" s="21">
        <v>0</v>
      </c>
      <c r="DD57" s="21">
        <v>0</v>
      </c>
      <c r="DE57" s="21">
        <v>0</v>
      </c>
      <c r="DF57" s="21">
        <v>0</v>
      </c>
      <c r="DG57" s="21">
        <v>0</v>
      </c>
      <c r="DH57" s="21">
        <v>0</v>
      </c>
      <c r="DI57" s="21">
        <v>0</v>
      </c>
      <c r="DK57" s="13">
        <v>0</v>
      </c>
    </row>
    <row r="58" spans="2:115" x14ac:dyDescent="0.25">
      <c r="B58" s="17" t="s">
        <v>28</v>
      </c>
      <c r="D58" s="25">
        <f t="shared" si="21"/>
        <v>34</v>
      </c>
      <c r="E58" s="25">
        <f t="shared" si="21"/>
        <v>35</v>
      </c>
      <c r="F58" s="25">
        <f t="shared" si="21"/>
        <v>42</v>
      </c>
      <c r="G58" s="25">
        <f t="shared" si="21"/>
        <v>43</v>
      </c>
      <c r="H58" s="25">
        <f t="shared" si="21"/>
        <v>41.878260869565217</v>
      </c>
      <c r="I58" s="25">
        <f t="shared" si="21"/>
        <v>41.878260869565217</v>
      </c>
      <c r="J58" s="25">
        <f t="shared" si="21"/>
        <v>42.626086956521739</v>
      </c>
      <c r="K58" s="25">
        <f t="shared" si="21"/>
        <v>44.495652173913044</v>
      </c>
      <c r="L58" s="25">
        <f t="shared" si="21"/>
        <v>45.012300070160286</v>
      </c>
      <c r="M58" s="25">
        <f t="shared" si="21"/>
        <v>45.64225559836855</v>
      </c>
      <c r="N58" s="25">
        <f t="shared" si="21"/>
        <v>45.887304356744231</v>
      </c>
      <c r="O58" s="25">
        <f t="shared" si="21"/>
        <v>45.892177999564815</v>
      </c>
      <c r="P58" s="25">
        <f t="shared" si="21"/>
        <v>45.873114364758003</v>
      </c>
      <c r="Q58" s="25">
        <f t="shared" si="21"/>
        <v>45.729721116425047</v>
      </c>
      <c r="R58" s="25">
        <f t="shared" si="21"/>
        <v>45.81040253481639</v>
      </c>
      <c r="S58" s="25">
        <f t="shared" ref="S58:S72" si="35">AX58+CB58+DF58</f>
        <v>45.985916927537041</v>
      </c>
      <c r="T58" s="25">
        <f t="shared" si="22"/>
        <v>46.263675783214808</v>
      </c>
      <c r="U58" s="25">
        <f t="shared" si="22"/>
        <v>46.622909737347165</v>
      </c>
      <c r="V58" s="25">
        <f t="shared" si="22"/>
        <v>46.97447991324966</v>
      </c>
      <c r="X58" s="13">
        <v>0.42759846810198621</v>
      </c>
      <c r="AF58" s="17" t="s">
        <v>28</v>
      </c>
      <c r="AG58" s="17"/>
      <c r="AI58" s="56">
        <v>34</v>
      </c>
      <c r="AJ58" s="56">
        <v>35</v>
      </c>
      <c r="AK58" s="56">
        <v>42</v>
      </c>
      <c r="AL58" s="56">
        <v>43</v>
      </c>
      <c r="AM58" s="56">
        <v>41.878260869565217</v>
      </c>
      <c r="AN58" s="56">
        <v>41.878260869565217</v>
      </c>
      <c r="AO58" s="56">
        <v>42.626086956521739</v>
      </c>
      <c r="AP58" s="56">
        <v>44.495652173913044</v>
      </c>
      <c r="AQ58" s="56">
        <v>45.012300070160286</v>
      </c>
      <c r="AR58" s="56">
        <v>45.64225559836855</v>
      </c>
      <c r="AS58" s="56">
        <v>45.887304356744231</v>
      </c>
      <c r="AT58" s="56">
        <v>45.892177999564815</v>
      </c>
      <c r="AU58" s="56">
        <v>45.873114364758003</v>
      </c>
      <c r="AV58" s="56">
        <v>45.729721116425047</v>
      </c>
      <c r="AW58" s="56">
        <v>45.81040253481639</v>
      </c>
      <c r="AX58" s="56">
        <v>45.985916927537041</v>
      </c>
      <c r="AY58" s="56">
        <v>46.263675783214808</v>
      </c>
      <c r="AZ58" s="56">
        <v>46.622909737347165</v>
      </c>
      <c r="BA58" s="56">
        <v>46.97447991324966</v>
      </c>
      <c r="BC58" s="13">
        <v>0.42759846810198621</v>
      </c>
      <c r="BK58" s="17" t="s">
        <v>28</v>
      </c>
      <c r="BM58" s="21">
        <v>0</v>
      </c>
      <c r="BN58" s="21">
        <v>0</v>
      </c>
      <c r="BO58" s="21">
        <v>0</v>
      </c>
      <c r="BP58" s="21">
        <v>0</v>
      </c>
      <c r="BQ58" s="21">
        <v>0</v>
      </c>
      <c r="BR58" s="21">
        <v>0</v>
      </c>
      <c r="BS58" s="21">
        <v>0</v>
      </c>
      <c r="BT58" s="21">
        <v>0</v>
      </c>
      <c r="BU58" s="21">
        <v>0</v>
      </c>
      <c r="BV58" s="21">
        <v>0</v>
      </c>
      <c r="BW58" s="21">
        <v>0</v>
      </c>
      <c r="BX58" s="21">
        <v>0</v>
      </c>
      <c r="BY58" s="21">
        <v>0</v>
      </c>
      <c r="BZ58" s="21">
        <v>0</v>
      </c>
      <c r="CA58" s="21">
        <v>0</v>
      </c>
      <c r="CB58" s="21">
        <v>0</v>
      </c>
      <c r="CC58" s="21">
        <v>0</v>
      </c>
      <c r="CD58" s="21">
        <v>0</v>
      </c>
      <c r="CE58" s="21">
        <v>0</v>
      </c>
      <c r="CG58" s="13" t="e">
        <v>#DIV/0!</v>
      </c>
      <c r="CO58" s="17" t="s">
        <v>28</v>
      </c>
      <c r="CQ58" s="20">
        <v>0</v>
      </c>
      <c r="CR58" s="20">
        <v>0</v>
      </c>
      <c r="CS58" s="20">
        <v>0</v>
      </c>
      <c r="CT58" s="20">
        <v>0</v>
      </c>
      <c r="CU58" s="20">
        <v>0</v>
      </c>
      <c r="CV58" s="20">
        <v>0</v>
      </c>
      <c r="CW58" s="20">
        <v>0</v>
      </c>
      <c r="CX58" s="20">
        <v>0</v>
      </c>
      <c r="CY58" s="21">
        <v>0</v>
      </c>
      <c r="CZ58" s="21">
        <v>0</v>
      </c>
      <c r="DA58" s="21">
        <v>0</v>
      </c>
      <c r="DB58" s="21">
        <v>0</v>
      </c>
      <c r="DC58" s="21">
        <v>0</v>
      </c>
      <c r="DD58" s="21">
        <v>0</v>
      </c>
      <c r="DE58" s="21">
        <v>0</v>
      </c>
      <c r="DF58" s="21">
        <v>0</v>
      </c>
      <c r="DG58" s="21">
        <v>0</v>
      </c>
      <c r="DH58" s="21">
        <v>0</v>
      </c>
      <c r="DI58" s="21">
        <v>0</v>
      </c>
      <c r="DK58" s="13">
        <v>0</v>
      </c>
    </row>
    <row r="59" spans="2:115" x14ac:dyDescent="0.25">
      <c r="B59" s="12" t="s">
        <v>29</v>
      </c>
      <c r="D59" s="25">
        <f t="shared" ref="D59:R72" si="36">AI59+BM59+CQ59</f>
        <v>165</v>
      </c>
      <c r="E59" s="25">
        <f t="shared" si="36"/>
        <v>165</v>
      </c>
      <c r="F59" s="25">
        <f t="shared" si="36"/>
        <v>156</v>
      </c>
      <c r="G59" s="25">
        <f t="shared" si="36"/>
        <v>150</v>
      </c>
      <c r="H59" s="25">
        <f t="shared" si="36"/>
        <v>152.85906040268458</v>
      </c>
      <c r="I59" s="25">
        <f t="shared" si="36"/>
        <v>152.85906040268458</v>
      </c>
      <c r="J59" s="25">
        <f t="shared" si="36"/>
        <v>150.86184210526315</v>
      </c>
      <c r="K59" s="25">
        <f t="shared" si="36"/>
        <v>148.86369657364889</v>
      </c>
      <c r="L59" s="25">
        <f t="shared" si="36"/>
        <v>141.70976812593295</v>
      </c>
      <c r="M59" s="25">
        <f t="shared" si="36"/>
        <v>141.53091199136998</v>
      </c>
      <c r="N59" s="25">
        <f t="shared" si="36"/>
        <v>139.07222311450209</v>
      </c>
      <c r="O59" s="25">
        <f t="shared" si="36"/>
        <v>135.86548197592936</v>
      </c>
      <c r="P59" s="25">
        <f t="shared" si="36"/>
        <v>132.55468401455312</v>
      </c>
      <c r="Q59" s="25">
        <f t="shared" si="36"/>
        <v>128.77314252183336</v>
      </c>
      <c r="R59" s="25">
        <f t="shared" si="36"/>
        <v>126.36261532386075</v>
      </c>
      <c r="S59" s="25">
        <f t="shared" si="35"/>
        <v>124.53192904702674</v>
      </c>
      <c r="T59" s="25">
        <f t="shared" si="22"/>
        <v>123.30043776667847</v>
      </c>
      <c r="U59" s="25">
        <f t="shared" si="22"/>
        <v>122.22563681599509</v>
      </c>
      <c r="V59" s="25">
        <f t="shared" si="22"/>
        <v>121.06352201222083</v>
      </c>
      <c r="X59" s="13">
        <v>-1.5623240599731858</v>
      </c>
      <c r="AF59" s="12" t="s">
        <v>29</v>
      </c>
      <c r="AG59" s="12"/>
      <c r="AI59" s="56">
        <f>SUM(AI60:AI69)</f>
        <v>165</v>
      </c>
      <c r="AJ59" s="56">
        <f t="shared" ref="AJ59:BA59" si="37">SUM(AJ60:AJ69)</f>
        <v>164</v>
      </c>
      <c r="AK59" s="56">
        <f t="shared" si="37"/>
        <v>155</v>
      </c>
      <c r="AL59" s="56">
        <f t="shared" si="37"/>
        <v>149</v>
      </c>
      <c r="AM59" s="56">
        <f t="shared" si="37"/>
        <v>151.85906040268458</v>
      </c>
      <c r="AN59" s="56">
        <f t="shared" si="37"/>
        <v>151.85906040268458</v>
      </c>
      <c r="AO59" s="56">
        <f t="shared" si="37"/>
        <v>148.86184210526315</v>
      </c>
      <c r="AP59" s="56">
        <f t="shared" si="37"/>
        <v>146.86369657364889</v>
      </c>
      <c r="AQ59" s="56">
        <f t="shared" si="37"/>
        <v>139.7035818458275</v>
      </c>
      <c r="AR59" s="56">
        <f t="shared" si="37"/>
        <v>139.50523706566042</v>
      </c>
      <c r="AS59" s="56">
        <f t="shared" si="37"/>
        <v>137.04938253166389</v>
      </c>
      <c r="AT59" s="56">
        <f t="shared" si="37"/>
        <v>133.85773912018104</v>
      </c>
      <c r="AU59" s="56">
        <f t="shared" si="37"/>
        <v>130.54541456886238</v>
      </c>
      <c r="AV59" s="56">
        <f t="shared" si="37"/>
        <v>126.78484221878232</v>
      </c>
      <c r="AW59" s="56">
        <f t="shared" si="37"/>
        <v>124.37712458778464</v>
      </c>
      <c r="AX59" s="56">
        <f t="shared" si="37"/>
        <v>122.54177679384654</v>
      </c>
      <c r="AY59" s="56">
        <f t="shared" si="37"/>
        <v>121.29965219524628</v>
      </c>
      <c r="AZ59" s="56">
        <f t="shared" si="37"/>
        <v>120.2144304989322</v>
      </c>
      <c r="BA59" s="56">
        <f t="shared" si="37"/>
        <v>119.04310771328626</v>
      </c>
      <c r="BC59" s="13">
        <v>-1.5876343674908755</v>
      </c>
      <c r="BK59" s="12" t="s">
        <v>29</v>
      </c>
      <c r="BM59" s="21">
        <v>0</v>
      </c>
      <c r="BN59" s="21">
        <v>0</v>
      </c>
      <c r="BO59" s="21">
        <v>0</v>
      </c>
      <c r="BP59" s="21">
        <v>0</v>
      </c>
      <c r="BQ59" s="21">
        <v>0</v>
      </c>
      <c r="BR59" s="21">
        <v>0</v>
      </c>
      <c r="BS59" s="21">
        <v>0</v>
      </c>
      <c r="BT59" s="21">
        <v>0</v>
      </c>
      <c r="BU59" s="21">
        <v>0</v>
      </c>
      <c r="BV59" s="21">
        <v>0</v>
      </c>
      <c r="BW59" s="21">
        <v>0</v>
      </c>
      <c r="BX59" s="21">
        <v>0</v>
      </c>
      <c r="BY59" s="21">
        <v>0</v>
      </c>
      <c r="BZ59" s="21">
        <v>0</v>
      </c>
      <c r="CA59" s="21">
        <v>0</v>
      </c>
      <c r="CB59" s="21">
        <v>0</v>
      </c>
      <c r="CC59" s="21">
        <v>0</v>
      </c>
      <c r="CD59" s="21">
        <v>0</v>
      </c>
      <c r="CE59" s="21">
        <v>0</v>
      </c>
      <c r="CG59" s="13" t="e">
        <v>#DIV/0!</v>
      </c>
      <c r="CO59" s="12" t="s">
        <v>29</v>
      </c>
      <c r="CQ59" s="20">
        <v>0</v>
      </c>
      <c r="CR59" s="20">
        <v>1</v>
      </c>
      <c r="CS59" s="20">
        <v>1</v>
      </c>
      <c r="CT59" s="20">
        <v>1</v>
      </c>
      <c r="CU59" s="20">
        <v>1</v>
      </c>
      <c r="CV59" s="20">
        <v>1</v>
      </c>
      <c r="CW59" s="20">
        <v>2</v>
      </c>
      <c r="CX59" s="20">
        <v>2</v>
      </c>
      <c r="CY59" s="21">
        <v>2.0061862801054491</v>
      </c>
      <c r="CZ59" s="21">
        <v>2.0256749257095499</v>
      </c>
      <c r="DA59" s="21">
        <v>2.0228405828382123</v>
      </c>
      <c r="DB59" s="21">
        <v>2.0077428557483148</v>
      </c>
      <c r="DC59" s="21">
        <v>2.009269445690725</v>
      </c>
      <c r="DD59" s="21">
        <v>1.9883003030510504</v>
      </c>
      <c r="DE59" s="21">
        <v>1.9854907360761109</v>
      </c>
      <c r="DF59" s="21">
        <v>1.9901522531801954</v>
      </c>
      <c r="DG59" s="21">
        <v>2.000785571432194</v>
      </c>
      <c r="DH59" s="21">
        <v>2.0112063170628796</v>
      </c>
      <c r="DI59" s="21">
        <v>2.0204142989345666</v>
      </c>
      <c r="DK59" s="13">
        <v>7.0695399116549318E-2</v>
      </c>
    </row>
    <row r="60" spans="2:115" x14ac:dyDescent="0.25">
      <c r="B60" s="17" t="s">
        <v>30</v>
      </c>
      <c r="D60" s="25">
        <f t="shared" si="36"/>
        <v>9</v>
      </c>
      <c r="E60" s="25">
        <f t="shared" si="36"/>
        <v>9</v>
      </c>
      <c r="F60" s="25">
        <f t="shared" si="36"/>
        <v>7</v>
      </c>
      <c r="G60" s="25">
        <f t="shared" si="36"/>
        <v>7</v>
      </c>
      <c r="H60" s="25">
        <f t="shared" si="36"/>
        <v>7</v>
      </c>
      <c r="I60" s="25">
        <f t="shared" si="36"/>
        <v>7</v>
      </c>
      <c r="J60" s="25">
        <f t="shared" si="36"/>
        <v>6.8618421052631575</v>
      </c>
      <c r="K60" s="25">
        <f t="shared" si="36"/>
        <v>6.7697368421052628</v>
      </c>
      <c r="L60" s="25">
        <f t="shared" si="36"/>
        <v>6.9077979986740434</v>
      </c>
      <c r="M60" s="25">
        <f t="shared" si="36"/>
        <v>7.0386205040526075</v>
      </c>
      <c r="N60" s="25">
        <f t="shared" si="36"/>
        <v>7.0736270921307014</v>
      </c>
      <c r="O60" s="25">
        <f t="shared" si="36"/>
        <v>7.0631566783244502</v>
      </c>
      <c r="P60" s="25">
        <f t="shared" si="36"/>
        <v>7.0505400774311155</v>
      </c>
      <c r="Q60" s="25">
        <f t="shared" si="36"/>
        <v>6.998122704210382</v>
      </c>
      <c r="R60" s="25">
        <f t="shared" si="36"/>
        <v>7.0073272870907433</v>
      </c>
      <c r="S60" s="25">
        <f t="shared" si="35"/>
        <v>7.0457196676209044</v>
      </c>
      <c r="T60" s="25">
        <f t="shared" si="22"/>
        <v>7.1121583685921426</v>
      </c>
      <c r="U60" s="25">
        <f t="shared" si="22"/>
        <v>7.1926660279076113</v>
      </c>
      <c r="V60" s="25">
        <f t="shared" si="22"/>
        <v>7.2743149828877378</v>
      </c>
      <c r="X60" s="13">
        <v>0.51832598519758744</v>
      </c>
      <c r="AF60" s="17" t="s">
        <v>30</v>
      </c>
      <c r="AG60" s="17"/>
      <c r="AI60" s="56">
        <v>9</v>
      </c>
      <c r="AJ60" s="56">
        <v>9</v>
      </c>
      <c r="AK60" s="56">
        <v>7</v>
      </c>
      <c r="AL60" s="56">
        <v>7</v>
      </c>
      <c r="AM60" s="56">
        <v>7</v>
      </c>
      <c r="AN60" s="56">
        <v>7</v>
      </c>
      <c r="AO60" s="56">
        <v>6.8618421052631575</v>
      </c>
      <c r="AP60" s="56">
        <v>6.7697368421052628</v>
      </c>
      <c r="AQ60" s="56">
        <v>6.9077979986740434</v>
      </c>
      <c r="AR60" s="56">
        <v>7.0386205040526075</v>
      </c>
      <c r="AS60" s="56">
        <v>7.0736270921307014</v>
      </c>
      <c r="AT60" s="56">
        <v>7.0631566783244502</v>
      </c>
      <c r="AU60" s="56">
        <v>7.0505400774311155</v>
      </c>
      <c r="AV60" s="56">
        <v>6.998122704210382</v>
      </c>
      <c r="AW60" s="56">
        <v>7.0073272870907433</v>
      </c>
      <c r="AX60" s="56">
        <v>7.0457196676209044</v>
      </c>
      <c r="AY60" s="56">
        <v>7.1121583685921426</v>
      </c>
      <c r="AZ60" s="56">
        <v>7.1926660279076113</v>
      </c>
      <c r="BA60" s="56">
        <v>7.2743149828877378</v>
      </c>
      <c r="BC60" s="13">
        <v>0.51832598519758744</v>
      </c>
      <c r="BK60" s="17" t="s">
        <v>30</v>
      </c>
      <c r="BM60" s="21">
        <v>0</v>
      </c>
      <c r="BN60" s="21">
        <v>0</v>
      </c>
      <c r="BO60" s="21">
        <v>0</v>
      </c>
      <c r="BP60" s="21">
        <v>0</v>
      </c>
      <c r="BQ60" s="21">
        <v>0</v>
      </c>
      <c r="BR60" s="21">
        <v>0</v>
      </c>
      <c r="BS60" s="21">
        <v>0</v>
      </c>
      <c r="BT60" s="21">
        <v>0</v>
      </c>
      <c r="BU60" s="21">
        <v>0</v>
      </c>
      <c r="BV60" s="21">
        <v>0</v>
      </c>
      <c r="BW60" s="21">
        <v>0</v>
      </c>
      <c r="BX60" s="21">
        <v>0</v>
      </c>
      <c r="BY60" s="21">
        <v>0</v>
      </c>
      <c r="BZ60" s="21">
        <v>0</v>
      </c>
      <c r="CA60" s="21">
        <v>0</v>
      </c>
      <c r="CB60" s="21">
        <v>0</v>
      </c>
      <c r="CC60" s="21">
        <v>0</v>
      </c>
      <c r="CD60" s="21">
        <v>0</v>
      </c>
      <c r="CE60" s="21">
        <v>0</v>
      </c>
      <c r="CG60" s="13" t="e">
        <v>#DIV/0!</v>
      </c>
      <c r="CO60" s="17" t="s">
        <v>30</v>
      </c>
      <c r="CQ60" s="20">
        <v>0</v>
      </c>
      <c r="CR60" s="20">
        <v>0</v>
      </c>
      <c r="CS60" s="20">
        <v>0</v>
      </c>
      <c r="CT60" s="20">
        <v>0</v>
      </c>
      <c r="CU60" s="20">
        <v>0</v>
      </c>
      <c r="CV60" s="20">
        <v>0</v>
      </c>
      <c r="CW60" s="20">
        <v>0</v>
      </c>
      <c r="CX60" s="20">
        <v>0</v>
      </c>
      <c r="CY60" s="21">
        <v>0</v>
      </c>
      <c r="CZ60" s="21">
        <v>0</v>
      </c>
      <c r="DA60" s="21">
        <v>0</v>
      </c>
      <c r="DB60" s="21">
        <v>0</v>
      </c>
      <c r="DC60" s="21">
        <v>0</v>
      </c>
      <c r="DD60" s="21">
        <v>0</v>
      </c>
      <c r="DE60" s="21">
        <v>0</v>
      </c>
      <c r="DF60" s="21">
        <v>0</v>
      </c>
      <c r="DG60" s="21">
        <v>0</v>
      </c>
      <c r="DH60" s="21">
        <v>0</v>
      </c>
      <c r="DI60" s="21">
        <v>0</v>
      </c>
      <c r="DK60" s="13">
        <v>0</v>
      </c>
    </row>
    <row r="61" spans="2:115" x14ac:dyDescent="0.25">
      <c r="B61" s="17" t="s">
        <v>31</v>
      </c>
      <c r="D61" s="25">
        <f t="shared" si="36"/>
        <v>0</v>
      </c>
      <c r="E61" s="25">
        <f t="shared" si="36"/>
        <v>0</v>
      </c>
      <c r="F61" s="25">
        <f t="shared" si="36"/>
        <v>0</v>
      </c>
      <c r="G61" s="25">
        <f t="shared" si="36"/>
        <v>0</v>
      </c>
      <c r="H61" s="25">
        <f t="shared" si="36"/>
        <v>0</v>
      </c>
      <c r="I61" s="25">
        <f t="shared" si="36"/>
        <v>0</v>
      </c>
      <c r="J61" s="25">
        <f t="shared" si="36"/>
        <v>0</v>
      </c>
      <c r="K61" s="25">
        <f t="shared" si="36"/>
        <v>0</v>
      </c>
      <c r="L61" s="25">
        <f t="shared" si="36"/>
        <v>0</v>
      </c>
      <c r="M61" s="25">
        <f t="shared" si="36"/>
        <v>0</v>
      </c>
      <c r="N61" s="25">
        <f t="shared" si="36"/>
        <v>0</v>
      </c>
      <c r="O61" s="25">
        <f t="shared" si="36"/>
        <v>0</v>
      </c>
      <c r="P61" s="25">
        <f t="shared" si="36"/>
        <v>0</v>
      </c>
      <c r="Q61" s="25">
        <f t="shared" si="36"/>
        <v>0</v>
      </c>
      <c r="R61" s="25">
        <f t="shared" si="36"/>
        <v>0</v>
      </c>
      <c r="S61" s="25">
        <f t="shared" si="35"/>
        <v>0</v>
      </c>
      <c r="T61" s="25">
        <f t="shared" si="22"/>
        <v>0</v>
      </c>
      <c r="U61" s="25">
        <f t="shared" si="22"/>
        <v>0</v>
      </c>
      <c r="V61" s="25">
        <f t="shared" si="22"/>
        <v>0</v>
      </c>
      <c r="X61" s="13">
        <v>0</v>
      </c>
      <c r="AF61" s="17" t="s">
        <v>31</v>
      </c>
      <c r="AG61" s="17"/>
      <c r="AI61" s="56">
        <v>0</v>
      </c>
      <c r="AJ61" s="56">
        <v>0</v>
      </c>
      <c r="AK61" s="56">
        <v>0</v>
      </c>
      <c r="AL61" s="56">
        <v>0</v>
      </c>
      <c r="AM61" s="56">
        <v>0</v>
      </c>
      <c r="AN61" s="56">
        <v>0</v>
      </c>
      <c r="AO61" s="56">
        <v>0</v>
      </c>
      <c r="AP61" s="56">
        <v>0</v>
      </c>
      <c r="AQ61" s="56">
        <v>0</v>
      </c>
      <c r="AR61" s="56">
        <v>0</v>
      </c>
      <c r="AS61" s="56">
        <v>0</v>
      </c>
      <c r="AT61" s="56">
        <v>0</v>
      </c>
      <c r="AU61" s="56">
        <v>0</v>
      </c>
      <c r="AV61" s="56">
        <v>0</v>
      </c>
      <c r="AW61" s="56">
        <v>0</v>
      </c>
      <c r="AX61" s="56">
        <v>0</v>
      </c>
      <c r="AY61" s="56">
        <v>0</v>
      </c>
      <c r="AZ61" s="56">
        <v>0</v>
      </c>
      <c r="BA61" s="56">
        <v>0</v>
      </c>
      <c r="BC61" s="13">
        <v>0</v>
      </c>
      <c r="BK61" s="17" t="s">
        <v>31</v>
      </c>
      <c r="BM61" s="21">
        <v>0</v>
      </c>
      <c r="BN61" s="21">
        <v>0</v>
      </c>
      <c r="BO61" s="21">
        <v>0</v>
      </c>
      <c r="BP61" s="21">
        <v>0</v>
      </c>
      <c r="BQ61" s="21">
        <v>0</v>
      </c>
      <c r="BR61" s="21">
        <v>0</v>
      </c>
      <c r="BS61" s="21">
        <v>0</v>
      </c>
      <c r="BT61" s="21">
        <v>0</v>
      </c>
      <c r="BU61" s="21">
        <v>0</v>
      </c>
      <c r="BV61" s="21">
        <v>0</v>
      </c>
      <c r="BW61" s="21">
        <v>0</v>
      </c>
      <c r="BX61" s="21">
        <v>0</v>
      </c>
      <c r="BY61" s="21">
        <v>0</v>
      </c>
      <c r="BZ61" s="21">
        <v>0</v>
      </c>
      <c r="CA61" s="21">
        <v>0</v>
      </c>
      <c r="CB61" s="21">
        <v>0</v>
      </c>
      <c r="CC61" s="21">
        <v>0</v>
      </c>
      <c r="CD61" s="21">
        <v>0</v>
      </c>
      <c r="CE61" s="21">
        <v>0</v>
      </c>
      <c r="CG61" s="13">
        <v>0</v>
      </c>
      <c r="CO61" s="17" t="s">
        <v>31</v>
      </c>
      <c r="CQ61" s="20">
        <v>0</v>
      </c>
      <c r="CR61" s="20">
        <v>0</v>
      </c>
      <c r="CS61" s="20">
        <v>0</v>
      </c>
      <c r="CT61" s="20">
        <v>0</v>
      </c>
      <c r="CU61" s="20">
        <v>0</v>
      </c>
      <c r="CV61" s="20">
        <v>0</v>
      </c>
      <c r="CW61" s="20">
        <v>0</v>
      </c>
      <c r="CX61" s="20">
        <v>0</v>
      </c>
      <c r="CY61" s="21">
        <v>0</v>
      </c>
      <c r="CZ61" s="21">
        <v>0</v>
      </c>
      <c r="DA61" s="21">
        <v>0</v>
      </c>
      <c r="DB61" s="21">
        <v>0</v>
      </c>
      <c r="DC61" s="21">
        <v>0</v>
      </c>
      <c r="DD61" s="21">
        <v>0</v>
      </c>
      <c r="DE61" s="21">
        <v>0</v>
      </c>
      <c r="DF61" s="21">
        <v>0</v>
      </c>
      <c r="DG61" s="21">
        <v>0</v>
      </c>
      <c r="DH61" s="21">
        <v>0</v>
      </c>
      <c r="DI61" s="21">
        <v>0</v>
      </c>
      <c r="DK61" s="13">
        <v>0</v>
      </c>
    </row>
    <row r="62" spans="2:115" x14ac:dyDescent="0.25">
      <c r="B62" s="17" t="s">
        <v>32</v>
      </c>
      <c r="D62" s="25">
        <f t="shared" si="36"/>
        <v>30</v>
      </c>
      <c r="E62" s="25">
        <f t="shared" si="36"/>
        <v>32</v>
      </c>
      <c r="F62" s="25">
        <f t="shared" si="36"/>
        <v>33</v>
      </c>
      <c r="G62" s="25">
        <f t="shared" si="36"/>
        <v>31</v>
      </c>
      <c r="H62" s="25">
        <f t="shared" si="36"/>
        <v>31.604026845637581</v>
      </c>
      <c r="I62" s="25">
        <f t="shared" si="36"/>
        <v>31.604026845637581</v>
      </c>
      <c r="J62" s="25">
        <f t="shared" si="36"/>
        <v>31.999999999999996</v>
      </c>
      <c r="K62" s="25">
        <f t="shared" si="36"/>
        <v>31.597315436241608</v>
      </c>
      <c r="L62" s="25">
        <f t="shared" si="36"/>
        <v>31.781927124050174</v>
      </c>
      <c r="M62" s="25">
        <f t="shared" si="36"/>
        <v>31.990255372690935</v>
      </c>
      <c r="N62" s="25">
        <f t="shared" si="36"/>
        <v>31.831621768090336</v>
      </c>
      <c r="O62" s="25">
        <f t="shared" si="36"/>
        <v>31.531720067482123</v>
      </c>
      <c r="P62" s="25">
        <f t="shared" si="36"/>
        <v>31.264756720777243</v>
      </c>
      <c r="Q62" s="25">
        <f t="shared" si="36"/>
        <v>30.701528424334946</v>
      </c>
      <c r="R62" s="25">
        <f t="shared" si="36"/>
        <v>30.524896255203547</v>
      </c>
      <c r="S62" s="25">
        <f t="shared" si="35"/>
        <v>30.435710626367147</v>
      </c>
      <c r="T62" s="25">
        <f t="shared" si="22"/>
        <v>30.422978744554715</v>
      </c>
      <c r="U62" s="25">
        <f t="shared" si="22"/>
        <v>30.437839883218945</v>
      </c>
      <c r="V62" s="25">
        <f t="shared" si="22"/>
        <v>30.439141215036727</v>
      </c>
      <c r="X62" s="13">
        <v>-0.43075436635302555</v>
      </c>
      <c r="AF62" s="17" t="s">
        <v>32</v>
      </c>
      <c r="AG62" s="17"/>
      <c r="AI62" s="56">
        <v>30</v>
      </c>
      <c r="AJ62" s="56">
        <v>31</v>
      </c>
      <c r="AK62" s="56">
        <v>32</v>
      </c>
      <c r="AL62" s="56">
        <v>30</v>
      </c>
      <c r="AM62" s="56">
        <v>30.604026845637581</v>
      </c>
      <c r="AN62" s="56">
        <v>30.604026845637581</v>
      </c>
      <c r="AO62" s="56">
        <v>29.999999999999996</v>
      </c>
      <c r="AP62" s="56">
        <v>29.597315436241608</v>
      </c>
      <c r="AQ62" s="56">
        <v>29.775740843944725</v>
      </c>
      <c r="AR62" s="56">
        <v>29.964580446981387</v>
      </c>
      <c r="AS62" s="56">
        <v>29.808781185252123</v>
      </c>
      <c r="AT62" s="56">
        <v>29.523977211733808</v>
      </c>
      <c r="AU62" s="56">
        <v>29.255487275086519</v>
      </c>
      <c r="AV62" s="56">
        <v>28.713228121283894</v>
      </c>
      <c r="AW62" s="56">
        <v>28.539405519127435</v>
      </c>
      <c r="AX62" s="56">
        <v>28.445558373186952</v>
      </c>
      <c r="AY62" s="56">
        <v>28.422193173122523</v>
      </c>
      <c r="AZ62" s="56">
        <v>28.426633566156067</v>
      </c>
      <c r="BA62" s="56">
        <v>28.418726916102159</v>
      </c>
      <c r="BC62" s="13">
        <v>-0.46537048057228025</v>
      </c>
      <c r="BK62" s="17" t="s">
        <v>32</v>
      </c>
      <c r="BM62" s="21">
        <v>0</v>
      </c>
      <c r="BN62" s="21">
        <v>0</v>
      </c>
      <c r="BO62" s="21">
        <v>0</v>
      </c>
      <c r="BP62" s="21">
        <v>0</v>
      </c>
      <c r="BQ62" s="21">
        <v>0</v>
      </c>
      <c r="BR62" s="21">
        <v>0</v>
      </c>
      <c r="BS62" s="21">
        <v>0</v>
      </c>
      <c r="BT62" s="21">
        <v>0</v>
      </c>
      <c r="BU62" s="21">
        <v>0</v>
      </c>
      <c r="BV62" s="21">
        <v>0</v>
      </c>
      <c r="BW62" s="21">
        <v>0</v>
      </c>
      <c r="BX62" s="21">
        <v>0</v>
      </c>
      <c r="BY62" s="21">
        <v>0</v>
      </c>
      <c r="BZ62" s="21">
        <v>0</v>
      </c>
      <c r="CA62" s="21">
        <v>0</v>
      </c>
      <c r="CB62" s="21">
        <v>0</v>
      </c>
      <c r="CC62" s="21">
        <v>0</v>
      </c>
      <c r="CD62" s="21">
        <v>0</v>
      </c>
      <c r="CE62" s="21">
        <v>0</v>
      </c>
      <c r="CG62" s="13" t="e">
        <v>#DIV/0!</v>
      </c>
      <c r="CO62" s="17" t="s">
        <v>32</v>
      </c>
      <c r="CQ62" s="20">
        <v>0</v>
      </c>
      <c r="CR62" s="20">
        <v>1</v>
      </c>
      <c r="CS62" s="20">
        <v>1</v>
      </c>
      <c r="CT62" s="20">
        <v>1</v>
      </c>
      <c r="CU62" s="20">
        <v>1</v>
      </c>
      <c r="CV62" s="20">
        <v>1</v>
      </c>
      <c r="CW62" s="20">
        <v>2</v>
      </c>
      <c r="CX62" s="20">
        <v>2</v>
      </c>
      <c r="CY62" s="21">
        <v>2.0061862801054491</v>
      </c>
      <c r="CZ62" s="21">
        <v>2.0256749257095499</v>
      </c>
      <c r="DA62" s="21">
        <v>2.0228405828382123</v>
      </c>
      <c r="DB62" s="21">
        <v>2.0077428557483148</v>
      </c>
      <c r="DC62" s="21">
        <v>2.009269445690725</v>
      </c>
      <c r="DD62" s="21">
        <v>1.9883003030510504</v>
      </c>
      <c r="DE62" s="21">
        <v>1.9854907360761109</v>
      </c>
      <c r="DF62" s="21">
        <v>1.9901522531801954</v>
      </c>
      <c r="DG62" s="21">
        <v>2.000785571432194</v>
      </c>
      <c r="DH62" s="21">
        <v>2.0112063170628796</v>
      </c>
      <c r="DI62" s="21">
        <v>2.0204142989345666</v>
      </c>
      <c r="DK62" s="13">
        <v>7.0695399116549318E-2</v>
      </c>
    </row>
    <row r="63" spans="2:115" x14ac:dyDescent="0.25">
      <c r="B63" s="17" t="s">
        <v>33</v>
      </c>
      <c r="D63" s="25">
        <f t="shared" si="36"/>
        <v>5</v>
      </c>
      <c r="E63" s="25">
        <f t="shared" si="36"/>
        <v>5</v>
      </c>
      <c r="F63" s="25">
        <f t="shared" si="36"/>
        <v>7</v>
      </c>
      <c r="G63" s="25">
        <f t="shared" si="36"/>
        <v>6</v>
      </c>
      <c r="H63" s="25">
        <f t="shared" si="36"/>
        <v>6.1208053691275168</v>
      </c>
      <c r="I63" s="25">
        <f t="shared" si="36"/>
        <v>6.1208053691275168</v>
      </c>
      <c r="J63" s="25">
        <f t="shared" si="36"/>
        <v>6</v>
      </c>
      <c r="K63" s="25">
        <f t="shared" si="36"/>
        <v>5.9194630872483218</v>
      </c>
      <c r="L63" s="25">
        <f t="shared" si="36"/>
        <v>5.7238434994884262</v>
      </c>
      <c r="M63" s="25">
        <f t="shared" si="36"/>
        <v>5.5527604590532338</v>
      </c>
      <c r="N63" s="25">
        <f t="shared" si="36"/>
        <v>5.2885937397041589</v>
      </c>
      <c r="O63" s="25">
        <f t="shared" si="36"/>
        <v>5.0035540570731429</v>
      </c>
      <c r="P63" s="25">
        <f t="shared" si="36"/>
        <v>4.713789696670136</v>
      </c>
      <c r="Q63" s="25">
        <f t="shared" si="36"/>
        <v>4.4698776340374264</v>
      </c>
      <c r="R63" s="25">
        <f t="shared" si="36"/>
        <v>4.2395270078498104</v>
      </c>
      <c r="S63" s="25">
        <f t="shared" si="35"/>
        <v>4.0495197766117146</v>
      </c>
      <c r="T63" s="25">
        <f t="shared" si="22"/>
        <v>3.8870631184816853</v>
      </c>
      <c r="U63" s="25">
        <f t="shared" si="22"/>
        <v>3.7387999269530474</v>
      </c>
      <c r="V63" s="25">
        <f t="shared" si="22"/>
        <v>3.5963941621222864</v>
      </c>
      <c r="X63" s="13">
        <v>-4.5407641946796478</v>
      </c>
      <c r="AF63" s="17" t="s">
        <v>33</v>
      </c>
      <c r="AG63" s="17"/>
      <c r="AI63" s="56">
        <v>5</v>
      </c>
      <c r="AJ63" s="56">
        <v>5</v>
      </c>
      <c r="AK63" s="56">
        <v>7</v>
      </c>
      <c r="AL63" s="56">
        <v>6</v>
      </c>
      <c r="AM63" s="56">
        <v>6.1208053691275168</v>
      </c>
      <c r="AN63" s="56">
        <v>6.1208053691275168</v>
      </c>
      <c r="AO63" s="56">
        <v>6</v>
      </c>
      <c r="AP63" s="56">
        <v>5.9194630872483218</v>
      </c>
      <c r="AQ63" s="56">
        <v>5.7238434994884262</v>
      </c>
      <c r="AR63" s="56">
        <v>5.5527604590532338</v>
      </c>
      <c r="AS63" s="56">
        <v>5.2885937397041589</v>
      </c>
      <c r="AT63" s="56">
        <v>5.0035540570731429</v>
      </c>
      <c r="AU63" s="56">
        <v>4.713789696670136</v>
      </c>
      <c r="AV63" s="56">
        <v>4.4698776340374264</v>
      </c>
      <c r="AW63" s="56">
        <v>4.2395270078498104</v>
      </c>
      <c r="AX63" s="56">
        <v>4.0495197766117146</v>
      </c>
      <c r="AY63" s="56">
        <v>3.8870631184816853</v>
      </c>
      <c r="AZ63" s="56">
        <v>3.7387999269530474</v>
      </c>
      <c r="BA63" s="56">
        <v>3.5963941621222864</v>
      </c>
      <c r="BC63" s="13">
        <v>-4.5407641946796478</v>
      </c>
      <c r="BK63" s="17" t="s">
        <v>33</v>
      </c>
      <c r="BM63" s="21">
        <v>0</v>
      </c>
      <c r="BN63" s="21">
        <v>0</v>
      </c>
      <c r="BO63" s="21">
        <v>0</v>
      </c>
      <c r="BP63" s="21">
        <v>0</v>
      </c>
      <c r="BQ63" s="21">
        <v>0</v>
      </c>
      <c r="BR63" s="21">
        <v>0</v>
      </c>
      <c r="BS63" s="21">
        <v>0</v>
      </c>
      <c r="BT63" s="21">
        <v>0</v>
      </c>
      <c r="BU63" s="21">
        <v>0</v>
      </c>
      <c r="BV63" s="21">
        <v>0</v>
      </c>
      <c r="BW63" s="21">
        <v>0</v>
      </c>
      <c r="BX63" s="21">
        <v>0</v>
      </c>
      <c r="BY63" s="21">
        <v>0</v>
      </c>
      <c r="BZ63" s="21">
        <v>0</v>
      </c>
      <c r="CA63" s="21">
        <v>0</v>
      </c>
      <c r="CB63" s="21">
        <v>0</v>
      </c>
      <c r="CC63" s="21">
        <v>0</v>
      </c>
      <c r="CD63" s="21">
        <v>0</v>
      </c>
      <c r="CE63" s="21">
        <v>0</v>
      </c>
      <c r="CG63" s="13" t="e">
        <v>#DIV/0!</v>
      </c>
      <c r="CO63" s="17" t="s">
        <v>33</v>
      </c>
      <c r="CQ63" s="20">
        <v>0</v>
      </c>
      <c r="CR63" s="20">
        <v>0</v>
      </c>
      <c r="CS63" s="20">
        <v>0</v>
      </c>
      <c r="CT63" s="20">
        <v>0</v>
      </c>
      <c r="CU63" s="20">
        <v>0</v>
      </c>
      <c r="CV63" s="20">
        <v>0</v>
      </c>
      <c r="CW63" s="20">
        <v>0</v>
      </c>
      <c r="CX63" s="20">
        <v>0</v>
      </c>
      <c r="CY63" s="21">
        <v>0</v>
      </c>
      <c r="CZ63" s="21">
        <v>0</v>
      </c>
      <c r="DA63" s="21">
        <v>0</v>
      </c>
      <c r="DB63" s="21">
        <v>0</v>
      </c>
      <c r="DC63" s="21">
        <v>0</v>
      </c>
      <c r="DD63" s="21">
        <v>0</v>
      </c>
      <c r="DE63" s="21">
        <v>0</v>
      </c>
      <c r="DF63" s="21">
        <v>0</v>
      </c>
      <c r="DG63" s="21">
        <v>0</v>
      </c>
      <c r="DH63" s="21">
        <v>0</v>
      </c>
      <c r="DI63" s="21">
        <v>0</v>
      </c>
      <c r="DK63" s="13">
        <v>0</v>
      </c>
    </row>
    <row r="64" spans="2:115" x14ac:dyDescent="0.25">
      <c r="B64" s="17" t="s">
        <v>34</v>
      </c>
      <c r="D64" s="25">
        <f t="shared" si="36"/>
        <v>18</v>
      </c>
      <c r="E64" s="25">
        <f t="shared" si="36"/>
        <v>17</v>
      </c>
      <c r="F64" s="25">
        <f t="shared" si="36"/>
        <v>13</v>
      </c>
      <c r="G64" s="25">
        <f t="shared" si="36"/>
        <v>13</v>
      </c>
      <c r="H64" s="25">
        <f t="shared" si="36"/>
        <v>13.261744966442953</v>
      </c>
      <c r="I64" s="25">
        <f t="shared" si="36"/>
        <v>13.261744966442953</v>
      </c>
      <c r="J64" s="25">
        <f t="shared" si="36"/>
        <v>13</v>
      </c>
      <c r="K64" s="25">
        <f t="shared" si="36"/>
        <v>12.825503355704697</v>
      </c>
      <c r="L64" s="25">
        <f t="shared" si="36"/>
        <v>11.972082502589698</v>
      </c>
      <c r="M64" s="25">
        <f t="shared" si="36"/>
        <v>12.000829571473984</v>
      </c>
      <c r="N64" s="25">
        <f t="shared" si="36"/>
        <v>11.650910430969374</v>
      </c>
      <c r="O64" s="25">
        <f t="shared" si="36"/>
        <v>11.232976719823395</v>
      </c>
      <c r="P64" s="25">
        <f t="shared" si="36"/>
        <v>10.718399188834661</v>
      </c>
      <c r="Q64" s="25">
        <f t="shared" si="36"/>
        <v>10.578195729731489</v>
      </c>
      <c r="R64" s="25">
        <f t="shared" si="36"/>
        <v>10.447994707557566</v>
      </c>
      <c r="S64" s="25">
        <f t="shared" si="35"/>
        <v>10.3903059567672</v>
      </c>
      <c r="T64" s="25">
        <f t="shared" si="22"/>
        <v>10.387464741206047</v>
      </c>
      <c r="U64" s="25">
        <f t="shared" si="22"/>
        <v>10.38225680853979</v>
      </c>
      <c r="V64" s="25">
        <f t="shared" si="22"/>
        <v>10.368131029384536</v>
      </c>
      <c r="X64" s="13">
        <v>-1.428111388195441</v>
      </c>
      <c r="AF64" s="17" t="s">
        <v>34</v>
      </c>
      <c r="AG64" s="17"/>
      <c r="AI64" s="56">
        <v>18</v>
      </c>
      <c r="AJ64" s="56">
        <v>17</v>
      </c>
      <c r="AK64" s="56">
        <v>13</v>
      </c>
      <c r="AL64" s="56">
        <v>13</v>
      </c>
      <c r="AM64" s="56">
        <v>13.261744966442953</v>
      </c>
      <c r="AN64" s="56">
        <v>13.261744966442953</v>
      </c>
      <c r="AO64" s="56">
        <v>13</v>
      </c>
      <c r="AP64" s="56">
        <v>12.825503355704697</v>
      </c>
      <c r="AQ64" s="56">
        <v>11.972082502589698</v>
      </c>
      <c r="AR64" s="56">
        <v>12.000829571473984</v>
      </c>
      <c r="AS64" s="56">
        <v>11.650910430969374</v>
      </c>
      <c r="AT64" s="56">
        <v>11.232976719823395</v>
      </c>
      <c r="AU64" s="56">
        <v>10.718399188834661</v>
      </c>
      <c r="AV64" s="56">
        <v>10.578195729731489</v>
      </c>
      <c r="AW64" s="56">
        <v>10.447994707557566</v>
      </c>
      <c r="AX64" s="56">
        <v>10.3903059567672</v>
      </c>
      <c r="AY64" s="56">
        <v>10.387464741206047</v>
      </c>
      <c r="AZ64" s="56">
        <v>10.38225680853979</v>
      </c>
      <c r="BA64" s="56">
        <v>10.368131029384536</v>
      </c>
      <c r="BC64" s="13">
        <v>-1.428111388195441</v>
      </c>
      <c r="BK64" s="17" t="s">
        <v>34</v>
      </c>
      <c r="BM64" s="21">
        <v>0</v>
      </c>
      <c r="BN64" s="21">
        <v>0</v>
      </c>
      <c r="BO64" s="21">
        <v>0</v>
      </c>
      <c r="BP64" s="21">
        <v>0</v>
      </c>
      <c r="BQ64" s="21">
        <v>0</v>
      </c>
      <c r="BR64" s="21">
        <v>0</v>
      </c>
      <c r="BS64" s="21">
        <v>0</v>
      </c>
      <c r="BT64" s="21">
        <v>0</v>
      </c>
      <c r="BU64" s="21">
        <v>0</v>
      </c>
      <c r="BV64" s="21">
        <v>0</v>
      </c>
      <c r="BW64" s="21">
        <v>0</v>
      </c>
      <c r="BX64" s="21">
        <v>0</v>
      </c>
      <c r="BY64" s="21">
        <v>0</v>
      </c>
      <c r="BZ64" s="21">
        <v>0</v>
      </c>
      <c r="CA64" s="21">
        <v>0</v>
      </c>
      <c r="CB64" s="21">
        <v>0</v>
      </c>
      <c r="CC64" s="21">
        <v>0</v>
      </c>
      <c r="CD64" s="21">
        <v>0</v>
      </c>
      <c r="CE64" s="21">
        <v>0</v>
      </c>
      <c r="CG64" s="13" t="e">
        <v>#DIV/0!</v>
      </c>
      <c r="CO64" s="17" t="s">
        <v>34</v>
      </c>
      <c r="CQ64" s="20">
        <v>0</v>
      </c>
      <c r="CR64" s="20">
        <v>0</v>
      </c>
      <c r="CS64" s="20">
        <v>0</v>
      </c>
      <c r="CT64" s="20">
        <v>0</v>
      </c>
      <c r="CU64" s="20">
        <v>0</v>
      </c>
      <c r="CV64" s="20">
        <v>0</v>
      </c>
      <c r="CW64" s="20">
        <v>0</v>
      </c>
      <c r="CX64" s="20">
        <v>0</v>
      </c>
      <c r="CY64" s="21">
        <v>0</v>
      </c>
      <c r="CZ64" s="21">
        <v>0</v>
      </c>
      <c r="DA64" s="21">
        <v>0</v>
      </c>
      <c r="DB64" s="21">
        <v>0</v>
      </c>
      <c r="DC64" s="21">
        <v>0</v>
      </c>
      <c r="DD64" s="21">
        <v>0</v>
      </c>
      <c r="DE64" s="21">
        <v>0</v>
      </c>
      <c r="DF64" s="21">
        <v>0</v>
      </c>
      <c r="DG64" s="21">
        <v>0</v>
      </c>
      <c r="DH64" s="21">
        <v>0</v>
      </c>
      <c r="DI64" s="21">
        <v>0</v>
      </c>
      <c r="DK64" s="13">
        <v>0</v>
      </c>
    </row>
    <row r="65" spans="2:116" x14ac:dyDescent="0.25">
      <c r="B65" s="17" t="s">
        <v>35</v>
      </c>
      <c r="D65" s="25">
        <f t="shared" si="36"/>
        <v>28</v>
      </c>
      <c r="E65" s="25">
        <f t="shared" si="36"/>
        <v>28</v>
      </c>
      <c r="F65" s="25">
        <f t="shared" si="36"/>
        <v>25</v>
      </c>
      <c r="G65" s="25">
        <f t="shared" si="36"/>
        <v>24</v>
      </c>
      <c r="H65" s="25">
        <f t="shared" si="36"/>
        <v>24.483221476510067</v>
      </c>
      <c r="I65" s="25">
        <f t="shared" si="36"/>
        <v>24.483221476510067</v>
      </c>
      <c r="J65" s="25">
        <f t="shared" si="36"/>
        <v>24</v>
      </c>
      <c r="K65" s="25">
        <f t="shared" si="36"/>
        <v>23.677852348993287</v>
      </c>
      <c r="L65" s="25">
        <f t="shared" si="36"/>
        <v>23.454777497351337</v>
      </c>
      <c r="M65" s="25">
        <f t="shared" si="36"/>
        <v>23.200542701032266</v>
      </c>
      <c r="N65" s="25">
        <f t="shared" si="36"/>
        <v>22.632927356094793</v>
      </c>
      <c r="O65" s="25">
        <f t="shared" si="36"/>
        <v>21.942396222791103</v>
      </c>
      <c r="P65" s="25">
        <f t="shared" si="36"/>
        <v>21.250015144816373</v>
      </c>
      <c r="Q65" s="25">
        <f t="shared" si="36"/>
        <v>20.417169734818234</v>
      </c>
      <c r="R65" s="25">
        <f t="shared" si="36"/>
        <v>19.830450885552512</v>
      </c>
      <c r="S65" s="25">
        <f t="shared" si="35"/>
        <v>19.340162504833284</v>
      </c>
      <c r="T65" s="25">
        <f t="shared" si="22"/>
        <v>18.959436943486971</v>
      </c>
      <c r="U65" s="25">
        <f t="shared" si="22"/>
        <v>18.613570470547867</v>
      </c>
      <c r="V65" s="25">
        <f t="shared" si="22"/>
        <v>18.257636259466963</v>
      </c>
      <c r="X65" s="13">
        <v>-2.4737953806239443</v>
      </c>
      <c r="AF65" s="17" t="s">
        <v>35</v>
      </c>
      <c r="AG65" s="17"/>
      <c r="AI65" s="56">
        <v>28</v>
      </c>
      <c r="AJ65" s="56">
        <v>28</v>
      </c>
      <c r="AK65" s="56">
        <v>25</v>
      </c>
      <c r="AL65" s="56">
        <v>24</v>
      </c>
      <c r="AM65" s="56">
        <v>24.483221476510067</v>
      </c>
      <c r="AN65" s="56">
        <v>24.483221476510067</v>
      </c>
      <c r="AO65" s="56">
        <v>24</v>
      </c>
      <c r="AP65" s="56">
        <v>23.677852348993287</v>
      </c>
      <c r="AQ65" s="56">
        <v>23.454777497351337</v>
      </c>
      <c r="AR65" s="56">
        <v>23.200542701032266</v>
      </c>
      <c r="AS65" s="56">
        <v>22.632927356094793</v>
      </c>
      <c r="AT65" s="56">
        <v>21.942396222791103</v>
      </c>
      <c r="AU65" s="56">
        <v>21.250015144816373</v>
      </c>
      <c r="AV65" s="56">
        <v>20.417169734818234</v>
      </c>
      <c r="AW65" s="56">
        <v>19.830450885552512</v>
      </c>
      <c r="AX65" s="56">
        <v>19.340162504833284</v>
      </c>
      <c r="AY65" s="56">
        <v>18.959436943486971</v>
      </c>
      <c r="AZ65" s="56">
        <v>18.613570470547867</v>
      </c>
      <c r="BA65" s="56">
        <v>18.257636259466963</v>
      </c>
      <c r="BC65" s="13">
        <v>-2.4737953806239443</v>
      </c>
      <c r="BK65" s="17" t="s">
        <v>35</v>
      </c>
      <c r="BM65" s="21">
        <v>0</v>
      </c>
      <c r="BN65" s="21">
        <v>0</v>
      </c>
      <c r="BO65" s="21">
        <v>0</v>
      </c>
      <c r="BP65" s="21">
        <v>0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1">
        <v>0</v>
      </c>
      <c r="BY65" s="21">
        <v>0</v>
      </c>
      <c r="BZ65" s="21">
        <v>0</v>
      </c>
      <c r="CA65" s="21">
        <v>0</v>
      </c>
      <c r="CB65" s="21">
        <v>0</v>
      </c>
      <c r="CC65" s="21">
        <v>0</v>
      </c>
      <c r="CD65" s="21">
        <v>0</v>
      </c>
      <c r="CE65" s="21">
        <v>0</v>
      </c>
      <c r="CG65" s="13" t="e">
        <v>#DIV/0!</v>
      </c>
      <c r="CO65" s="17" t="s">
        <v>35</v>
      </c>
      <c r="CQ65" s="20">
        <v>0</v>
      </c>
      <c r="CR65" s="20">
        <v>0</v>
      </c>
      <c r="CS65" s="20">
        <v>0</v>
      </c>
      <c r="CT65" s="20">
        <v>0</v>
      </c>
      <c r="CU65" s="20">
        <v>0</v>
      </c>
      <c r="CV65" s="20">
        <v>0</v>
      </c>
      <c r="CW65" s="20">
        <v>0</v>
      </c>
      <c r="CX65" s="20">
        <v>0</v>
      </c>
      <c r="CY65" s="21">
        <v>0</v>
      </c>
      <c r="CZ65" s="21">
        <v>0</v>
      </c>
      <c r="DA65" s="21">
        <v>0</v>
      </c>
      <c r="DB65" s="21">
        <v>0</v>
      </c>
      <c r="DC65" s="21">
        <v>0</v>
      </c>
      <c r="DD65" s="21">
        <v>0</v>
      </c>
      <c r="DE65" s="21">
        <v>0</v>
      </c>
      <c r="DF65" s="21">
        <v>0</v>
      </c>
      <c r="DG65" s="21">
        <v>0</v>
      </c>
      <c r="DH65" s="21">
        <v>0</v>
      </c>
      <c r="DI65" s="21">
        <v>0</v>
      </c>
      <c r="DK65" s="13">
        <v>0</v>
      </c>
    </row>
    <row r="66" spans="2:116" x14ac:dyDescent="0.25">
      <c r="B66" s="17" t="s">
        <v>36</v>
      </c>
      <c r="D66" s="25">
        <f t="shared" si="36"/>
        <v>17</v>
      </c>
      <c r="E66" s="25">
        <f t="shared" si="36"/>
        <v>15</v>
      </c>
      <c r="F66" s="25">
        <f t="shared" si="36"/>
        <v>15</v>
      </c>
      <c r="G66" s="25">
        <f t="shared" si="36"/>
        <v>15</v>
      </c>
      <c r="H66" s="25">
        <f t="shared" si="36"/>
        <v>15.30201342281879</v>
      </c>
      <c r="I66" s="25">
        <f t="shared" si="36"/>
        <v>15.30201342281879</v>
      </c>
      <c r="J66" s="25">
        <f t="shared" si="36"/>
        <v>14.999999999999998</v>
      </c>
      <c r="K66" s="25">
        <f t="shared" si="36"/>
        <v>14.798657718120804</v>
      </c>
      <c r="L66" s="25">
        <f t="shared" si="36"/>
        <v>14.016099638083517</v>
      </c>
      <c r="M66" s="25">
        <f t="shared" si="36"/>
        <v>14.451075847098972</v>
      </c>
      <c r="N66" s="25">
        <f t="shared" si="36"/>
        <v>14.417525125537301</v>
      </c>
      <c r="O66" s="25">
        <f t="shared" si="36"/>
        <v>14.319909826465897</v>
      </c>
      <c r="P66" s="25">
        <f t="shared" si="36"/>
        <v>14.202651877435416</v>
      </c>
      <c r="Q66" s="25">
        <f t="shared" si="36"/>
        <v>14.040457260117417</v>
      </c>
      <c r="R66" s="25">
        <f t="shared" si="36"/>
        <v>13.984734364781813</v>
      </c>
      <c r="S66" s="25">
        <f t="shared" si="35"/>
        <v>13.960491851736943</v>
      </c>
      <c r="T66" s="25">
        <f t="shared" si="22"/>
        <v>13.989188865721042</v>
      </c>
      <c r="U66" s="25">
        <f t="shared" si="22"/>
        <v>14.025732191374034</v>
      </c>
      <c r="V66" s="25">
        <f t="shared" si="22"/>
        <v>14.038766811775368</v>
      </c>
      <c r="X66" s="13">
        <v>1.616048337154119E-2</v>
      </c>
      <c r="AF66" s="17" t="s">
        <v>36</v>
      </c>
      <c r="AG66" s="17"/>
      <c r="AI66" s="56">
        <v>17</v>
      </c>
      <c r="AJ66" s="56">
        <v>15</v>
      </c>
      <c r="AK66" s="56">
        <v>15</v>
      </c>
      <c r="AL66" s="56">
        <v>15</v>
      </c>
      <c r="AM66" s="56">
        <v>15.30201342281879</v>
      </c>
      <c r="AN66" s="56">
        <v>15.30201342281879</v>
      </c>
      <c r="AO66" s="56">
        <v>14.999999999999998</v>
      </c>
      <c r="AP66" s="56">
        <v>14.798657718120804</v>
      </c>
      <c r="AQ66" s="56">
        <v>14.016099638083517</v>
      </c>
      <c r="AR66" s="56">
        <v>14.451075847098972</v>
      </c>
      <c r="AS66" s="56">
        <v>14.417525125537301</v>
      </c>
      <c r="AT66" s="56">
        <v>14.319909826465897</v>
      </c>
      <c r="AU66" s="56">
        <v>14.202651877435416</v>
      </c>
      <c r="AV66" s="56">
        <v>14.040457260117417</v>
      </c>
      <c r="AW66" s="56">
        <v>13.984734364781813</v>
      </c>
      <c r="AX66" s="56">
        <v>13.960491851736943</v>
      </c>
      <c r="AY66" s="56">
        <v>13.989188865721042</v>
      </c>
      <c r="AZ66" s="56">
        <v>14.025732191374034</v>
      </c>
      <c r="BA66" s="56">
        <v>14.038766811775368</v>
      </c>
      <c r="BC66" s="13">
        <v>1.616048337154119E-2</v>
      </c>
      <c r="BK66" s="17" t="s">
        <v>36</v>
      </c>
      <c r="BM66" s="21">
        <v>0</v>
      </c>
      <c r="BN66" s="21">
        <v>0</v>
      </c>
      <c r="BO66" s="21">
        <v>0</v>
      </c>
      <c r="BP66" s="21">
        <v>0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1">
        <v>0</v>
      </c>
      <c r="BY66" s="21">
        <v>0</v>
      </c>
      <c r="BZ66" s="21">
        <v>0</v>
      </c>
      <c r="CA66" s="21">
        <v>0</v>
      </c>
      <c r="CB66" s="21">
        <v>0</v>
      </c>
      <c r="CC66" s="21">
        <v>0</v>
      </c>
      <c r="CD66" s="21">
        <v>0</v>
      </c>
      <c r="CE66" s="21">
        <v>0</v>
      </c>
      <c r="CG66" s="13" t="e">
        <v>#DIV/0!</v>
      </c>
      <c r="CO66" s="17" t="s">
        <v>36</v>
      </c>
      <c r="CQ66" s="20">
        <v>0</v>
      </c>
      <c r="CR66" s="20">
        <v>0</v>
      </c>
      <c r="CS66" s="20">
        <v>0</v>
      </c>
      <c r="CT66" s="20">
        <v>0</v>
      </c>
      <c r="CU66" s="20">
        <v>0</v>
      </c>
      <c r="CV66" s="20">
        <v>0</v>
      </c>
      <c r="CW66" s="20">
        <v>0</v>
      </c>
      <c r="CX66" s="20">
        <v>0</v>
      </c>
      <c r="CY66" s="21">
        <v>0</v>
      </c>
      <c r="CZ66" s="21">
        <v>0</v>
      </c>
      <c r="DA66" s="21">
        <v>0</v>
      </c>
      <c r="DB66" s="21">
        <v>0</v>
      </c>
      <c r="DC66" s="21">
        <v>0</v>
      </c>
      <c r="DD66" s="21">
        <v>0</v>
      </c>
      <c r="DE66" s="21">
        <v>0</v>
      </c>
      <c r="DF66" s="21">
        <v>0</v>
      </c>
      <c r="DG66" s="21">
        <v>0</v>
      </c>
      <c r="DH66" s="21">
        <v>0</v>
      </c>
      <c r="DI66" s="21">
        <v>0</v>
      </c>
      <c r="DK66" s="13">
        <v>0</v>
      </c>
    </row>
    <row r="67" spans="2:116" x14ac:dyDescent="0.25">
      <c r="B67" s="17" t="s">
        <v>37</v>
      </c>
      <c r="D67" s="25">
        <f t="shared" si="36"/>
        <v>28</v>
      </c>
      <c r="E67" s="25">
        <f t="shared" si="36"/>
        <v>28</v>
      </c>
      <c r="F67" s="25">
        <f t="shared" si="36"/>
        <v>24</v>
      </c>
      <c r="G67" s="25">
        <f t="shared" si="36"/>
        <v>22</v>
      </c>
      <c r="H67" s="25">
        <f t="shared" si="36"/>
        <v>22.44295302013423</v>
      </c>
      <c r="I67" s="25">
        <f t="shared" si="36"/>
        <v>22.44295302013423</v>
      </c>
      <c r="J67" s="25">
        <f t="shared" si="36"/>
        <v>22</v>
      </c>
      <c r="K67" s="25">
        <f t="shared" si="36"/>
        <v>21.704697986577184</v>
      </c>
      <c r="L67" s="25">
        <f t="shared" si="36"/>
        <v>20.496942697505421</v>
      </c>
      <c r="M67" s="25">
        <f t="shared" si="36"/>
        <v>20.445794264525833</v>
      </c>
      <c r="N67" s="25">
        <f t="shared" si="36"/>
        <v>19.918009290178428</v>
      </c>
      <c r="O67" s="25">
        <f t="shared" si="36"/>
        <v>19.270982792066228</v>
      </c>
      <c r="P67" s="25">
        <f t="shared" si="36"/>
        <v>18.615778784994912</v>
      </c>
      <c r="Q67" s="25">
        <f t="shared" si="36"/>
        <v>17.767393488212061</v>
      </c>
      <c r="R67" s="25">
        <f t="shared" si="36"/>
        <v>17.180450486115237</v>
      </c>
      <c r="S67" s="25">
        <f t="shared" si="35"/>
        <v>16.677105480193372</v>
      </c>
      <c r="T67" s="25">
        <f t="shared" si="22"/>
        <v>16.271116974343201</v>
      </c>
      <c r="U67" s="25">
        <f t="shared" si="22"/>
        <v>15.887363343456505</v>
      </c>
      <c r="V67" s="25">
        <f t="shared" si="22"/>
        <v>15.483935683546139</v>
      </c>
      <c r="X67" s="13">
        <v>-2.7657592957424537</v>
      </c>
      <c r="AF67" s="17" t="s">
        <v>37</v>
      </c>
      <c r="AG67" s="17"/>
      <c r="AI67" s="56">
        <v>28</v>
      </c>
      <c r="AJ67" s="56">
        <v>28</v>
      </c>
      <c r="AK67" s="56">
        <v>24</v>
      </c>
      <c r="AL67" s="56">
        <v>22</v>
      </c>
      <c r="AM67" s="56">
        <v>22.44295302013423</v>
      </c>
      <c r="AN67" s="56">
        <v>22.44295302013423</v>
      </c>
      <c r="AO67" s="56">
        <v>22</v>
      </c>
      <c r="AP67" s="56">
        <v>21.704697986577184</v>
      </c>
      <c r="AQ67" s="56">
        <v>20.496942697505421</v>
      </c>
      <c r="AR67" s="56">
        <v>20.445794264525833</v>
      </c>
      <c r="AS67" s="56">
        <v>19.918009290178428</v>
      </c>
      <c r="AT67" s="56">
        <v>19.270982792066228</v>
      </c>
      <c r="AU67" s="56">
        <v>18.615778784994912</v>
      </c>
      <c r="AV67" s="56">
        <v>17.767393488212061</v>
      </c>
      <c r="AW67" s="56">
        <v>17.180450486115237</v>
      </c>
      <c r="AX67" s="56">
        <v>16.677105480193372</v>
      </c>
      <c r="AY67" s="56">
        <v>16.271116974343201</v>
      </c>
      <c r="AZ67" s="56">
        <v>15.887363343456505</v>
      </c>
      <c r="BA67" s="56">
        <v>15.483935683546139</v>
      </c>
      <c r="BC67" s="13">
        <v>-2.7657592957424537</v>
      </c>
      <c r="BK67" s="17" t="s">
        <v>37</v>
      </c>
      <c r="BM67" s="21">
        <v>0</v>
      </c>
      <c r="BN67" s="21">
        <v>0</v>
      </c>
      <c r="BO67" s="21">
        <v>0</v>
      </c>
      <c r="BP67" s="21">
        <v>0</v>
      </c>
      <c r="BQ67" s="21">
        <v>0</v>
      </c>
      <c r="BR67" s="21">
        <v>0</v>
      </c>
      <c r="BS67" s="21">
        <v>0</v>
      </c>
      <c r="BT67" s="21">
        <v>0</v>
      </c>
      <c r="BU67" s="21">
        <v>0</v>
      </c>
      <c r="BV67" s="21">
        <v>0</v>
      </c>
      <c r="BW67" s="21">
        <v>0</v>
      </c>
      <c r="BX67" s="21">
        <v>0</v>
      </c>
      <c r="BY67" s="21">
        <v>0</v>
      </c>
      <c r="BZ67" s="21">
        <v>0</v>
      </c>
      <c r="CA67" s="21">
        <v>0</v>
      </c>
      <c r="CB67" s="21">
        <v>0</v>
      </c>
      <c r="CC67" s="21">
        <v>0</v>
      </c>
      <c r="CD67" s="21">
        <v>0</v>
      </c>
      <c r="CE67" s="21">
        <v>0</v>
      </c>
      <c r="CG67" s="13" t="e">
        <v>#DIV/0!</v>
      </c>
      <c r="CO67" s="17" t="s">
        <v>37</v>
      </c>
      <c r="CQ67" s="20">
        <v>0</v>
      </c>
      <c r="CR67" s="20">
        <v>0</v>
      </c>
      <c r="CS67" s="20">
        <v>0</v>
      </c>
      <c r="CT67" s="20">
        <v>0</v>
      </c>
      <c r="CU67" s="20">
        <v>0</v>
      </c>
      <c r="CV67" s="20">
        <v>0</v>
      </c>
      <c r="CW67" s="20">
        <v>0</v>
      </c>
      <c r="CX67" s="20">
        <v>0</v>
      </c>
      <c r="CY67" s="21">
        <v>0</v>
      </c>
      <c r="CZ67" s="21">
        <v>0</v>
      </c>
      <c r="DA67" s="21">
        <v>0</v>
      </c>
      <c r="DB67" s="21">
        <v>0</v>
      </c>
      <c r="DC67" s="21">
        <v>0</v>
      </c>
      <c r="DD67" s="21">
        <v>0</v>
      </c>
      <c r="DE67" s="21">
        <v>0</v>
      </c>
      <c r="DF67" s="21">
        <v>0</v>
      </c>
      <c r="DG67" s="21">
        <v>0</v>
      </c>
      <c r="DH67" s="21">
        <v>0</v>
      </c>
      <c r="DI67" s="21">
        <v>0</v>
      </c>
      <c r="DK67" s="13">
        <v>0</v>
      </c>
    </row>
    <row r="68" spans="2:116" x14ac:dyDescent="0.25">
      <c r="B68" s="17" t="s">
        <v>38</v>
      </c>
      <c r="D68" s="25">
        <f t="shared" si="36"/>
        <v>20</v>
      </c>
      <c r="E68" s="25">
        <f t="shared" si="36"/>
        <v>20</v>
      </c>
      <c r="F68" s="25">
        <f t="shared" si="36"/>
        <v>19</v>
      </c>
      <c r="G68" s="25">
        <f t="shared" si="36"/>
        <v>19</v>
      </c>
      <c r="H68" s="25">
        <f t="shared" si="36"/>
        <v>19.382550335570471</v>
      </c>
      <c r="I68" s="25">
        <f t="shared" si="36"/>
        <v>19.382550335570471</v>
      </c>
      <c r="J68" s="25">
        <f t="shared" si="36"/>
        <v>19</v>
      </c>
      <c r="K68" s="25">
        <f t="shared" si="36"/>
        <v>18.744966442953022</v>
      </c>
      <c r="L68" s="25">
        <f t="shared" si="36"/>
        <v>14.492942161418972</v>
      </c>
      <c r="M68" s="25">
        <f t="shared" si="36"/>
        <v>13.951047802709517</v>
      </c>
      <c r="N68" s="25">
        <f t="shared" si="36"/>
        <v>13.479788957181489</v>
      </c>
      <c r="O68" s="25">
        <f t="shared" si="36"/>
        <v>12.898941362858869</v>
      </c>
      <c r="P68" s="25">
        <f t="shared" si="36"/>
        <v>12.309594818747351</v>
      </c>
      <c r="Q68" s="25">
        <f t="shared" si="36"/>
        <v>11.622498817276862</v>
      </c>
      <c r="R68" s="25">
        <f t="shared" si="36"/>
        <v>11.111067401296424</v>
      </c>
      <c r="S68" s="25">
        <f t="shared" si="35"/>
        <v>10.690762194569</v>
      </c>
      <c r="T68" s="25">
        <f t="shared" si="22"/>
        <v>10.372702153727657</v>
      </c>
      <c r="U68" s="25">
        <f t="shared" si="22"/>
        <v>10.087322018043256</v>
      </c>
      <c r="V68" s="25">
        <f t="shared" si="22"/>
        <v>9.7948013358608161</v>
      </c>
      <c r="X68" s="13">
        <v>-3.842335336810887</v>
      </c>
      <c r="AF68" s="17" t="s">
        <v>38</v>
      </c>
      <c r="AG68" s="17"/>
      <c r="AI68" s="56">
        <v>20</v>
      </c>
      <c r="AJ68" s="56">
        <v>20</v>
      </c>
      <c r="AK68" s="56">
        <v>19</v>
      </c>
      <c r="AL68" s="56">
        <v>19</v>
      </c>
      <c r="AM68" s="56">
        <v>19.382550335570471</v>
      </c>
      <c r="AN68" s="56">
        <v>19.382550335570471</v>
      </c>
      <c r="AO68" s="56">
        <v>19</v>
      </c>
      <c r="AP68" s="56">
        <v>18.744966442953022</v>
      </c>
      <c r="AQ68" s="56">
        <v>14.492942161418972</v>
      </c>
      <c r="AR68" s="56">
        <v>13.951047802709517</v>
      </c>
      <c r="AS68" s="56">
        <v>13.479788957181489</v>
      </c>
      <c r="AT68" s="56">
        <v>12.898941362858869</v>
      </c>
      <c r="AU68" s="56">
        <v>12.309594818747351</v>
      </c>
      <c r="AV68" s="56">
        <v>11.622498817276862</v>
      </c>
      <c r="AW68" s="56">
        <v>11.111067401296424</v>
      </c>
      <c r="AX68" s="56">
        <v>10.690762194569</v>
      </c>
      <c r="AY68" s="56">
        <v>10.372702153727657</v>
      </c>
      <c r="AZ68" s="56">
        <v>10.087322018043256</v>
      </c>
      <c r="BA68" s="56">
        <v>9.7948013358608161</v>
      </c>
      <c r="BC68" s="13">
        <v>-3.842335336810887</v>
      </c>
      <c r="BK68" s="17" t="s">
        <v>38</v>
      </c>
      <c r="BM68" s="21">
        <v>0</v>
      </c>
      <c r="BN68" s="21">
        <v>0</v>
      </c>
      <c r="BO68" s="21">
        <v>0</v>
      </c>
      <c r="BP68" s="21">
        <v>0</v>
      </c>
      <c r="BQ68" s="21">
        <v>0</v>
      </c>
      <c r="BR68" s="21">
        <v>0</v>
      </c>
      <c r="BS68" s="21">
        <v>0</v>
      </c>
      <c r="BT68" s="21">
        <v>0</v>
      </c>
      <c r="BU68" s="21">
        <v>0</v>
      </c>
      <c r="BV68" s="21">
        <v>0</v>
      </c>
      <c r="BW68" s="21">
        <v>0</v>
      </c>
      <c r="BX68" s="21">
        <v>0</v>
      </c>
      <c r="BY68" s="21">
        <v>0</v>
      </c>
      <c r="BZ68" s="21">
        <v>0</v>
      </c>
      <c r="CA68" s="21">
        <v>0</v>
      </c>
      <c r="CB68" s="21">
        <v>0</v>
      </c>
      <c r="CC68" s="21">
        <v>0</v>
      </c>
      <c r="CD68" s="21">
        <v>0</v>
      </c>
      <c r="CE68" s="21">
        <v>0</v>
      </c>
      <c r="CG68" s="13" t="e">
        <v>#DIV/0!</v>
      </c>
      <c r="CO68" s="17" t="s">
        <v>38</v>
      </c>
      <c r="CQ68" s="20">
        <v>0</v>
      </c>
      <c r="CR68" s="20">
        <v>0</v>
      </c>
      <c r="CS68" s="20">
        <v>0</v>
      </c>
      <c r="CT68" s="20">
        <v>0</v>
      </c>
      <c r="CU68" s="20">
        <v>0</v>
      </c>
      <c r="CV68" s="20">
        <v>0</v>
      </c>
      <c r="CW68" s="20">
        <v>0</v>
      </c>
      <c r="CX68" s="20">
        <v>0</v>
      </c>
      <c r="CY68" s="21">
        <v>0</v>
      </c>
      <c r="CZ68" s="21">
        <v>0</v>
      </c>
      <c r="DA68" s="21">
        <v>0</v>
      </c>
      <c r="DB68" s="21">
        <v>0</v>
      </c>
      <c r="DC68" s="21">
        <v>0</v>
      </c>
      <c r="DD68" s="21">
        <v>0</v>
      </c>
      <c r="DE68" s="21">
        <v>0</v>
      </c>
      <c r="DF68" s="21">
        <v>0</v>
      </c>
      <c r="DG68" s="21">
        <v>0</v>
      </c>
      <c r="DH68" s="21">
        <v>0</v>
      </c>
      <c r="DI68" s="21">
        <v>0</v>
      </c>
      <c r="DK68" s="13">
        <v>0</v>
      </c>
    </row>
    <row r="69" spans="2:116" x14ac:dyDescent="0.25">
      <c r="B69" s="17" t="s">
        <v>39</v>
      </c>
      <c r="D69" s="25">
        <f t="shared" si="36"/>
        <v>10</v>
      </c>
      <c r="E69" s="25">
        <f t="shared" si="36"/>
        <v>11</v>
      </c>
      <c r="F69" s="25">
        <f t="shared" si="36"/>
        <v>13</v>
      </c>
      <c r="G69" s="25">
        <f t="shared" si="36"/>
        <v>13</v>
      </c>
      <c r="H69" s="25">
        <f t="shared" si="36"/>
        <v>13.261744966442953</v>
      </c>
      <c r="I69" s="25">
        <f t="shared" si="36"/>
        <v>13.261744966442953</v>
      </c>
      <c r="J69" s="25">
        <f t="shared" si="36"/>
        <v>13</v>
      </c>
      <c r="K69" s="25">
        <f t="shared" si="36"/>
        <v>12.825503355704697</v>
      </c>
      <c r="L69" s="25">
        <f t="shared" si="36"/>
        <v>12.863355006771384</v>
      </c>
      <c r="M69" s="25">
        <f t="shared" si="36"/>
        <v>12.899985468732597</v>
      </c>
      <c r="N69" s="25">
        <f t="shared" si="36"/>
        <v>12.779219354615531</v>
      </c>
      <c r="O69" s="25">
        <f t="shared" si="36"/>
        <v>12.601844249044136</v>
      </c>
      <c r="P69" s="25">
        <f t="shared" si="36"/>
        <v>12.429157704845913</v>
      </c>
      <c r="Q69" s="25">
        <f t="shared" si="36"/>
        <v>12.177898729094533</v>
      </c>
      <c r="R69" s="25">
        <f t="shared" si="36"/>
        <v>12.036166928413101</v>
      </c>
      <c r="S69" s="25">
        <f t="shared" si="35"/>
        <v>11.942150988327155</v>
      </c>
      <c r="T69" s="25">
        <f t="shared" si="22"/>
        <v>11.898327856565004</v>
      </c>
      <c r="U69" s="25">
        <f t="shared" si="22"/>
        <v>11.860086145954023</v>
      </c>
      <c r="V69" s="25">
        <f t="shared" si="22"/>
        <v>11.810400532140259</v>
      </c>
      <c r="X69" s="13">
        <v>-0.85038388092023576</v>
      </c>
      <c r="AF69" s="17" t="s">
        <v>39</v>
      </c>
      <c r="AG69" s="17"/>
      <c r="AI69" s="56">
        <v>10</v>
      </c>
      <c r="AJ69" s="56">
        <v>11</v>
      </c>
      <c r="AK69" s="56">
        <v>13</v>
      </c>
      <c r="AL69" s="56">
        <v>13</v>
      </c>
      <c r="AM69" s="56">
        <v>13.261744966442953</v>
      </c>
      <c r="AN69" s="56">
        <v>13.261744966442953</v>
      </c>
      <c r="AO69" s="56">
        <v>13</v>
      </c>
      <c r="AP69" s="56">
        <v>12.825503355704697</v>
      </c>
      <c r="AQ69" s="56">
        <v>12.863355006771384</v>
      </c>
      <c r="AR69" s="56">
        <v>12.899985468732597</v>
      </c>
      <c r="AS69" s="56">
        <v>12.779219354615531</v>
      </c>
      <c r="AT69" s="56">
        <v>12.601844249044136</v>
      </c>
      <c r="AU69" s="56">
        <v>12.429157704845913</v>
      </c>
      <c r="AV69" s="56">
        <v>12.177898729094533</v>
      </c>
      <c r="AW69" s="56">
        <v>12.036166928413101</v>
      </c>
      <c r="AX69" s="56">
        <v>11.942150988327155</v>
      </c>
      <c r="AY69" s="56">
        <v>11.898327856565004</v>
      </c>
      <c r="AZ69" s="56">
        <v>11.860086145954023</v>
      </c>
      <c r="BA69" s="56">
        <v>11.810400532140259</v>
      </c>
      <c r="BC69" s="13">
        <v>-0.85038388092023576</v>
      </c>
      <c r="BK69" s="17" t="s">
        <v>39</v>
      </c>
      <c r="BM69" s="21">
        <v>0</v>
      </c>
      <c r="BN69" s="21">
        <v>0</v>
      </c>
      <c r="BO69" s="21">
        <v>0</v>
      </c>
      <c r="BP69" s="21">
        <v>0</v>
      </c>
      <c r="BQ69" s="21">
        <v>0</v>
      </c>
      <c r="BR69" s="21">
        <v>0</v>
      </c>
      <c r="BS69" s="21">
        <v>0</v>
      </c>
      <c r="BT69" s="21">
        <v>0</v>
      </c>
      <c r="BU69" s="21">
        <v>0</v>
      </c>
      <c r="BV69" s="21">
        <v>0</v>
      </c>
      <c r="BW69" s="21">
        <v>0</v>
      </c>
      <c r="BX69" s="21">
        <v>0</v>
      </c>
      <c r="BY69" s="21">
        <v>0</v>
      </c>
      <c r="BZ69" s="21">
        <v>0</v>
      </c>
      <c r="CA69" s="21">
        <v>0</v>
      </c>
      <c r="CB69" s="21">
        <v>0</v>
      </c>
      <c r="CC69" s="21">
        <v>0</v>
      </c>
      <c r="CD69" s="21">
        <v>0</v>
      </c>
      <c r="CE69" s="21">
        <v>0</v>
      </c>
      <c r="CG69" s="13" t="e">
        <v>#DIV/0!</v>
      </c>
      <c r="CO69" s="17" t="s">
        <v>39</v>
      </c>
      <c r="CQ69" s="20">
        <v>0</v>
      </c>
      <c r="CR69" s="20">
        <v>0</v>
      </c>
      <c r="CS69" s="20">
        <v>0</v>
      </c>
      <c r="CT69" s="20">
        <v>0</v>
      </c>
      <c r="CU69" s="20">
        <v>0</v>
      </c>
      <c r="CV69" s="20">
        <v>0</v>
      </c>
      <c r="CW69" s="20">
        <v>0</v>
      </c>
      <c r="CX69" s="20">
        <v>0</v>
      </c>
      <c r="CY69" s="21">
        <v>0</v>
      </c>
      <c r="CZ69" s="21">
        <v>0</v>
      </c>
      <c r="DA69" s="21">
        <v>0</v>
      </c>
      <c r="DB69" s="21">
        <v>0</v>
      </c>
      <c r="DC69" s="21">
        <v>0</v>
      </c>
      <c r="DD69" s="21">
        <v>0</v>
      </c>
      <c r="DE69" s="21">
        <v>0</v>
      </c>
      <c r="DF69" s="21">
        <v>0</v>
      </c>
      <c r="DG69" s="21">
        <v>0</v>
      </c>
      <c r="DH69" s="21">
        <v>0</v>
      </c>
      <c r="DI69" s="21">
        <v>0</v>
      </c>
      <c r="DK69" s="13">
        <v>0</v>
      </c>
    </row>
    <row r="70" spans="2:116" x14ac:dyDescent="0.25">
      <c r="B70" s="9" t="s">
        <v>46</v>
      </c>
      <c r="D70" s="25">
        <f t="shared" si="36"/>
        <v>3197</v>
      </c>
      <c r="E70" s="25">
        <f t="shared" si="36"/>
        <v>2750</v>
      </c>
      <c r="F70" s="25">
        <f t="shared" si="36"/>
        <v>3172</v>
      </c>
      <c r="G70" s="25">
        <f t="shared" si="36"/>
        <v>3164</v>
      </c>
      <c r="H70" s="25">
        <f t="shared" si="36"/>
        <v>3304.2287230002489</v>
      </c>
      <c r="I70" s="25">
        <f t="shared" si="36"/>
        <v>3504.106215199336</v>
      </c>
      <c r="J70" s="25">
        <f t="shared" si="36"/>
        <v>3340.4947633294564</v>
      </c>
      <c r="K70" s="25">
        <f t="shared" si="36"/>
        <v>2576.3915093710957</v>
      </c>
      <c r="L70" s="25">
        <f t="shared" si="36"/>
        <v>3153.3380296779783</v>
      </c>
      <c r="M70" s="25">
        <f t="shared" si="36"/>
        <v>3167.5891198653899</v>
      </c>
      <c r="N70" s="25">
        <f t="shared" si="36"/>
        <v>3181.6057673500936</v>
      </c>
      <c r="O70" s="25">
        <f t="shared" si="36"/>
        <v>3196.1015642381954</v>
      </c>
      <c r="P70" s="25">
        <f t="shared" si="36"/>
        <v>3210.5857008387088</v>
      </c>
      <c r="Q70" s="25">
        <f t="shared" si="36"/>
        <v>3224.9256314720201</v>
      </c>
      <c r="R70" s="25">
        <f t="shared" si="36"/>
        <v>3238.4834652512395</v>
      </c>
      <c r="S70" s="25">
        <f t="shared" si="35"/>
        <v>3253.2383456565376</v>
      </c>
      <c r="T70" s="25">
        <f t="shared" si="22"/>
        <v>3266.2141089591123</v>
      </c>
      <c r="U70" s="25">
        <f t="shared" si="22"/>
        <v>3278.3628027012533</v>
      </c>
      <c r="V70" s="25">
        <f t="shared" si="22"/>
        <v>3291.9816821720997</v>
      </c>
      <c r="AF70" s="9" t="s">
        <v>46</v>
      </c>
      <c r="AG70" s="9"/>
      <c r="AI70" s="56">
        <v>3197</v>
      </c>
      <c r="AJ70" s="56">
        <v>2748</v>
      </c>
      <c r="AK70" s="56">
        <v>3170</v>
      </c>
      <c r="AL70" s="56">
        <v>3158</v>
      </c>
      <c r="AM70" s="56">
        <v>3299.7119444767591</v>
      </c>
      <c r="AN70" s="56">
        <v>3500</v>
      </c>
      <c r="AO70" s="56">
        <v>3336.4523131153619</v>
      </c>
      <c r="AP70" s="56">
        <v>2572.1679886569709</v>
      </c>
      <c r="AQ70" s="56">
        <v>3148.7231370762988</v>
      </c>
      <c r="AR70" s="56">
        <v>3162.794467631968</v>
      </c>
      <c r="AS70" s="56">
        <v>3176.619905599272</v>
      </c>
      <c r="AT70" s="56">
        <v>3190.9479055606421</v>
      </c>
      <c r="AU70" s="56">
        <v>3205.2598562511762</v>
      </c>
      <c r="AV70" s="56">
        <v>3219.4310241391308</v>
      </c>
      <c r="AW70" s="56">
        <v>3232.8159369001692</v>
      </c>
      <c r="AX70" s="56">
        <v>3247.4088105152728</v>
      </c>
      <c r="AY70" s="56">
        <v>3260.2256095950829</v>
      </c>
      <c r="AZ70" s="56">
        <v>3272.2084284973139</v>
      </c>
      <c r="BA70" s="56">
        <v>3285.6568942582326</v>
      </c>
      <c r="BK70" s="9" t="s">
        <v>46</v>
      </c>
      <c r="BM70" s="21">
        <v>0</v>
      </c>
      <c r="BN70" s="21">
        <v>1</v>
      </c>
      <c r="BO70" s="21">
        <v>2</v>
      </c>
      <c r="BP70" s="21">
        <v>6</v>
      </c>
      <c r="BQ70" s="21">
        <v>4</v>
      </c>
      <c r="BR70" s="21">
        <v>3.5946969696969697</v>
      </c>
      <c r="BS70" s="21">
        <v>3.4765151515151516</v>
      </c>
      <c r="BT70" s="21">
        <v>3.5848484848484845</v>
      </c>
      <c r="BU70" s="21">
        <v>3.8614267676767677</v>
      </c>
      <c r="BV70" s="21">
        <v>3.9894570707070707</v>
      </c>
      <c r="BW70" s="21">
        <v>4.1285356261760153</v>
      </c>
      <c r="BX70" s="21">
        <v>4.2409724948628842</v>
      </c>
      <c r="BY70" s="21">
        <v>4.3599750201154093</v>
      </c>
      <c r="BZ70" s="21">
        <v>4.4732325958729851</v>
      </c>
      <c r="CA70" s="21">
        <v>4.5873108787012686</v>
      </c>
      <c r="CB70" s="21">
        <v>4.6923613837517735</v>
      </c>
      <c r="CC70" s="21">
        <v>4.7949497675901567</v>
      </c>
      <c r="CD70" s="21">
        <v>4.9008209797113693</v>
      </c>
      <c r="CE70" s="21">
        <v>5.0107957271861165</v>
      </c>
      <c r="CO70" s="9" t="s">
        <v>46</v>
      </c>
      <c r="CQ70" s="21">
        <v>0</v>
      </c>
      <c r="CR70" s="21">
        <v>1</v>
      </c>
      <c r="CS70" s="21">
        <v>0</v>
      </c>
      <c r="CT70" s="21">
        <v>0</v>
      </c>
      <c r="CU70" s="21">
        <v>0.51677852348993292</v>
      </c>
      <c r="CV70" s="21">
        <v>0.51151822963903504</v>
      </c>
      <c r="CW70" s="21">
        <v>0.56593506257935788</v>
      </c>
      <c r="CX70" s="21">
        <v>0.63867222927625611</v>
      </c>
      <c r="CY70" s="21">
        <v>0.7534658340027468</v>
      </c>
      <c r="CZ70" s="21">
        <v>0.80519516271471714</v>
      </c>
      <c r="DA70" s="21">
        <v>0.85732612464557956</v>
      </c>
      <c r="DB70" s="21">
        <v>0.9126861826902013</v>
      </c>
      <c r="DC70" s="21">
        <v>0.96586956741721008</v>
      </c>
      <c r="DD70" s="21">
        <v>1.0213747370163395</v>
      </c>
      <c r="DE70" s="21">
        <v>1.0802174723691418</v>
      </c>
      <c r="DF70" s="21">
        <v>1.1371737575133465</v>
      </c>
      <c r="DG70" s="21">
        <v>1.1935495964395211</v>
      </c>
      <c r="DH70" s="21">
        <v>1.2535532242283838</v>
      </c>
      <c r="DI70" s="21">
        <v>1.3139921866807689</v>
      </c>
      <c r="DK70" s="13">
        <v>0</v>
      </c>
    </row>
    <row r="71" spans="2:116" x14ac:dyDescent="0.25">
      <c r="B71" s="9" t="s">
        <v>47</v>
      </c>
      <c r="D71" s="25">
        <f t="shared" si="36"/>
        <v>0</v>
      </c>
      <c r="E71" s="25">
        <f t="shared" si="36"/>
        <v>0</v>
      </c>
      <c r="F71" s="25">
        <f t="shared" si="36"/>
        <v>0</v>
      </c>
      <c r="G71" s="25">
        <f t="shared" si="36"/>
        <v>0</v>
      </c>
      <c r="H71" s="25">
        <f t="shared" si="36"/>
        <v>0</v>
      </c>
      <c r="I71" s="25">
        <f t="shared" si="36"/>
        <v>0</v>
      </c>
      <c r="J71" s="25">
        <f t="shared" si="36"/>
        <v>0</v>
      </c>
      <c r="K71" s="25">
        <f t="shared" si="36"/>
        <v>0</v>
      </c>
      <c r="L71" s="25">
        <f t="shared" si="36"/>
        <v>3153.3380296779783</v>
      </c>
      <c r="M71" s="25">
        <f t="shared" si="36"/>
        <v>6320.9271495433686</v>
      </c>
      <c r="N71" s="25">
        <f t="shared" si="36"/>
        <v>9502.5329168934622</v>
      </c>
      <c r="O71" s="25">
        <f t="shared" si="36"/>
        <v>12698.634481131658</v>
      </c>
      <c r="P71" s="25">
        <f t="shared" si="36"/>
        <v>15909.220181970366</v>
      </c>
      <c r="Q71" s="25">
        <f t="shared" si="36"/>
        <v>19134.145813442388</v>
      </c>
      <c r="R71" s="25">
        <f t="shared" si="36"/>
        <v>22372.629278693628</v>
      </c>
      <c r="S71" s="25">
        <f t="shared" si="35"/>
        <v>25625.867624350165</v>
      </c>
      <c r="T71" s="25">
        <f t="shared" si="22"/>
        <v>28892.081733309278</v>
      </c>
      <c r="U71" s="25">
        <f t="shared" si="22"/>
        <v>32170.444536010535</v>
      </c>
      <c r="V71" s="25">
        <f t="shared" si="22"/>
        <v>35462.426218182634</v>
      </c>
      <c r="AF71" s="9" t="s">
        <v>47</v>
      </c>
      <c r="AG71" s="9"/>
      <c r="AI71" s="56"/>
      <c r="AJ71" s="56"/>
      <c r="AK71" s="56"/>
      <c r="AL71" s="56"/>
      <c r="AM71" s="56"/>
      <c r="AN71" s="56"/>
      <c r="AO71" s="56"/>
      <c r="AP71" s="56"/>
      <c r="AQ71" s="56">
        <v>3148.7231370762988</v>
      </c>
      <c r="AR71" s="56">
        <f>AQ71+AR70</f>
        <v>6311.5176047082668</v>
      </c>
      <c r="AS71" s="56">
        <f t="shared" ref="AS71:BA71" si="38">AR71+AS70</f>
        <v>9488.1375103075388</v>
      </c>
      <c r="AT71" s="56">
        <f t="shared" si="38"/>
        <v>12679.085415868181</v>
      </c>
      <c r="AU71" s="56">
        <f t="shared" si="38"/>
        <v>15884.345272119357</v>
      </c>
      <c r="AV71" s="56">
        <f t="shared" si="38"/>
        <v>19103.776296258489</v>
      </c>
      <c r="AW71" s="56">
        <f t="shared" si="38"/>
        <v>22336.592233158659</v>
      </c>
      <c r="AX71" s="56">
        <f t="shared" si="38"/>
        <v>25584.001043673932</v>
      </c>
      <c r="AY71" s="56">
        <f t="shared" si="38"/>
        <v>28844.226653269016</v>
      </c>
      <c r="AZ71" s="56">
        <f t="shared" si="38"/>
        <v>32116.435081766329</v>
      </c>
      <c r="BA71" s="56">
        <f t="shared" si="38"/>
        <v>35402.09197602456</v>
      </c>
      <c r="BK71" s="9" t="s">
        <v>47</v>
      </c>
      <c r="BM71" s="21"/>
      <c r="BN71" s="21"/>
      <c r="BO71" s="21"/>
      <c r="BP71" s="21"/>
      <c r="BQ71" s="21"/>
      <c r="BR71" s="21"/>
      <c r="BS71" s="21"/>
      <c r="BT71" s="21"/>
      <c r="BU71" s="21">
        <v>3.8614267676767677</v>
      </c>
      <c r="BV71" s="21">
        <v>7.8508838383838384</v>
      </c>
      <c r="BW71" s="21">
        <v>11.979419464559854</v>
      </c>
      <c r="BX71" s="21">
        <v>16.220391959422738</v>
      </c>
      <c r="BY71" s="21">
        <v>20.580366979538148</v>
      </c>
      <c r="BZ71" s="21">
        <v>25.053599575411134</v>
      </c>
      <c r="CA71" s="21">
        <v>29.640910454112401</v>
      </c>
      <c r="CB71" s="21">
        <v>34.333271837864174</v>
      </c>
      <c r="CC71" s="21">
        <v>39.128221605454328</v>
      </c>
      <c r="CD71" s="21">
        <v>44.029042585165698</v>
      </c>
      <c r="CE71" s="21">
        <v>49.039838312351812</v>
      </c>
      <c r="CO71" s="9" t="s">
        <v>47</v>
      </c>
      <c r="CQ71" s="20"/>
      <c r="CR71" s="20"/>
      <c r="CS71" s="20"/>
      <c r="CT71" s="20"/>
      <c r="CU71" s="20"/>
      <c r="CV71" s="20"/>
      <c r="CW71" s="20"/>
      <c r="CX71" s="20"/>
      <c r="CY71" s="21">
        <v>0.7534658340027468</v>
      </c>
      <c r="CZ71" s="21">
        <v>1.5586609967174638</v>
      </c>
      <c r="DA71" s="21">
        <v>2.4159871213630435</v>
      </c>
      <c r="DB71" s="21">
        <v>3.328673304053245</v>
      </c>
      <c r="DC71" s="21">
        <v>4.2945428714704548</v>
      </c>
      <c r="DD71" s="21">
        <v>5.3159176084867941</v>
      </c>
      <c r="DE71" s="21">
        <v>6.3961350808559363</v>
      </c>
      <c r="DF71" s="21">
        <v>7.5333088383692832</v>
      </c>
      <c r="DG71" s="21">
        <v>8.7268584348088041</v>
      </c>
      <c r="DH71" s="21">
        <v>9.9804116590371876</v>
      </c>
      <c r="DI71" s="21">
        <v>11.294403845717957</v>
      </c>
    </row>
    <row r="72" spans="2:116" x14ac:dyDescent="0.25">
      <c r="B72" s="26" t="s">
        <v>48</v>
      </c>
      <c r="D72" s="25">
        <f t="shared" si="36"/>
        <v>0</v>
      </c>
      <c r="E72" s="25">
        <f t="shared" si="36"/>
        <v>0</v>
      </c>
      <c r="F72" s="25">
        <f t="shared" si="36"/>
        <v>0</v>
      </c>
      <c r="G72" s="25">
        <f t="shared" si="36"/>
        <v>0</v>
      </c>
      <c r="H72" s="25">
        <f t="shared" si="36"/>
        <v>0</v>
      </c>
      <c r="I72" s="25">
        <f t="shared" si="36"/>
        <v>0</v>
      </c>
      <c r="J72" s="25">
        <f t="shared" si="36"/>
        <v>0</v>
      </c>
      <c r="K72" s="25">
        <f t="shared" si="36"/>
        <v>0</v>
      </c>
      <c r="L72" s="25">
        <f t="shared" si="36"/>
        <v>6196.8446981553116</v>
      </c>
      <c r="M72" s="25">
        <f t="shared" si="36"/>
        <v>12810.034175054083</v>
      </c>
      <c r="N72" s="25">
        <f t="shared" si="36"/>
        <v>19354.726531130553</v>
      </c>
      <c r="O72" s="25">
        <f t="shared" si="36"/>
        <v>26046.539578175769</v>
      </c>
      <c r="P72" s="25">
        <f t="shared" si="36"/>
        <v>32730.425382790618</v>
      </c>
      <c r="Q72" s="25">
        <f t="shared" si="36"/>
        <v>39412.526799013467</v>
      </c>
      <c r="R72" s="25">
        <f t="shared" si="36"/>
        <v>45948.46230362924</v>
      </c>
      <c r="S72" s="25">
        <f t="shared" si="35"/>
        <v>52742.512785087791</v>
      </c>
      <c r="T72" s="25">
        <f t="shared" si="22"/>
        <v>59172.82260005131</v>
      </c>
      <c r="U72" s="25">
        <f t="shared" si="22"/>
        <v>65463.013087114014</v>
      </c>
      <c r="V72" s="25">
        <f t="shared" si="22"/>
        <v>72079.755420559071</v>
      </c>
      <c r="AF72" s="26" t="s">
        <v>48</v>
      </c>
      <c r="AG72" s="26"/>
      <c r="AI72" s="56"/>
      <c r="AJ72" s="56"/>
      <c r="AK72" s="56"/>
      <c r="AL72" s="56"/>
      <c r="AM72" s="56"/>
      <c r="AN72" s="56"/>
      <c r="AO72" s="56"/>
      <c r="AP72" s="56"/>
      <c r="AQ72" s="56">
        <v>5725.7231370762984</v>
      </c>
      <c r="AR72" s="56">
        <v>11879.472301888854</v>
      </c>
      <c r="AS72" s="56">
        <v>17994.780803089659</v>
      </c>
      <c r="AT72" s="56">
        <v>24231.240191457324</v>
      </c>
      <c r="AU72" s="56">
        <v>30478.600151484639</v>
      </c>
      <c r="AV72" s="56">
        <v>36710.206960374599</v>
      </c>
      <c r="AW72" s="56">
        <v>42788.074936639299</v>
      </c>
      <c r="AX72" s="56">
        <v>49137.295882956591</v>
      </c>
      <c r="AY72" s="56">
        <v>55121.817198556077</v>
      </c>
      <c r="AZ72" s="56">
        <v>60941.053311414835</v>
      </c>
      <c r="BA72" s="56">
        <v>67085.270856946037</v>
      </c>
      <c r="BK72" s="26" t="s">
        <v>48</v>
      </c>
      <c r="BM72" s="21"/>
      <c r="BN72" s="21"/>
      <c r="BO72" s="21"/>
      <c r="BP72" s="21"/>
      <c r="BQ72" s="21"/>
      <c r="BR72" s="21"/>
      <c r="BS72" s="21"/>
      <c r="BT72" s="21"/>
      <c r="BU72" s="21">
        <v>148.86142676767676</v>
      </c>
      <c r="BV72" s="21">
        <v>322.31275450208312</v>
      </c>
      <c r="BW72" s="21">
        <v>463.44129012825914</v>
      </c>
      <c r="BX72" s="21">
        <v>612.68226262312203</v>
      </c>
      <c r="BY72" s="21">
        <v>755.0422376432374</v>
      </c>
      <c r="BZ72" s="21">
        <v>898.51547023911041</v>
      </c>
      <c r="CA72" s="21">
        <v>1031.1027811178117</v>
      </c>
      <c r="CB72" s="21">
        <v>1160.7951425015635</v>
      </c>
      <c r="CC72" s="21">
        <v>1294.5900922691537</v>
      </c>
      <c r="CD72" s="21">
        <v>1433.4909132488649</v>
      </c>
      <c r="CE72" s="21">
        <v>1571.5017089760511</v>
      </c>
      <c r="CO72" s="26" t="s">
        <v>48</v>
      </c>
      <c r="CQ72" s="20"/>
      <c r="CR72" s="20"/>
      <c r="CS72" s="20"/>
      <c r="CT72" s="20"/>
      <c r="CU72" s="20"/>
      <c r="CV72" s="20"/>
      <c r="CW72" s="20"/>
      <c r="CX72" s="20"/>
      <c r="CY72" s="21">
        <v>322.26013431133646</v>
      </c>
      <c r="CZ72" s="21">
        <v>608.24911866314415</v>
      </c>
      <c r="DA72" s="21">
        <v>896.50443791263365</v>
      </c>
      <c r="DB72" s="21">
        <v>1202.6171240953238</v>
      </c>
      <c r="DC72" s="21">
        <v>1496.7829936627411</v>
      </c>
      <c r="DD72" s="21">
        <v>1803.8043683997575</v>
      </c>
      <c r="DE72" s="21">
        <v>2129.2845858721266</v>
      </c>
      <c r="DF72" s="21">
        <v>2444.4217596296398</v>
      </c>
      <c r="DG72" s="21">
        <v>2756.4153092260799</v>
      </c>
      <c r="DH72" s="21">
        <v>3088.4688624503083</v>
      </c>
      <c r="DI72" s="21">
        <v>3422.982854636989</v>
      </c>
    </row>
    <row r="73" spans="2:116" x14ac:dyDescent="0.25">
      <c r="B73" s="43" t="s">
        <v>90</v>
      </c>
      <c r="D73" s="44">
        <f t="shared" ref="D73:K73" si="39">D70</f>
        <v>3197</v>
      </c>
      <c r="E73" s="44">
        <f t="shared" si="39"/>
        <v>2750</v>
      </c>
      <c r="F73" s="44">
        <f t="shared" si="39"/>
        <v>3172</v>
      </c>
      <c r="G73" s="44">
        <f t="shared" si="39"/>
        <v>3164</v>
      </c>
      <c r="H73" s="44">
        <f t="shared" si="39"/>
        <v>3304.2287230002489</v>
      </c>
      <c r="I73" s="44">
        <f t="shared" si="39"/>
        <v>3504.106215199336</v>
      </c>
      <c r="J73" s="44">
        <f t="shared" si="39"/>
        <v>3340.4947633294564</v>
      </c>
      <c r="K73" s="44">
        <f t="shared" si="39"/>
        <v>2576.3915093710957</v>
      </c>
      <c r="L73" s="44">
        <f>L70</f>
        <v>3153.3380296779783</v>
      </c>
      <c r="M73" s="44">
        <f t="shared" ref="M73:V73" si="40">M70</f>
        <v>3167.5891198653899</v>
      </c>
      <c r="N73" s="44">
        <f t="shared" si="40"/>
        <v>3181.6057673500936</v>
      </c>
      <c r="O73" s="44">
        <f t="shared" si="40"/>
        <v>3196.1015642381954</v>
      </c>
      <c r="P73" s="44">
        <f t="shared" si="40"/>
        <v>3210.5857008387088</v>
      </c>
      <c r="Q73" s="44">
        <f t="shared" si="40"/>
        <v>3224.9256314720201</v>
      </c>
      <c r="R73" s="44">
        <f t="shared" si="40"/>
        <v>3238.4834652512395</v>
      </c>
      <c r="S73" s="44">
        <f t="shared" si="40"/>
        <v>3253.2383456565376</v>
      </c>
      <c r="T73" s="44">
        <f t="shared" si="40"/>
        <v>3266.2141089591123</v>
      </c>
      <c r="U73" s="44">
        <f t="shared" si="40"/>
        <v>3278.3628027012533</v>
      </c>
      <c r="V73" s="44">
        <f t="shared" si="40"/>
        <v>3291.9816821720997</v>
      </c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</row>
    <row r="74" spans="2:116" x14ac:dyDescent="0.25">
      <c r="B74" s="43" t="s">
        <v>91</v>
      </c>
      <c r="D74" s="44">
        <f t="shared" ref="D74:K74" si="41">D72-C72</f>
        <v>0</v>
      </c>
      <c r="E74" s="44">
        <f t="shared" si="41"/>
        <v>0</v>
      </c>
      <c r="F74" s="44">
        <f t="shared" si="41"/>
        <v>0</v>
      </c>
      <c r="G74" s="44">
        <f t="shared" si="41"/>
        <v>0</v>
      </c>
      <c r="H74" s="44">
        <f t="shared" si="41"/>
        <v>0</v>
      </c>
      <c r="I74" s="44">
        <f t="shared" si="41"/>
        <v>0</v>
      </c>
      <c r="J74" s="44">
        <f t="shared" si="41"/>
        <v>0</v>
      </c>
      <c r="K74" s="44">
        <f t="shared" si="41"/>
        <v>0</v>
      </c>
      <c r="L74" s="44">
        <f>L72-K72</f>
        <v>6196.8446981553116</v>
      </c>
      <c r="M74" s="44">
        <f t="shared" ref="M74:V74" si="42">M72-L72</f>
        <v>6613.1894768987713</v>
      </c>
      <c r="N74" s="44">
        <f t="shared" si="42"/>
        <v>6544.6923560764699</v>
      </c>
      <c r="O74" s="44">
        <f t="shared" si="42"/>
        <v>6691.8130470452161</v>
      </c>
      <c r="P74" s="44">
        <f t="shared" si="42"/>
        <v>6683.8858046148489</v>
      </c>
      <c r="Q74" s="44">
        <f t="shared" si="42"/>
        <v>6682.1014162228494</v>
      </c>
      <c r="R74" s="44">
        <f t="shared" si="42"/>
        <v>6535.9355046157725</v>
      </c>
      <c r="S74" s="44">
        <f t="shared" si="42"/>
        <v>6794.0504814585511</v>
      </c>
      <c r="T74" s="44">
        <f t="shared" si="42"/>
        <v>6430.3098149635189</v>
      </c>
      <c r="U74" s="44">
        <f t="shared" si="42"/>
        <v>6290.1904870627041</v>
      </c>
      <c r="V74" s="44">
        <f t="shared" si="42"/>
        <v>6616.7423334450577</v>
      </c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</row>
    <row r="75" spans="2:116" x14ac:dyDescent="0.25">
      <c r="B75" s="43" t="s">
        <v>92</v>
      </c>
      <c r="D75" s="44"/>
      <c r="E75" s="44">
        <f t="shared" ref="E75:K75" si="43">E45-D45</f>
        <v>6333</v>
      </c>
      <c r="F75" s="44">
        <f t="shared" si="43"/>
        <v>5031</v>
      </c>
      <c r="G75" s="44">
        <f t="shared" si="43"/>
        <v>4883</v>
      </c>
      <c r="H75" s="44">
        <f t="shared" si="43"/>
        <v>5227</v>
      </c>
      <c r="I75" s="44">
        <f t="shared" si="43"/>
        <v>4580</v>
      </c>
      <c r="J75" s="44">
        <f t="shared" si="43"/>
        <v>4723</v>
      </c>
      <c r="K75" s="44">
        <f t="shared" si="43"/>
        <v>3967</v>
      </c>
      <c r="L75" s="44">
        <f>L45-K45</f>
        <v>3043.3786381742684</v>
      </c>
      <c r="M75" s="44">
        <f t="shared" ref="M75:V75" si="44">M45-L45</f>
        <v>3445.4612784779165</v>
      </c>
      <c r="N75" s="44">
        <f t="shared" si="44"/>
        <v>3362.9741518577794</v>
      </c>
      <c r="O75" s="44">
        <f t="shared" si="44"/>
        <v>3495.5924802817171</v>
      </c>
      <c r="P75" s="44">
        <f t="shared" si="44"/>
        <v>3473.1868462002603</v>
      </c>
      <c r="Q75" s="44">
        <f t="shared" si="44"/>
        <v>3457.0617064679973</v>
      </c>
      <c r="R75" s="44">
        <f t="shared" si="44"/>
        <v>3297.3469888595864</v>
      </c>
      <c r="S75" s="44">
        <f t="shared" si="44"/>
        <v>3540.7095474181697</v>
      </c>
      <c r="T75" s="44">
        <f t="shared" si="44"/>
        <v>3163.9898347922135</v>
      </c>
      <c r="U75" s="44">
        <f t="shared" si="44"/>
        <v>3011.717709613964</v>
      </c>
      <c r="V75" s="44">
        <f t="shared" si="44"/>
        <v>3324.6514972326113</v>
      </c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</row>
    <row r="76" spans="2:116" x14ac:dyDescent="0.25">
      <c r="H76" s="20"/>
      <c r="I76" s="20"/>
      <c r="J76" s="20"/>
      <c r="K76" s="20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AI76" s="20"/>
      <c r="AJ76" s="20"/>
      <c r="AK76" s="20"/>
      <c r="AL76" s="20"/>
      <c r="AM76" s="20"/>
      <c r="AN76" s="20"/>
      <c r="AO76" s="20"/>
      <c r="AP76" s="20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</row>
    <row r="77" spans="2:116" x14ac:dyDescent="0.25">
      <c r="H77" s="20"/>
      <c r="I77" s="20"/>
      <c r="J77" s="20"/>
      <c r="K77" s="20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AI77" s="20"/>
      <c r="AJ77" s="20"/>
      <c r="AK77" s="20"/>
      <c r="AL77" s="20"/>
      <c r="AM77" s="20"/>
      <c r="AN77" s="20"/>
      <c r="AO77" s="20"/>
      <c r="AP77" s="20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</row>
    <row r="78" spans="2:116" x14ac:dyDescent="0.25"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</row>
    <row r="79" spans="2:116" x14ac:dyDescent="0.25"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</row>
    <row r="80" spans="2:116" x14ac:dyDescent="0.25">
      <c r="B80" s="2" t="s">
        <v>0</v>
      </c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X80" s="4" t="s">
        <v>1</v>
      </c>
      <c r="Y80" s="4" t="s">
        <v>2</v>
      </c>
      <c r="AF80" s="27" t="s">
        <v>3</v>
      </c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C80" s="4" t="s">
        <v>1</v>
      </c>
      <c r="BD80" s="4" t="s">
        <v>2</v>
      </c>
      <c r="BK80" s="2" t="s">
        <v>4</v>
      </c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G80" s="4" t="s">
        <v>1</v>
      </c>
      <c r="CH80" s="4" t="s">
        <v>2</v>
      </c>
      <c r="CO80" s="2" t="s">
        <v>5</v>
      </c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K80" s="4" t="s">
        <v>1</v>
      </c>
      <c r="DL80" s="4" t="s">
        <v>2</v>
      </c>
    </row>
    <row r="81" spans="2:116" x14ac:dyDescent="0.25">
      <c r="B81" s="2" t="s">
        <v>49</v>
      </c>
      <c r="D81" s="3">
        <v>2008</v>
      </c>
      <c r="E81" s="3">
        <v>2009</v>
      </c>
      <c r="F81" s="3">
        <v>2010</v>
      </c>
      <c r="G81" s="3">
        <v>2011</v>
      </c>
      <c r="H81" s="6">
        <v>2012</v>
      </c>
      <c r="I81" s="6">
        <v>2013</v>
      </c>
      <c r="J81" s="6">
        <v>2014</v>
      </c>
      <c r="K81" s="6">
        <v>2015</v>
      </c>
      <c r="L81" s="6">
        <v>2016</v>
      </c>
      <c r="M81" s="6">
        <v>2017</v>
      </c>
      <c r="N81" s="6">
        <v>2018</v>
      </c>
      <c r="O81" s="6">
        <v>2019</v>
      </c>
      <c r="P81" s="6">
        <v>2020</v>
      </c>
      <c r="Q81" s="6">
        <v>2021</v>
      </c>
      <c r="R81" s="7">
        <v>2022</v>
      </c>
      <c r="S81" s="7">
        <v>2023</v>
      </c>
      <c r="T81" s="7">
        <v>2024</v>
      </c>
      <c r="U81" s="8">
        <v>2025</v>
      </c>
      <c r="V81" s="8">
        <v>2026</v>
      </c>
      <c r="X81" s="4" t="s">
        <v>7</v>
      </c>
      <c r="Y81" s="4" t="s">
        <v>8</v>
      </c>
      <c r="AF81" s="2" t="s">
        <v>49</v>
      </c>
      <c r="AG81" s="5"/>
      <c r="AI81" s="3">
        <v>2008</v>
      </c>
      <c r="AJ81" s="3">
        <v>2009</v>
      </c>
      <c r="AK81" s="3">
        <v>2010</v>
      </c>
      <c r="AL81" s="3">
        <v>2011</v>
      </c>
      <c r="AM81" s="6">
        <v>2012</v>
      </c>
      <c r="AN81" s="6">
        <v>2013</v>
      </c>
      <c r="AO81" s="6">
        <v>2014</v>
      </c>
      <c r="AP81" s="6">
        <v>2015</v>
      </c>
      <c r="AQ81" s="6">
        <v>2016</v>
      </c>
      <c r="AR81" s="6">
        <v>2017</v>
      </c>
      <c r="AS81" s="6">
        <v>2018</v>
      </c>
      <c r="AT81" s="6">
        <v>2019</v>
      </c>
      <c r="AU81" s="6">
        <v>2020</v>
      </c>
      <c r="AV81" s="6">
        <v>2021</v>
      </c>
      <c r="AW81" s="7">
        <v>2022</v>
      </c>
      <c r="AX81" s="7">
        <v>2023</v>
      </c>
      <c r="AY81" s="7">
        <v>2024</v>
      </c>
      <c r="AZ81" s="8">
        <v>2025</v>
      </c>
      <c r="BA81" s="8">
        <v>2026</v>
      </c>
      <c r="BC81" s="4" t="s">
        <v>7</v>
      </c>
      <c r="BD81" s="4" t="s">
        <v>8</v>
      </c>
      <c r="BK81" s="2" t="s">
        <v>49</v>
      </c>
      <c r="BM81" s="3">
        <v>2008</v>
      </c>
      <c r="BN81" s="3">
        <v>2009</v>
      </c>
      <c r="BO81" s="3">
        <v>2010</v>
      </c>
      <c r="BP81" s="3">
        <v>2011</v>
      </c>
      <c r="BQ81" s="6">
        <v>2012</v>
      </c>
      <c r="BR81" s="6">
        <v>2013</v>
      </c>
      <c r="BS81" s="6">
        <v>2014</v>
      </c>
      <c r="BT81" s="6">
        <v>2015</v>
      </c>
      <c r="BU81" s="6">
        <v>2016</v>
      </c>
      <c r="BV81" s="6">
        <v>2017</v>
      </c>
      <c r="BW81" s="6">
        <v>2018</v>
      </c>
      <c r="BX81" s="6">
        <v>2019</v>
      </c>
      <c r="BY81" s="6">
        <v>2020</v>
      </c>
      <c r="BZ81" s="6">
        <v>2021</v>
      </c>
      <c r="CA81" s="7">
        <v>2022</v>
      </c>
      <c r="CB81" s="7">
        <v>2023</v>
      </c>
      <c r="CC81" s="7">
        <v>2024</v>
      </c>
      <c r="CD81" s="8">
        <v>2025</v>
      </c>
      <c r="CE81" s="8">
        <v>2026</v>
      </c>
      <c r="CG81" s="4" t="s">
        <v>7</v>
      </c>
      <c r="CH81" s="4" t="s">
        <v>8</v>
      </c>
      <c r="CO81" s="2" t="s">
        <v>49</v>
      </c>
      <c r="CQ81" s="3">
        <v>2008</v>
      </c>
      <c r="CR81" s="3">
        <v>2009</v>
      </c>
      <c r="CS81" s="3">
        <v>2010</v>
      </c>
      <c r="CT81" s="3">
        <v>2011</v>
      </c>
      <c r="CU81" s="6">
        <v>2012</v>
      </c>
      <c r="CV81" s="6">
        <v>2013</v>
      </c>
      <c r="CW81" s="6">
        <v>2014</v>
      </c>
      <c r="CX81" s="6">
        <v>2015</v>
      </c>
      <c r="CY81" s="6">
        <v>2016</v>
      </c>
      <c r="CZ81" s="6">
        <v>2017</v>
      </c>
      <c r="DA81" s="6">
        <v>2018</v>
      </c>
      <c r="DB81" s="6">
        <v>2019</v>
      </c>
      <c r="DC81" s="6">
        <v>2020</v>
      </c>
      <c r="DD81" s="6">
        <v>2021</v>
      </c>
      <c r="DE81" s="7">
        <v>2022</v>
      </c>
      <c r="DF81" s="7">
        <v>2023</v>
      </c>
      <c r="DG81" s="7">
        <v>2024</v>
      </c>
      <c r="DH81" s="8">
        <v>2025</v>
      </c>
      <c r="DI81" s="8">
        <v>2026</v>
      </c>
      <c r="DK81" s="4" t="s">
        <v>7</v>
      </c>
      <c r="DL81" s="4" t="s">
        <v>8</v>
      </c>
    </row>
    <row r="82" spans="2:116" x14ac:dyDescent="0.25">
      <c r="B82" s="5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X82" s="11" t="s">
        <v>12</v>
      </c>
      <c r="Y82" s="11" t="s">
        <v>12</v>
      </c>
      <c r="AF82" s="2"/>
      <c r="AG82" s="5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C82" s="11" t="s">
        <v>12</v>
      </c>
      <c r="BD82" s="11" t="s">
        <v>12</v>
      </c>
      <c r="BK82" s="2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G82" s="11" t="s">
        <v>12</v>
      </c>
      <c r="CH82" s="11" t="s">
        <v>12</v>
      </c>
      <c r="CO82" s="2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K82" s="11" t="s">
        <v>12</v>
      </c>
      <c r="DL82" s="11" t="s">
        <v>12</v>
      </c>
    </row>
    <row r="83" spans="2:116" x14ac:dyDescent="0.25">
      <c r="B83" s="24" t="s">
        <v>13</v>
      </c>
      <c r="D83" s="13">
        <f>AI83+BM83+CQ83</f>
        <v>3683.56</v>
      </c>
      <c r="E83" s="13">
        <f t="shared" ref="E83:T98" si="45">AJ83+BN83+CR83</f>
        <v>3657.6839663440001</v>
      </c>
      <c r="F83" s="13">
        <f t="shared" si="45"/>
        <v>3572.6681411738327</v>
      </c>
      <c r="G83" s="13">
        <f t="shared" si="45"/>
        <v>3506.69433736875</v>
      </c>
      <c r="H83" s="13">
        <f t="shared" si="45"/>
        <v>3561.53991774325</v>
      </c>
      <c r="I83" s="13">
        <f t="shared" si="45"/>
        <v>3622.3673188793337</v>
      </c>
      <c r="J83" s="13">
        <f t="shared" si="45"/>
        <v>3784.8779499611665</v>
      </c>
      <c r="K83" s="13">
        <f t="shared" si="45"/>
        <v>3783.7491139321669</v>
      </c>
      <c r="L83" s="13">
        <f t="shared" si="45"/>
        <v>3723.2673427840036</v>
      </c>
      <c r="M83" s="13">
        <f t="shared" si="45"/>
        <v>3689.7695138891113</v>
      </c>
      <c r="N83" s="13">
        <f t="shared" si="45"/>
        <v>3672.2547763781922</v>
      </c>
      <c r="O83" s="13">
        <f t="shared" si="45"/>
        <v>3637.936168279356</v>
      </c>
      <c r="P83" s="13">
        <f t="shared" si="45"/>
        <v>3598.7807163711213</v>
      </c>
      <c r="Q83" s="13">
        <f t="shared" si="45"/>
        <v>3578.1025688490199</v>
      </c>
      <c r="R83" s="13">
        <f t="shared" si="45"/>
        <v>3544.6762260593596</v>
      </c>
      <c r="S83" s="13">
        <f t="shared" si="45"/>
        <v>3520.8899752136526</v>
      </c>
      <c r="T83" s="13">
        <f t="shared" si="45"/>
        <v>3508.1027352775764</v>
      </c>
      <c r="U83" s="13">
        <f t="shared" ref="U83:V109" si="46">AZ83+CD83+DH83</f>
        <v>3501.9384802528866</v>
      </c>
      <c r="V83" s="13">
        <f t="shared" si="46"/>
        <v>3498.7333189316023</v>
      </c>
      <c r="W83" s="28"/>
      <c r="X83" s="13">
        <v>-0.62007561313701665</v>
      </c>
      <c r="Y83" s="14">
        <v>-224.53402385240133</v>
      </c>
      <c r="Z83" s="28"/>
      <c r="AA83" s="28"/>
      <c r="AB83" s="28"/>
      <c r="AC83" s="28"/>
      <c r="AD83" s="28"/>
      <c r="AE83" s="28"/>
      <c r="AF83" s="29" t="s">
        <v>13</v>
      </c>
      <c r="AG83" s="29"/>
      <c r="AH83" s="28"/>
      <c r="AI83" s="30">
        <f>SUM(AI84:AI90)</f>
        <v>3683.56</v>
      </c>
      <c r="AJ83" s="30">
        <f t="shared" ref="AJ83:BA83" si="47">SUM(AJ84:AJ90)</f>
        <v>3615.9039663439999</v>
      </c>
      <c r="AK83" s="30">
        <f t="shared" si="47"/>
        <v>3533.3081411738326</v>
      </c>
      <c r="AL83" s="30">
        <f t="shared" si="47"/>
        <v>3444.5943373687501</v>
      </c>
      <c r="AM83" s="30">
        <f t="shared" si="47"/>
        <v>3506.07991774325</v>
      </c>
      <c r="AN83" s="30">
        <f t="shared" si="47"/>
        <v>3569.5173188793337</v>
      </c>
      <c r="AO83" s="30">
        <f t="shared" si="47"/>
        <v>3626.8679499611667</v>
      </c>
      <c r="AP83" s="30">
        <f t="shared" si="47"/>
        <v>3582.9291139321667</v>
      </c>
      <c r="AQ83" s="30">
        <f t="shared" si="47"/>
        <v>3521.4990584125599</v>
      </c>
      <c r="AR83" s="30">
        <f t="shared" si="47"/>
        <v>3487.3532688845266</v>
      </c>
      <c r="AS83" s="30">
        <f t="shared" si="47"/>
        <v>3469.7700550149489</v>
      </c>
      <c r="AT83" s="30">
        <f t="shared" si="47"/>
        <v>3435.9205350018256</v>
      </c>
      <c r="AU83" s="30">
        <f t="shared" si="47"/>
        <v>3397.577593427789</v>
      </c>
      <c r="AV83" s="30">
        <f t="shared" si="47"/>
        <v>3377.2124479153767</v>
      </c>
      <c r="AW83" s="30">
        <f t="shared" si="47"/>
        <v>3344.6468162872452</v>
      </c>
      <c r="AX83" s="30">
        <f t="shared" si="47"/>
        <v>3321.1290483426333</v>
      </c>
      <c r="AY83" s="30">
        <f t="shared" si="47"/>
        <v>3307.9665992103737</v>
      </c>
      <c r="AZ83" s="30">
        <f t="shared" si="47"/>
        <v>3301.0040015481563</v>
      </c>
      <c r="BA83" s="30">
        <f t="shared" si="47"/>
        <v>3296.8845339274353</v>
      </c>
      <c r="BB83" s="28"/>
      <c r="BC83" s="13">
        <v>-0.65692103626381337</v>
      </c>
      <c r="BD83" s="14">
        <v>-224.61452448512455</v>
      </c>
      <c r="BE83" s="28"/>
      <c r="BF83" s="28"/>
      <c r="BG83" s="28"/>
      <c r="BH83" s="28"/>
      <c r="BI83" s="28"/>
      <c r="BJ83" s="28"/>
      <c r="BK83" s="29" t="s">
        <v>13</v>
      </c>
      <c r="BL83" s="28"/>
      <c r="BM83" s="30">
        <v>0</v>
      </c>
      <c r="BN83" s="30">
        <v>0</v>
      </c>
      <c r="BO83" s="30">
        <v>0</v>
      </c>
      <c r="BP83" s="30">
        <v>0</v>
      </c>
      <c r="BQ83" s="30">
        <v>0</v>
      </c>
      <c r="BR83" s="30">
        <v>0</v>
      </c>
      <c r="BS83" s="30">
        <v>0</v>
      </c>
      <c r="BT83" s="30">
        <v>0</v>
      </c>
      <c r="BU83" s="30">
        <v>0</v>
      </c>
      <c r="BV83" s="30">
        <v>0</v>
      </c>
      <c r="BW83" s="30">
        <v>0</v>
      </c>
      <c r="BX83" s="30">
        <v>0</v>
      </c>
      <c r="BY83" s="30">
        <v>0</v>
      </c>
      <c r="BZ83" s="30">
        <v>0</v>
      </c>
      <c r="CA83" s="30">
        <v>0</v>
      </c>
      <c r="CB83" s="30">
        <v>0</v>
      </c>
      <c r="CC83" s="30">
        <v>0</v>
      </c>
      <c r="CD83" s="30">
        <v>0</v>
      </c>
      <c r="CE83" s="30">
        <v>0</v>
      </c>
      <c r="CF83" s="28"/>
      <c r="CG83" s="13" t="e">
        <v>#DIV/0!</v>
      </c>
      <c r="CH83" s="14">
        <v>0</v>
      </c>
      <c r="CI83" s="28"/>
      <c r="CJ83" s="28"/>
      <c r="CK83" s="28"/>
      <c r="CL83" s="28"/>
      <c r="CM83" s="28"/>
      <c r="CN83" s="28"/>
      <c r="CO83" s="29" t="s">
        <v>13</v>
      </c>
      <c r="CP83" s="28"/>
      <c r="CQ83" s="30">
        <f>SUM(CQ84:CQ90)</f>
        <v>0</v>
      </c>
      <c r="CR83" s="30">
        <f t="shared" ref="CR83:DI83" si="48">SUM(CR84:CR90)</f>
        <v>41.78</v>
      </c>
      <c r="CS83" s="30">
        <f t="shared" si="48"/>
        <v>39.36</v>
      </c>
      <c r="CT83" s="30">
        <f t="shared" si="48"/>
        <v>62.1</v>
      </c>
      <c r="CU83" s="30">
        <f t="shared" si="48"/>
        <v>55.46</v>
      </c>
      <c r="CV83" s="30">
        <f t="shared" si="48"/>
        <v>52.85</v>
      </c>
      <c r="CW83" s="30">
        <f t="shared" si="48"/>
        <v>158.01</v>
      </c>
      <c r="CX83" s="30">
        <f t="shared" si="48"/>
        <v>200.82</v>
      </c>
      <c r="CY83" s="30">
        <f t="shared" si="48"/>
        <v>201.76828437144391</v>
      </c>
      <c r="CZ83" s="30">
        <f t="shared" si="48"/>
        <v>202.41624500458465</v>
      </c>
      <c r="DA83" s="30">
        <f t="shared" si="48"/>
        <v>202.48472136324321</v>
      </c>
      <c r="DB83" s="30">
        <f t="shared" si="48"/>
        <v>202.01563327753055</v>
      </c>
      <c r="DC83" s="30">
        <f t="shared" si="48"/>
        <v>201.20312294333235</v>
      </c>
      <c r="DD83" s="30">
        <f t="shared" si="48"/>
        <v>200.89012093364315</v>
      </c>
      <c r="DE83" s="30">
        <f t="shared" si="48"/>
        <v>200.02940977211458</v>
      </c>
      <c r="DF83" s="30">
        <f t="shared" si="48"/>
        <v>199.76092687101922</v>
      </c>
      <c r="DG83" s="30">
        <f t="shared" si="48"/>
        <v>200.13613606720241</v>
      </c>
      <c r="DH83" s="30">
        <f t="shared" si="48"/>
        <v>200.93447870473037</v>
      </c>
      <c r="DI83" s="30">
        <f t="shared" si="48"/>
        <v>201.84878500416696</v>
      </c>
      <c r="DK83" s="13">
        <v>3.9890403795705964E-3</v>
      </c>
      <c r="DL83" s="14">
        <v>8.0500632723044419E-2</v>
      </c>
    </row>
    <row r="84" spans="2:116" x14ac:dyDescent="0.25">
      <c r="B84" s="9" t="s">
        <v>14</v>
      </c>
      <c r="D84" s="13">
        <f t="shared" ref="D84:S109" si="49">AI84+BM84+CQ84</f>
        <v>0</v>
      </c>
      <c r="E84" s="13">
        <f t="shared" si="45"/>
        <v>0</v>
      </c>
      <c r="F84" s="13">
        <f t="shared" si="45"/>
        <v>0</v>
      </c>
      <c r="G84" s="13">
        <f t="shared" si="45"/>
        <v>0</v>
      </c>
      <c r="H84" s="13">
        <f t="shared" si="45"/>
        <v>0</v>
      </c>
      <c r="I84" s="13">
        <f t="shared" si="45"/>
        <v>0</v>
      </c>
      <c r="J84" s="13">
        <f t="shared" si="45"/>
        <v>0</v>
      </c>
      <c r="K84" s="13">
        <f t="shared" si="45"/>
        <v>0</v>
      </c>
      <c r="L84" s="13">
        <f t="shared" si="45"/>
        <v>0</v>
      </c>
      <c r="M84" s="13">
        <f t="shared" si="45"/>
        <v>0</v>
      </c>
      <c r="N84" s="13">
        <f t="shared" si="45"/>
        <v>0</v>
      </c>
      <c r="O84" s="13">
        <f t="shared" si="45"/>
        <v>0</v>
      </c>
      <c r="P84" s="13">
        <f t="shared" si="45"/>
        <v>0</v>
      </c>
      <c r="Q84" s="13">
        <f t="shared" si="45"/>
        <v>0</v>
      </c>
      <c r="R84" s="13">
        <f t="shared" si="45"/>
        <v>0</v>
      </c>
      <c r="S84" s="13">
        <f t="shared" si="45"/>
        <v>0</v>
      </c>
      <c r="T84" s="13">
        <f t="shared" si="45"/>
        <v>0</v>
      </c>
      <c r="U84" s="13">
        <f t="shared" si="46"/>
        <v>0</v>
      </c>
      <c r="V84" s="13">
        <f t="shared" si="46"/>
        <v>0</v>
      </c>
      <c r="W84" s="28"/>
      <c r="X84" s="13">
        <v>0</v>
      </c>
      <c r="Y84" s="14">
        <v>0</v>
      </c>
      <c r="Z84" s="28"/>
      <c r="AA84" s="28"/>
      <c r="AB84" s="28"/>
      <c r="AC84" s="28"/>
      <c r="AD84" s="28"/>
      <c r="AE84" s="28"/>
      <c r="AF84" s="31" t="s">
        <v>14</v>
      </c>
      <c r="AG84" s="31"/>
      <c r="AH84" s="28"/>
      <c r="AI84" s="30">
        <v>0</v>
      </c>
      <c r="AJ84" s="30">
        <v>0</v>
      </c>
      <c r="AK84" s="30">
        <v>0</v>
      </c>
      <c r="AL84" s="30">
        <v>0</v>
      </c>
      <c r="AM84" s="30">
        <v>0</v>
      </c>
      <c r="AN84" s="30">
        <v>0</v>
      </c>
      <c r="AO84" s="30">
        <v>0</v>
      </c>
      <c r="AP84" s="30">
        <v>0</v>
      </c>
      <c r="AQ84" s="30">
        <v>0</v>
      </c>
      <c r="AR84" s="30">
        <v>0</v>
      </c>
      <c r="AS84" s="30">
        <v>0</v>
      </c>
      <c r="AT84" s="30">
        <v>0</v>
      </c>
      <c r="AU84" s="30">
        <v>0</v>
      </c>
      <c r="AV84" s="30">
        <v>0</v>
      </c>
      <c r="AW84" s="30">
        <v>0</v>
      </c>
      <c r="AX84" s="30">
        <v>0</v>
      </c>
      <c r="AY84" s="30">
        <v>0</v>
      </c>
      <c r="AZ84" s="30">
        <v>0</v>
      </c>
      <c r="BA84" s="30">
        <v>0</v>
      </c>
      <c r="BB84" s="28"/>
      <c r="BC84" s="13">
        <v>0</v>
      </c>
      <c r="BD84" s="14">
        <v>0</v>
      </c>
      <c r="BE84" s="28"/>
      <c r="BF84" s="28"/>
      <c r="BG84" s="28"/>
      <c r="BH84" s="28"/>
      <c r="BI84" s="28"/>
      <c r="BJ84" s="28"/>
      <c r="BK84" s="31" t="s">
        <v>14</v>
      </c>
      <c r="BL84" s="28"/>
      <c r="BM84" s="30">
        <v>0</v>
      </c>
      <c r="BN84" s="30">
        <v>0</v>
      </c>
      <c r="BO84" s="30">
        <v>0</v>
      </c>
      <c r="BP84" s="30">
        <v>0</v>
      </c>
      <c r="BQ84" s="30">
        <v>0</v>
      </c>
      <c r="BR84" s="30">
        <v>0</v>
      </c>
      <c r="BS84" s="30">
        <v>0</v>
      </c>
      <c r="BT84" s="30">
        <v>0</v>
      </c>
      <c r="BU84" s="30">
        <v>0</v>
      </c>
      <c r="BV84" s="30">
        <v>0</v>
      </c>
      <c r="BW84" s="30">
        <v>0</v>
      </c>
      <c r="BX84" s="30">
        <v>0</v>
      </c>
      <c r="BY84" s="30">
        <v>0</v>
      </c>
      <c r="BZ84" s="30">
        <v>0</v>
      </c>
      <c r="CA84" s="30">
        <v>0</v>
      </c>
      <c r="CB84" s="30">
        <v>0</v>
      </c>
      <c r="CC84" s="30">
        <v>0</v>
      </c>
      <c r="CD84" s="30">
        <v>0</v>
      </c>
      <c r="CE84" s="30">
        <v>0</v>
      </c>
      <c r="CF84" s="28"/>
      <c r="CG84" s="13">
        <v>0</v>
      </c>
      <c r="CH84" s="14">
        <v>0</v>
      </c>
      <c r="CI84" s="28"/>
      <c r="CJ84" s="28"/>
      <c r="CK84" s="28"/>
      <c r="CL84" s="28"/>
      <c r="CM84" s="28"/>
      <c r="CN84" s="28"/>
      <c r="CO84" s="31" t="s">
        <v>14</v>
      </c>
      <c r="CP84" s="28"/>
      <c r="CQ84" s="30">
        <v>0</v>
      </c>
      <c r="CR84" s="30">
        <v>0</v>
      </c>
      <c r="CS84" s="30">
        <v>0</v>
      </c>
      <c r="CT84" s="30">
        <v>0</v>
      </c>
      <c r="CU84" s="30">
        <v>0</v>
      </c>
      <c r="CV84" s="30">
        <v>0</v>
      </c>
      <c r="CW84" s="30">
        <v>0</v>
      </c>
      <c r="CX84" s="30">
        <v>0</v>
      </c>
      <c r="CY84" s="30">
        <v>0</v>
      </c>
      <c r="CZ84" s="30">
        <v>0</v>
      </c>
      <c r="DA84" s="30">
        <v>0</v>
      </c>
      <c r="DB84" s="30">
        <v>0</v>
      </c>
      <c r="DC84" s="30">
        <v>0</v>
      </c>
      <c r="DD84" s="30">
        <v>0</v>
      </c>
      <c r="DE84" s="30">
        <v>0</v>
      </c>
      <c r="DF84" s="30">
        <v>0</v>
      </c>
      <c r="DG84" s="30">
        <v>0</v>
      </c>
      <c r="DH84" s="30">
        <v>0</v>
      </c>
      <c r="DI84" s="30">
        <v>0</v>
      </c>
      <c r="DK84" s="13">
        <v>0</v>
      </c>
      <c r="DL84" s="14">
        <v>0</v>
      </c>
    </row>
    <row r="85" spans="2:116" x14ac:dyDescent="0.25">
      <c r="B85" s="12" t="s">
        <v>15</v>
      </c>
      <c r="D85" s="13">
        <f t="shared" si="49"/>
        <v>0</v>
      </c>
      <c r="E85" s="13">
        <f t="shared" si="45"/>
        <v>0</v>
      </c>
      <c r="F85" s="13">
        <f t="shared" si="45"/>
        <v>0</v>
      </c>
      <c r="G85" s="13">
        <f t="shared" si="45"/>
        <v>0</v>
      </c>
      <c r="H85" s="13">
        <f t="shared" si="45"/>
        <v>0</v>
      </c>
      <c r="I85" s="13">
        <f t="shared" si="45"/>
        <v>0</v>
      </c>
      <c r="J85" s="13">
        <f t="shared" si="45"/>
        <v>0</v>
      </c>
      <c r="K85" s="13">
        <f t="shared" si="45"/>
        <v>0</v>
      </c>
      <c r="L85" s="13">
        <f t="shared" si="45"/>
        <v>0</v>
      </c>
      <c r="M85" s="13">
        <f t="shared" si="45"/>
        <v>0</v>
      </c>
      <c r="N85" s="13">
        <f t="shared" si="45"/>
        <v>0</v>
      </c>
      <c r="O85" s="13">
        <f t="shared" si="45"/>
        <v>0</v>
      </c>
      <c r="P85" s="13">
        <f t="shared" si="45"/>
        <v>0</v>
      </c>
      <c r="Q85" s="13">
        <f t="shared" si="45"/>
        <v>0</v>
      </c>
      <c r="R85" s="13">
        <f t="shared" si="45"/>
        <v>0</v>
      </c>
      <c r="S85" s="13">
        <f t="shared" si="45"/>
        <v>0</v>
      </c>
      <c r="T85" s="13">
        <f t="shared" si="45"/>
        <v>0</v>
      </c>
      <c r="U85" s="13">
        <f t="shared" si="46"/>
        <v>0</v>
      </c>
      <c r="V85" s="13">
        <f t="shared" si="46"/>
        <v>0</v>
      </c>
      <c r="W85" s="28"/>
      <c r="X85" s="13">
        <v>0</v>
      </c>
      <c r="Y85" s="14">
        <v>0</v>
      </c>
      <c r="Z85" s="28"/>
      <c r="AA85" s="28"/>
      <c r="AB85" s="28"/>
      <c r="AC85" s="28"/>
      <c r="AD85" s="28"/>
      <c r="AE85" s="28"/>
      <c r="AF85" s="32" t="s">
        <v>15</v>
      </c>
      <c r="AG85" s="32"/>
      <c r="AH85" s="28"/>
      <c r="AI85" s="30">
        <v>0</v>
      </c>
      <c r="AJ85" s="30">
        <v>0</v>
      </c>
      <c r="AK85" s="30">
        <v>0</v>
      </c>
      <c r="AL85" s="30">
        <v>0</v>
      </c>
      <c r="AM85" s="30">
        <v>0</v>
      </c>
      <c r="AN85" s="30">
        <v>0</v>
      </c>
      <c r="AO85" s="30">
        <v>0</v>
      </c>
      <c r="AP85" s="30">
        <v>0</v>
      </c>
      <c r="AQ85" s="30">
        <v>0</v>
      </c>
      <c r="AR85" s="30">
        <v>0</v>
      </c>
      <c r="AS85" s="30">
        <v>0</v>
      </c>
      <c r="AT85" s="30">
        <v>0</v>
      </c>
      <c r="AU85" s="30">
        <v>0</v>
      </c>
      <c r="AV85" s="30">
        <v>0</v>
      </c>
      <c r="AW85" s="30">
        <v>0</v>
      </c>
      <c r="AX85" s="30">
        <v>0</v>
      </c>
      <c r="AY85" s="30">
        <v>0</v>
      </c>
      <c r="AZ85" s="30">
        <v>0</v>
      </c>
      <c r="BA85" s="30">
        <v>0</v>
      </c>
      <c r="BB85" s="28"/>
      <c r="BC85" s="13">
        <v>0</v>
      </c>
      <c r="BD85" s="14">
        <v>0</v>
      </c>
      <c r="BE85" s="28"/>
      <c r="BF85" s="28"/>
      <c r="BG85" s="28"/>
      <c r="BH85" s="28"/>
      <c r="BI85" s="28"/>
      <c r="BJ85" s="28"/>
      <c r="BK85" s="32" t="s">
        <v>15</v>
      </c>
      <c r="BL85" s="28"/>
      <c r="BM85" s="30">
        <v>0</v>
      </c>
      <c r="BN85" s="30">
        <v>0</v>
      </c>
      <c r="BO85" s="30">
        <v>0</v>
      </c>
      <c r="BP85" s="30">
        <v>0</v>
      </c>
      <c r="BQ85" s="30">
        <v>0</v>
      </c>
      <c r="BR85" s="30">
        <v>0</v>
      </c>
      <c r="BS85" s="30">
        <v>0</v>
      </c>
      <c r="BT85" s="30">
        <v>0</v>
      </c>
      <c r="BU85" s="30">
        <v>0</v>
      </c>
      <c r="BV85" s="30">
        <v>0</v>
      </c>
      <c r="BW85" s="30">
        <v>0</v>
      </c>
      <c r="BX85" s="30">
        <v>0</v>
      </c>
      <c r="BY85" s="30">
        <v>0</v>
      </c>
      <c r="BZ85" s="30">
        <v>0</v>
      </c>
      <c r="CA85" s="30">
        <v>0</v>
      </c>
      <c r="CB85" s="30">
        <v>0</v>
      </c>
      <c r="CC85" s="30">
        <v>0</v>
      </c>
      <c r="CD85" s="30">
        <v>0</v>
      </c>
      <c r="CE85" s="30">
        <v>0</v>
      </c>
      <c r="CF85" s="28"/>
      <c r="CG85" s="13">
        <v>0</v>
      </c>
      <c r="CH85" s="14">
        <v>0</v>
      </c>
      <c r="CI85" s="28"/>
      <c r="CJ85" s="28"/>
      <c r="CK85" s="28"/>
      <c r="CL85" s="28"/>
      <c r="CM85" s="28"/>
      <c r="CN85" s="28"/>
      <c r="CO85" s="32" t="s">
        <v>15</v>
      </c>
      <c r="CP85" s="28"/>
      <c r="CQ85" s="30">
        <v>0</v>
      </c>
      <c r="CR85" s="30">
        <v>0</v>
      </c>
      <c r="CS85" s="30">
        <v>0</v>
      </c>
      <c r="CT85" s="30">
        <v>0</v>
      </c>
      <c r="CU85" s="30">
        <v>0</v>
      </c>
      <c r="CV85" s="30">
        <v>0</v>
      </c>
      <c r="CW85" s="30">
        <v>0</v>
      </c>
      <c r="CX85" s="30">
        <v>0</v>
      </c>
      <c r="CY85" s="30">
        <v>0</v>
      </c>
      <c r="CZ85" s="30">
        <v>0</v>
      </c>
      <c r="DA85" s="30">
        <v>0</v>
      </c>
      <c r="DB85" s="30">
        <v>0</v>
      </c>
      <c r="DC85" s="30">
        <v>0</v>
      </c>
      <c r="DD85" s="30">
        <v>0</v>
      </c>
      <c r="DE85" s="30">
        <v>0</v>
      </c>
      <c r="DF85" s="30">
        <v>0</v>
      </c>
      <c r="DG85" s="30">
        <v>0</v>
      </c>
      <c r="DH85" s="30">
        <v>0</v>
      </c>
      <c r="DI85" s="30">
        <v>0</v>
      </c>
      <c r="DK85" s="13">
        <v>0</v>
      </c>
      <c r="DL85" s="14">
        <v>0</v>
      </c>
    </row>
    <row r="86" spans="2:116" x14ac:dyDescent="0.25">
      <c r="B86" s="15" t="s">
        <v>16</v>
      </c>
      <c r="D86" s="13">
        <f t="shared" si="49"/>
        <v>0</v>
      </c>
      <c r="E86" s="13">
        <f t="shared" si="45"/>
        <v>0</v>
      </c>
      <c r="F86" s="13">
        <f t="shared" si="45"/>
        <v>0</v>
      </c>
      <c r="G86" s="13">
        <f t="shared" si="45"/>
        <v>0</v>
      </c>
      <c r="H86" s="13">
        <f t="shared" si="45"/>
        <v>0</v>
      </c>
      <c r="I86" s="13">
        <f t="shared" si="45"/>
        <v>0</v>
      </c>
      <c r="J86" s="13">
        <f t="shared" si="45"/>
        <v>0</v>
      </c>
      <c r="K86" s="13">
        <f t="shared" si="45"/>
        <v>0</v>
      </c>
      <c r="L86" s="13">
        <f t="shared" si="45"/>
        <v>0</v>
      </c>
      <c r="M86" s="13">
        <f t="shared" si="45"/>
        <v>0</v>
      </c>
      <c r="N86" s="13">
        <f t="shared" si="45"/>
        <v>0</v>
      </c>
      <c r="O86" s="13">
        <f t="shared" si="45"/>
        <v>0</v>
      </c>
      <c r="P86" s="13">
        <f t="shared" si="45"/>
        <v>0</v>
      </c>
      <c r="Q86" s="13">
        <f t="shared" si="45"/>
        <v>0</v>
      </c>
      <c r="R86" s="13">
        <f t="shared" si="45"/>
        <v>0</v>
      </c>
      <c r="S86" s="13">
        <f t="shared" si="45"/>
        <v>0</v>
      </c>
      <c r="T86" s="13">
        <f t="shared" si="45"/>
        <v>0</v>
      </c>
      <c r="U86" s="13">
        <f t="shared" si="46"/>
        <v>0</v>
      </c>
      <c r="V86" s="13">
        <f t="shared" si="46"/>
        <v>0</v>
      </c>
      <c r="W86" s="28"/>
      <c r="X86" s="13">
        <v>0</v>
      </c>
      <c r="Y86" s="14">
        <v>0</v>
      </c>
      <c r="Z86" s="28"/>
      <c r="AA86" s="28"/>
      <c r="AB86" s="28"/>
      <c r="AC86" s="28"/>
      <c r="AD86" s="28"/>
      <c r="AE86" s="28"/>
      <c r="AF86" s="33" t="s">
        <v>16</v>
      </c>
      <c r="AG86" s="33"/>
      <c r="AH86" s="28"/>
      <c r="AI86" s="30">
        <v>0</v>
      </c>
      <c r="AJ86" s="30">
        <v>0</v>
      </c>
      <c r="AK86" s="30">
        <v>0</v>
      </c>
      <c r="AL86" s="30">
        <v>0</v>
      </c>
      <c r="AM86" s="30">
        <v>0</v>
      </c>
      <c r="AN86" s="30">
        <v>0</v>
      </c>
      <c r="AO86" s="30">
        <v>0</v>
      </c>
      <c r="AP86" s="30">
        <v>0</v>
      </c>
      <c r="AQ86" s="30">
        <v>0</v>
      </c>
      <c r="AR86" s="30">
        <v>0</v>
      </c>
      <c r="AS86" s="30">
        <v>0</v>
      </c>
      <c r="AT86" s="30">
        <v>0</v>
      </c>
      <c r="AU86" s="30">
        <v>0</v>
      </c>
      <c r="AV86" s="30">
        <v>0</v>
      </c>
      <c r="AW86" s="30">
        <v>0</v>
      </c>
      <c r="AX86" s="30">
        <v>0</v>
      </c>
      <c r="AY86" s="30">
        <v>0</v>
      </c>
      <c r="AZ86" s="30">
        <v>0</v>
      </c>
      <c r="BA86" s="30">
        <v>0</v>
      </c>
      <c r="BB86" s="28"/>
      <c r="BC86" s="13">
        <v>0</v>
      </c>
      <c r="BD86" s="14">
        <v>0</v>
      </c>
      <c r="BE86" s="28"/>
      <c r="BF86" s="28"/>
      <c r="BG86" s="28"/>
      <c r="BH86" s="28"/>
      <c r="BI86" s="28"/>
      <c r="BJ86" s="28"/>
      <c r="BK86" s="33" t="s">
        <v>16</v>
      </c>
      <c r="BL86" s="28"/>
      <c r="BM86" s="30">
        <v>0</v>
      </c>
      <c r="BN86" s="30">
        <v>0</v>
      </c>
      <c r="BO86" s="30">
        <v>0</v>
      </c>
      <c r="BP86" s="30">
        <v>0</v>
      </c>
      <c r="BQ86" s="30">
        <v>0</v>
      </c>
      <c r="BR86" s="30">
        <v>0</v>
      </c>
      <c r="BS86" s="30">
        <v>0</v>
      </c>
      <c r="BT86" s="30">
        <v>0</v>
      </c>
      <c r="BU86" s="30">
        <v>0</v>
      </c>
      <c r="BV86" s="30">
        <v>0</v>
      </c>
      <c r="BW86" s="30">
        <v>0</v>
      </c>
      <c r="BX86" s="30">
        <v>0</v>
      </c>
      <c r="BY86" s="30">
        <v>0</v>
      </c>
      <c r="BZ86" s="30">
        <v>0</v>
      </c>
      <c r="CA86" s="30">
        <v>0</v>
      </c>
      <c r="CB86" s="30">
        <v>0</v>
      </c>
      <c r="CC86" s="30">
        <v>0</v>
      </c>
      <c r="CD86" s="30">
        <v>0</v>
      </c>
      <c r="CE86" s="30">
        <v>0</v>
      </c>
      <c r="CF86" s="28"/>
      <c r="CG86" s="13">
        <v>0</v>
      </c>
      <c r="CH86" s="14">
        <v>0</v>
      </c>
      <c r="CI86" s="28"/>
      <c r="CJ86" s="28"/>
      <c r="CK86" s="28"/>
      <c r="CL86" s="28"/>
      <c r="CM86" s="28"/>
      <c r="CN86" s="28"/>
      <c r="CO86" s="33" t="s">
        <v>16</v>
      </c>
      <c r="CP86" s="28"/>
      <c r="CQ86" s="30">
        <v>0</v>
      </c>
      <c r="CR86" s="30">
        <v>0</v>
      </c>
      <c r="CS86" s="30">
        <v>0</v>
      </c>
      <c r="CT86" s="30">
        <v>0</v>
      </c>
      <c r="CU86" s="30">
        <v>0</v>
      </c>
      <c r="CV86" s="30">
        <v>0</v>
      </c>
      <c r="CW86" s="30">
        <v>0</v>
      </c>
      <c r="CX86" s="30">
        <v>0</v>
      </c>
      <c r="CY86" s="30">
        <v>0</v>
      </c>
      <c r="CZ86" s="30">
        <v>0</v>
      </c>
      <c r="DA86" s="30">
        <v>0</v>
      </c>
      <c r="DB86" s="30">
        <v>0</v>
      </c>
      <c r="DC86" s="30">
        <v>0</v>
      </c>
      <c r="DD86" s="30">
        <v>0</v>
      </c>
      <c r="DE86" s="30">
        <v>0</v>
      </c>
      <c r="DF86" s="30">
        <v>0</v>
      </c>
      <c r="DG86" s="30">
        <v>0</v>
      </c>
      <c r="DH86" s="30">
        <v>0</v>
      </c>
      <c r="DI86" s="30">
        <v>0</v>
      </c>
      <c r="DK86" s="13">
        <v>0</v>
      </c>
      <c r="DL86" s="14">
        <v>0</v>
      </c>
    </row>
    <row r="87" spans="2:116" x14ac:dyDescent="0.25">
      <c r="B87" s="15" t="s">
        <v>43</v>
      </c>
      <c r="D87" s="13">
        <f t="shared" si="49"/>
        <v>0</v>
      </c>
      <c r="E87" s="13">
        <f t="shared" si="45"/>
        <v>0</v>
      </c>
      <c r="F87" s="13">
        <f t="shared" si="45"/>
        <v>0</v>
      </c>
      <c r="G87" s="13">
        <f t="shared" si="45"/>
        <v>0</v>
      </c>
      <c r="H87" s="13">
        <f t="shared" si="45"/>
        <v>0</v>
      </c>
      <c r="I87" s="13">
        <f t="shared" si="45"/>
        <v>0</v>
      </c>
      <c r="J87" s="13">
        <f t="shared" si="45"/>
        <v>0</v>
      </c>
      <c r="K87" s="13">
        <f t="shared" si="45"/>
        <v>0</v>
      </c>
      <c r="L87" s="13">
        <f t="shared" si="45"/>
        <v>0</v>
      </c>
      <c r="M87" s="13">
        <f t="shared" si="45"/>
        <v>0</v>
      </c>
      <c r="N87" s="13">
        <f t="shared" si="45"/>
        <v>0</v>
      </c>
      <c r="O87" s="13">
        <f t="shared" si="45"/>
        <v>0</v>
      </c>
      <c r="P87" s="13">
        <f t="shared" si="45"/>
        <v>0</v>
      </c>
      <c r="Q87" s="13">
        <f t="shared" si="45"/>
        <v>0</v>
      </c>
      <c r="R87" s="13">
        <f t="shared" si="45"/>
        <v>0</v>
      </c>
      <c r="S87" s="13">
        <f t="shared" si="45"/>
        <v>0</v>
      </c>
      <c r="T87" s="13">
        <f t="shared" si="45"/>
        <v>0</v>
      </c>
      <c r="U87" s="13">
        <f t="shared" si="46"/>
        <v>0</v>
      </c>
      <c r="V87" s="13">
        <f t="shared" si="46"/>
        <v>0</v>
      </c>
      <c r="W87" s="28"/>
      <c r="X87" s="13">
        <v>0</v>
      </c>
      <c r="Y87" s="14">
        <v>0</v>
      </c>
      <c r="Z87" s="28"/>
      <c r="AA87" s="28"/>
      <c r="AB87" s="28"/>
      <c r="AC87" s="28"/>
      <c r="AD87" s="28"/>
      <c r="AE87" s="28"/>
      <c r="AF87" s="33" t="s">
        <v>43</v>
      </c>
      <c r="AG87" s="33"/>
      <c r="AH87" s="28"/>
      <c r="AI87" s="30">
        <v>0</v>
      </c>
      <c r="AJ87" s="30">
        <v>0</v>
      </c>
      <c r="AK87" s="30">
        <v>0</v>
      </c>
      <c r="AL87" s="30">
        <v>0</v>
      </c>
      <c r="AM87" s="30">
        <v>0</v>
      </c>
      <c r="AN87" s="30">
        <v>0</v>
      </c>
      <c r="AO87" s="30">
        <v>0</v>
      </c>
      <c r="AP87" s="30">
        <v>0</v>
      </c>
      <c r="AQ87" s="30">
        <v>0</v>
      </c>
      <c r="AR87" s="30">
        <v>0</v>
      </c>
      <c r="AS87" s="30">
        <v>0</v>
      </c>
      <c r="AT87" s="30">
        <v>0</v>
      </c>
      <c r="AU87" s="30">
        <v>0</v>
      </c>
      <c r="AV87" s="30">
        <v>0</v>
      </c>
      <c r="AW87" s="30">
        <v>0</v>
      </c>
      <c r="AX87" s="30">
        <v>0</v>
      </c>
      <c r="AY87" s="30">
        <v>0</v>
      </c>
      <c r="AZ87" s="30">
        <v>0</v>
      </c>
      <c r="BA87" s="30">
        <v>0</v>
      </c>
      <c r="BB87" s="28"/>
      <c r="BC87" s="13">
        <v>0</v>
      </c>
      <c r="BD87" s="14">
        <v>0</v>
      </c>
      <c r="BE87" s="28"/>
      <c r="BF87" s="28"/>
      <c r="BG87" s="28"/>
      <c r="BH87" s="28"/>
      <c r="BI87" s="28"/>
      <c r="BJ87" s="28"/>
      <c r="BK87" s="33" t="s">
        <v>43</v>
      </c>
      <c r="BL87" s="28"/>
      <c r="BM87" s="30">
        <v>0</v>
      </c>
      <c r="BN87" s="30">
        <v>0</v>
      </c>
      <c r="BO87" s="30">
        <v>0</v>
      </c>
      <c r="BP87" s="30">
        <v>0</v>
      </c>
      <c r="BQ87" s="30">
        <v>0</v>
      </c>
      <c r="BR87" s="30">
        <v>0</v>
      </c>
      <c r="BS87" s="30">
        <v>0</v>
      </c>
      <c r="BT87" s="30">
        <v>0</v>
      </c>
      <c r="BU87" s="30">
        <v>0</v>
      </c>
      <c r="BV87" s="30">
        <v>0</v>
      </c>
      <c r="BW87" s="30">
        <v>0</v>
      </c>
      <c r="BX87" s="30">
        <v>0</v>
      </c>
      <c r="BY87" s="30">
        <v>0</v>
      </c>
      <c r="BZ87" s="30">
        <v>0</v>
      </c>
      <c r="CA87" s="30">
        <v>0</v>
      </c>
      <c r="CB87" s="30">
        <v>0</v>
      </c>
      <c r="CC87" s="30">
        <v>0</v>
      </c>
      <c r="CD87" s="30">
        <v>0</v>
      </c>
      <c r="CE87" s="30">
        <v>0</v>
      </c>
      <c r="CF87" s="28"/>
      <c r="CG87" s="13">
        <v>0</v>
      </c>
      <c r="CH87" s="14">
        <v>0</v>
      </c>
      <c r="CI87" s="28"/>
      <c r="CJ87" s="28"/>
      <c r="CK87" s="28"/>
      <c r="CL87" s="28"/>
      <c r="CM87" s="28"/>
      <c r="CN87" s="28"/>
      <c r="CO87" s="33" t="s">
        <v>43</v>
      </c>
      <c r="CP87" s="28"/>
      <c r="CQ87" s="30">
        <v>0</v>
      </c>
      <c r="CR87" s="30">
        <v>0</v>
      </c>
      <c r="CS87" s="30">
        <v>0</v>
      </c>
      <c r="CT87" s="30">
        <v>0</v>
      </c>
      <c r="CU87" s="30">
        <v>0</v>
      </c>
      <c r="CV87" s="30">
        <v>0</v>
      </c>
      <c r="CW87" s="30">
        <v>0</v>
      </c>
      <c r="CX87" s="30">
        <v>0</v>
      </c>
      <c r="CY87" s="30">
        <v>0</v>
      </c>
      <c r="CZ87" s="30">
        <v>0</v>
      </c>
      <c r="DA87" s="30">
        <v>0</v>
      </c>
      <c r="DB87" s="30">
        <v>0</v>
      </c>
      <c r="DC87" s="30">
        <v>0</v>
      </c>
      <c r="DD87" s="30">
        <v>0</v>
      </c>
      <c r="DE87" s="30">
        <v>0</v>
      </c>
      <c r="DF87" s="30">
        <v>0</v>
      </c>
      <c r="DG87" s="30">
        <v>0</v>
      </c>
      <c r="DH87" s="30">
        <v>0</v>
      </c>
      <c r="DI87" s="30">
        <v>0</v>
      </c>
      <c r="DK87" s="13">
        <v>0</v>
      </c>
      <c r="DL87" s="14">
        <v>0</v>
      </c>
    </row>
    <row r="88" spans="2:116" x14ac:dyDescent="0.25">
      <c r="B88" s="12" t="s">
        <v>18</v>
      </c>
      <c r="D88" s="13">
        <f t="shared" si="49"/>
        <v>0</v>
      </c>
      <c r="E88" s="13">
        <f t="shared" si="45"/>
        <v>0</v>
      </c>
      <c r="F88" s="13">
        <f t="shared" si="45"/>
        <v>0</v>
      </c>
      <c r="G88" s="13">
        <f t="shared" si="45"/>
        <v>0</v>
      </c>
      <c r="H88" s="13">
        <f t="shared" si="45"/>
        <v>0</v>
      </c>
      <c r="I88" s="13">
        <f t="shared" si="45"/>
        <v>0</v>
      </c>
      <c r="J88" s="13">
        <f t="shared" si="45"/>
        <v>0</v>
      </c>
      <c r="K88" s="13">
        <f t="shared" si="45"/>
        <v>0</v>
      </c>
      <c r="L88" s="13">
        <f t="shared" si="45"/>
        <v>0</v>
      </c>
      <c r="M88" s="13">
        <f t="shared" si="45"/>
        <v>0</v>
      </c>
      <c r="N88" s="13">
        <f t="shared" si="45"/>
        <v>0</v>
      </c>
      <c r="O88" s="13">
        <f t="shared" si="45"/>
        <v>0</v>
      </c>
      <c r="P88" s="13">
        <f t="shared" si="45"/>
        <v>0</v>
      </c>
      <c r="Q88" s="13">
        <f t="shared" si="45"/>
        <v>0</v>
      </c>
      <c r="R88" s="13">
        <f t="shared" si="45"/>
        <v>0</v>
      </c>
      <c r="S88" s="13">
        <f t="shared" si="45"/>
        <v>0</v>
      </c>
      <c r="T88" s="13">
        <f t="shared" si="45"/>
        <v>0</v>
      </c>
      <c r="U88" s="13">
        <f t="shared" si="46"/>
        <v>0</v>
      </c>
      <c r="V88" s="13">
        <f t="shared" si="46"/>
        <v>0</v>
      </c>
      <c r="W88" s="28"/>
      <c r="X88" s="13">
        <v>0</v>
      </c>
      <c r="Y88" s="14">
        <v>0</v>
      </c>
      <c r="Z88" s="28"/>
      <c r="AA88" s="28"/>
      <c r="AB88" s="28"/>
      <c r="AC88" s="28"/>
      <c r="AD88" s="28"/>
      <c r="AE88" s="28"/>
      <c r="AF88" s="32" t="s">
        <v>18</v>
      </c>
      <c r="AG88" s="32"/>
      <c r="AH88" s="28"/>
      <c r="AI88" s="30">
        <v>0</v>
      </c>
      <c r="AJ88" s="30">
        <v>0</v>
      </c>
      <c r="AK88" s="30">
        <v>0</v>
      </c>
      <c r="AL88" s="30">
        <v>0</v>
      </c>
      <c r="AM88" s="30">
        <v>0</v>
      </c>
      <c r="AN88" s="30">
        <v>0</v>
      </c>
      <c r="AO88" s="30">
        <v>0</v>
      </c>
      <c r="AP88" s="30">
        <v>0</v>
      </c>
      <c r="AQ88" s="30">
        <v>0</v>
      </c>
      <c r="AR88" s="30">
        <v>0</v>
      </c>
      <c r="AS88" s="30">
        <v>0</v>
      </c>
      <c r="AT88" s="30">
        <v>0</v>
      </c>
      <c r="AU88" s="30">
        <v>0</v>
      </c>
      <c r="AV88" s="30">
        <v>0</v>
      </c>
      <c r="AW88" s="30">
        <v>0</v>
      </c>
      <c r="AX88" s="30">
        <v>0</v>
      </c>
      <c r="AY88" s="30">
        <v>0</v>
      </c>
      <c r="AZ88" s="30">
        <v>0</v>
      </c>
      <c r="BA88" s="30">
        <v>0</v>
      </c>
      <c r="BB88" s="28"/>
      <c r="BC88" s="13">
        <v>0</v>
      </c>
      <c r="BD88" s="14">
        <v>0</v>
      </c>
      <c r="BE88" s="28"/>
      <c r="BF88" s="28"/>
      <c r="BG88" s="28"/>
      <c r="BH88" s="28"/>
      <c r="BI88" s="28"/>
      <c r="BJ88" s="28"/>
      <c r="BK88" s="32" t="s">
        <v>18</v>
      </c>
      <c r="BL88" s="28"/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0</v>
      </c>
      <c r="CA88" s="30">
        <v>0</v>
      </c>
      <c r="CB88" s="30">
        <v>0</v>
      </c>
      <c r="CC88" s="30">
        <v>0</v>
      </c>
      <c r="CD88" s="30">
        <v>0</v>
      </c>
      <c r="CE88" s="30">
        <v>0</v>
      </c>
      <c r="CF88" s="28"/>
      <c r="CG88" s="13">
        <v>0</v>
      </c>
      <c r="CH88" s="14">
        <v>0</v>
      </c>
      <c r="CI88" s="28"/>
      <c r="CJ88" s="28"/>
      <c r="CK88" s="28"/>
      <c r="CL88" s="28"/>
      <c r="CM88" s="28"/>
      <c r="CN88" s="28"/>
      <c r="CO88" s="32" t="s">
        <v>18</v>
      </c>
      <c r="CP88" s="28"/>
      <c r="CQ88" s="30">
        <v>0</v>
      </c>
      <c r="CR88" s="30">
        <v>0</v>
      </c>
      <c r="CS88" s="30">
        <v>0</v>
      </c>
      <c r="CT88" s="30">
        <v>0</v>
      </c>
      <c r="CU88" s="30">
        <v>0</v>
      </c>
      <c r="CV88" s="30">
        <v>0</v>
      </c>
      <c r="CW88" s="30">
        <v>0</v>
      </c>
      <c r="CX88" s="30">
        <v>0</v>
      </c>
      <c r="CY88" s="30">
        <v>0</v>
      </c>
      <c r="CZ88" s="30">
        <v>0</v>
      </c>
      <c r="DA88" s="30">
        <v>0</v>
      </c>
      <c r="DB88" s="30">
        <v>0</v>
      </c>
      <c r="DC88" s="30">
        <v>0</v>
      </c>
      <c r="DD88" s="30">
        <v>0</v>
      </c>
      <c r="DE88" s="30">
        <v>0</v>
      </c>
      <c r="DF88" s="30">
        <v>0</v>
      </c>
      <c r="DG88" s="30">
        <v>0</v>
      </c>
      <c r="DH88" s="30">
        <v>0</v>
      </c>
      <c r="DI88" s="30">
        <v>0</v>
      </c>
      <c r="DK88" s="13">
        <v>0</v>
      </c>
      <c r="DL88" s="14">
        <v>0</v>
      </c>
    </row>
    <row r="89" spans="2:116" x14ac:dyDescent="0.25">
      <c r="B89" s="12" t="s">
        <v>45</v>
      </c>
      <c r="D89" s="13">
        <f t="shared" si="49"/>
        <v>0</v>
      </c>
      <c r="E89" s="13">
        <f t="shared" si="45"/>
        <v>62.623966343999996</v>
      </c>
      <c r="F89" s="13">
        <f t="shared" si="45"/>
        <v>60.20814117383334</v>
      </c>
      <c r="G89" s="13">
        <f t="shared" si="45"/>
        <v>60.72433736875</v>
      </c>
      <c r="H89" s="13">
        <f t="shared" si="45"/>
        <v>55.889917743250003</v>
      </c>
      <c r="I89" s="13">
        <f t="shared" si="45"/>
        <v>57.587318879333331</v>
      </c>
      <c r="J89" s="13">
        <f t="shared" si="45"/>
        <v>57.457949961166662</v>
      </c>
      <c r="K89" s="13">
        <f t="shared" si="45"/>
        <v>57.139113932166673</v>
      </c>
      <c r="L89" s="13">
        <f t="shared" si="45"/>
        <v>50.415929272415056</v>
      </c>
      <c r="M89" s="13">
        <f t="shared" si="45"/>
        <v>51.062048231818764</v>
      </c>
      <c r="N89" s="13">
        <f t="shared" si="45"/>
        <v>51.075270979134245</v>
      </c>
      <c r="O89" s="13">
        <f t="shared" si="45"/>
        <v>50.036054426841702</v>
      </c>
      <c r="P89" s="13">
        <f t="shared" si="45"/>
        <v>49.911805845550383</v>
      </c>
      <c r="Q89" s="13">
        <f t="shared" si="45"/>
        <v>49.53462680332138</v>
      </c>
      <c r="R89" s="13">
        <f t="shared" si="45"/>
        <v>49.028760659808512</v>
      </c>
      <c r="S89" s="13">
        <f t="shared" si="45"/>
        <v>48.698592230439225</v>
      </c>
      <c r="T89" s="13">
        <f t="shared" si="45"/>
        <v>48.300641897681928</v>
      </c>
      <c r="U89" s="13">
        <f t="shared" si="46"/>
        <v>47.89583601301446</v>
      </c>
      <c r="V89" s="13">
        <f t="shared" si="46"/>
        <v>47.524298480987021</v>
      </c>
      <c r="W89" s="28"/>
      <c r="X89" s="13">
        <v>-0.58891957921552995</v>
      </c>
      <c r="Y89" s="14">
        <v>-2.8916307914280353</v>
      </c>
      <c r="Z89" s="28"/>
      <c r="AA89" s="28"/>
      <c r="AB89" s="28"/>
      <c r="AC89" s="28"/>
      <c r="AD89" s="28"/>
      <c r="AE89" s="28"/>
      <c r="AF89" s="32" t="s">
        <v>45</v>
      </c>
      <c r="AG89" s="32"/>
      <c r="AH89" s="28"/>
      <c r="AI89" s="30">
        <v>0</v>
      </c>
      <c r="AJ89" s="30">
        <v>62.623966343999996</v>
      </c>
      <c r="AK89" s="30">
        <v>60.20814117383334</v>
      </c>
      <c r="AL89" s="30">
        <v>60.72433736875</v>
      </c>
      <c r="AM89" s="30">
        <v>55.889917743250003</v>
      </c>
      <c r="AN89" s="30">
        <v>57.587318879333331</v>
      </c>
      <c r="AO89" s="30">
        <v>57.457949961166662</v>
      </c>
      <c r="AP89" s="30">
        <v>57.139113932166673</v>
      </c>
      <c r="AQ89" s="30">
        <v>50.415929272415056</v>
      </c>
      <c r="AR89" s="30">
        <v>51.062048231818764</v>
      </c>
      <c r="AS89" s="30">
        <v>51.075270979134245</v>
      </c>
      <c r="AT89" s="30">
        <v>50.036054426841702</v>
      </c>
      <c r="AU89" s="30">
        <v>49.911805845550383</v>
      </c>
      <c r="AV89" s="30">
        <v>49.53462680332138</v>
      </c>
      <c r="AW89" s="30">
        <v>49.028760659808512</v>
      </c>
      <c r="AX89" s="30">
        <v>48.698592230439225</v>
      </c>
      <c r="AY89" s="30">
        <v>48.300641897681928</v>
      </c>
      <c r="AZ89" s="30">
        <v>47.89583601301446</v>
      </c>
      <c r="BA89" s="30">
        <v>47.524298480987021</v>
      </c>
      <c r="BB89" s="28"/>
      <c r="BC89" s="13">
        <v>-0.58891957921552995</v>
      </c>
      <c r="BD89" s="14">
        <v>-2.8916307914280353</v>
      </c>
      <c r="BE89" s="28"/>
      <c r="BF89" s="28"/>
      <c r="BG89" s="28"/>
      <c r="BH89" s="28"/>
      <c r="BI89" s="28"/>
      <c r="BJ89" s="28"/>
      <c r="BK89" s="32" t="s">
        <v>45</v>
      </c>
      <c r="BL89" s="28"/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28"/>
      <c r="CG89" s="13">
        <v>0</v>
      </c>
      <c r="CH89" s="14">
        <v>0</v>
      </c>
      <c r="CI89" s="28"/>
      <c r="CJ89" s="28"/>
      <c r="CK89" s="28"/>
      <c r="CL89" s="28"/>
      <c r="CM89" s="28"/>
      <c r="CN89" s="28"/>
      <c r="CO89" s="32" t="s">
        <v>45</v>
      </c>
      <c r="CP89" s="28"/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K89" s="13">
        <v>0</v>
      </c>
      <c r="DL89" s="14">
        <v>0</v>
      </c>
    </row>
    <row r="90" spans="2:116" x14ac:dyDescent="0.25">
      <c r="B90" s="9" t="s">
        <v>20</v>
      </c>
      <c r="D90" s="13">
        <f t="shared" si="49"/>
        <v>3683.56</v>
      </c>
      <c r="E90" s="13">
        <f t="shared" si="45"/>
        <v>3595.06</v>
      </c>
      <c r="F90" s="13">
        <f t="shared" si="45"/>
        <v>3512.4599999999996</v>
      </c>
      <c r="G90" s="13">
        <f t="shared" si="45"/>
        <v>3445.97</v>
      </c>
      <c r="H90" s="13">
        <f t="shared" si="45"/>
        <v>3505.65</v>
      </c>
      <c r="I90" s="13">
        <f t="shared" si="45"/>
        <v>3564.78</v>
      </c>
      <c r="J90" s="13">
        <f t="shared" si="45"/>
        <v>3727.42</v>
      </c>
      <c r="K90" s="13">
        <f t="shared" si="45"/>
        <v>3726.61</v>
      </c>
      <c r="L90" s="13">
        <f t="shared" si="45"/>
        <v>3672.8514135115884</v>
      </c>
      <c r="M90" s="13">
        <f t="shared" si="45"/>
        <v>3638.7074656572927</v>
      </c>
      <c r="N90" s="13">
        <f t="shared" si="45"/>
        <v>3621.1795053990581</v>
      </c>
      <c r="O90" s="13">
        <f t="shared" si="45"/>
        <v>3587.9001138525146</v>
      </c>
      <c r="P90" s="13">
        <f t="shared" si="45"/>
        <v>3548.8689105255708</v>
      </c>
      <c r="Q90" s="13">
        <f t="shared" si="45"/>
        <v>3528.5679420456986</v>
      </c>
      <c r="R90" s="13">
        <f t="shared" si="45"/>
        <v>3495.647465399551</v>
      </c>
      <c r="S90" s="13">
        <f t="shared" si="45"/>
        <v>3472.1913829832133</v>
      </c>
      <c r="T90" s="13">
        <f t="shared" si="45"/>
        <v>3459.8020933798944</v>
      </c>
      <c r="U90" s="13">
        <f t="shared" si="46"/>
        <v>3454.0426442398721</v>
      </c>
      <c r="V90" s="13">
        <f t="shared" si="46"/>
        <v>3451.2090204506153</v>
      </c>
      <c r="W90" s="28"/>
      <c r="X90" s="13">
        <v>-0.62050389312019449</v>
      </c>
      <c r="Y90" s="14">
        <v>-221.64239306097306</v>
      </c>
      <c r="Z90" s="28"/>
      <c r="AA90" s="28"/>
      <c r="AB90" s="28"/>
      <c r="AC90" s="28"/>
      <c r="AD90" s="28"/>
      <c r="AE90" s="28"/>
      <c r="AF90" s="31" t="s">
        <v>20</v>
      </c>
      <c r="AG90" s="31"/>
      <c r="AH90" s="28"/>
      <c r="AI90" s="30">
        <f>AI91+AI99</f>
        <v>3683.56</v>
      </c>
      <c r="AJ90" s="30">
        <f t="shared" ref="AJ90:BA90" si="50">AJ91+AJ99</f>
        <v>3553.2799999999997</v>
      </c>
      <c r="AK90" s="30">
        <f t="shared" si="50"/>
        <v>3473.0999999999995</v>
      </c>
      <c r="AL90" s="30">
        <f t="shared" si="50"/>
        <v>3383.87</v>
      </c>
      <c r="AM90" s="30">
        <f t="shared" si="50"/>
        <v>3450.19</v>
      </c>
      <c r="AN90" s="30">
        <f t="shared" si="50"/>
        <v>3511.9300000000003</v>
      </c>
      <c r="AO90" s="30">
        <f t="shared" si="50"/>
        <v>3569.41</v>
      </c>
      <c r="AP90" s="30">
        <f t="shared" si="50"/>
        <v>3525.79</v>
      </c>
      <c r="AQ90" s="30">
        <f t="shared" si="50"/>
        <v>3471.0831291401446</v>
      </c>
      <c r="AR90" s="30">
        <f t="shared" si="50"/>
        <v>3436.291220652708</v>
      </c>
      <c r="AS90" s="30">
        <f t="shared" si="50"/>
        <v>3418.6947840358148</v>
      </c>
      <c r="AT90" s="30">
        <f t="shared" si="50"/>
        <v>3385.8844805749841</v>
      </c>
      <c r="AU90" s="30">
        <f t="shared" si="50"/>
        <v>3347.6657875822384</v>
      </c>
      <c r="AV90" s="30">
        <f t="shared" si="50"/>
        <v>3327.6778211120554</v>
      </c>
      <c r="AW90" s="30">
        <f t="shared" si="50"/>
        <v>3295.6180556274367</v>
      </c>
      <c r="AX90" s="30">
        <f t="shared" si="50"/>
        <v>3272.430456112194</v>
      </c>
      <c r="AY90" s="30">
        <f t="shared" si="50"/>
        <v>3259.6659573126917</v>
      </c>
      <c r="AZ90" s="30">
        <f t="shared" si="50"/>
        <v>3253.1081655351418</v>
      </c>
      <c r="BA90" s="30">
        <f t="shared" si="50"/>
        <v>3249.3602354464483</v>
      </c>
      <c r="BB90" s="28"/>
      <c r="BC90" s="13">
        <v>-0.65791181940918486</v>
      </c>
      <c r="BD90" s="14">
        <v>-221.72289369369628</v>
      </c>
      <c r="BE90" s="28"/>
      <c r="BF90" s="28"/>
      <c r="BG90" s="28"/>
      <c r="BH90" s="28"/>
      <c r="BI90" s="28"/>
      <c r="BJ90" s="28"/>
      <c r="BK90" s="31" t="s">
        <v>20</v>
      </c>
      <c r="BL90" s="28"/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</v>
      </c>
      <c r="CA90" s="30">
        <v>0</v>
      </c>
      <c r="CB90" s="30">
        <v>0</v>
      </c>
      <c r="CC90" s="30">
        <v>0</v>
      </c>
      <c r="CD90" s="30">
        <v>0</v>
      </c>
      <c r="CE90" s="30">
        <v>0</v>
      </c>
      <c r="CF90" s="28"/>
      <c r="CG90" s="13">
        <v>0</v>
      </c>
      <c r="CH90" s="14">
        <v>0</v>
      </c>
      <c r="CI90" s="28"/>
      <c r="CJ90" s="28"/>
      <c r="CK90" s="28"/>
      <c r="CL90" s="28"/>
      <c r="CM90" s="28"/>
      <c r="CN90" s="28"/>
      <c r="CO90" s="31" t="s">
        <v>20</v>
      </c>
      <c r="CP90" s="28"/>
      <c r="CQ90" s="30">
        <f>CQ91+CQ99</f>
        <v>0</v>
      </c>
      <c r="CR90" s="30">
        <f t="shared" ref="CR90:DI90" si="51">CR91+CR99</f>
        <v>41.78</v>
      </c>
      <c r="CS90" s="30">
        <f t="shared" si="51"/>
        <v>39.36</v>
      </c>
      <c r="CT90" s="30">
        <f t="shared" si="51"/>
        <v>62.1</v>
      </c>
      <c r="CU90" s="30">
        <f t="shared" si="51"/>
        <v>55.46</v>
      </c>
      <c r="CV90" s="30">
        <f t="shared" si="51"/>
        <v>52.85</v>
      </c>
      <c r="CW90" s="30">
        <f t="shared" si="51"/>
        <v>158.01</v>
      </c>
      <c r="CX90" s="30">
        <f t="shared" si="51"/>
        <v>200.82</v>
      </c>
      <c r="CY90" s="30">
        <f t="shared" si="51"/>
        <v>201.76828437144391</v>
      </c>
      <c r="CZ90" s="30">
        <f t="shared" si="51"/>
        <v>202.41624500458465</v>
      </c>
      <c r="DA90" s="30">
        <f t="shared" si="51"/>
        <v>202.48472136324321</v>
      </c>
      <c r="DB90" s="30">
        <f t="shared" si="51"/>
        <v>202.01563327753055</v>
      </c>
      <c r="DC90" s="30">
        <f t="shared" si="51"/>
        <v>201.20312294333235</v>
      </c>
      <c r="DD90" s="30">
        <f t="shared" si="51"/>
        <v>200.89012093364315</v>
      </c>
      <c r="DE90" s="30">
        <f t="shared" si="51"/>
        <v>200.02940977211458</v>
      </c>
      <c r="DF90" s="30">
        <f t="shared" si="51"/>
        <v>199.76092687101922</v>
      </c>
      <c r="DG90" s="30">
        <f t="shared" si="51"/>
        <v>200.13613606720241</v>
      </c>
      <c r="DH90" s="30">
        <f t="shared" si="51"/>
        <v>200.93447870473037</v>
      </c>
      <c r="DI90" s="30">
        <f t="shared" si="51"/>
        <v>201.84878500416696</v>
      </c>
      <c r="DK90" s="13">
        <v>3.9890403795705964E-3</v>
      </c>
      <c r="DL90" s="14">
        <v>8.0500632723044419E-2</v>
      </c>
    </row>
    <row r="91" spans="2:116" x14ac:dyDescent="0.25">
      <c r="B91" s="12" t="s">
        <v>21</v>
      </c>
      <c r="D91" s="13">
        <f t="shared" si="49"/>
        <v>1314.67</v>
      </c>
      <c r="E91" s="13">
        <f t="shared" si="45"/>
        <v>1295.1300000000001</v>
      </c>
      <c r="F91" s="13">
        <f t="shared" si="45"/>
        <v>1316.53</v>
      </c>
      <c r="G91" s="13">
        <f t="shared" si="45"/>
        <v>1281.06</v>
      </c>
      <c r="H91" s="13">
        <f t="shared" si="45"/>
        <v>1307.1199999999999</v>
      </c>
      <c r="I91" s="13">
        <f t="shared" si="45"/>
        <v>1348.01</v>
      </c>
      <c r="J91" s="13">
        <f t="shared" si="45"/>
        <v>1402.53</v>
      </c>
      <c r="K91" s="13">
        <f t="shared" si="45"/>
        <v>1431.2299999999998</v>
      </c>
      <c r="L91" s="13">
        <f t="shared" si="45"/>
        <v>1441.2268158850004</v>
      </c>
      <c r="M91" s="13">
        <f t="shared" si="45"/>
        <v>1449.2775002358508</v>
      </c>
      <c r="N91" s="13">
        <f t="shared" si="45"/>
        <v>1454.1522102293279</v>
      </c>
      <c r="O91" s="13">
        <f t="shared" si="45"/>
        <v>1455.6450158810503</v>
      </c>
      <c r="P91" s="13">
        <f t="shared" si="45"/>
        <v>1454.9805490650872</v>
      </c>
      <c r="Q91" s="13">
        <f t="shared" si="45"/>
        <v>1454.485344003861</v>
      </c>
      <c r="R91" s="13">
        <f t="shared" si="45"/>
        <v>1453.664703470763</v>
      </c>
      <c r="S91" s="13">
        <f t="shared" si="45"/>
        <v>1455.0376699710898</v>
      </c>
      <c r="T91" s="13">
        <f t="shared" si="45"/>
        <v>1458.3461733992096</v>
      </c>
      <c r="U91" s="13">
        <f t="shared" si="46"/>
        <v>1460.9550775992607</v>
      </c>
      <c r="V91" s="13">
        <f t="shared" si="46"/>
        <v>1464.1682970900133</v>
      </c>
      <c r="W91" s="28"/>
      <c r="X91" s="13">
        <v>0.15805136577391465</v>
      </c>
      <c r="Y91" s="14">
        <v>22.941481205012906</v>
      </c>
      <c r="Z91" s="28"/>
      <c r="AA91" s="28"/>
      <c r="AB91" s="28"/>
      <c r="AC91" s="28"/>
      <c r="AD91" s="28"/>
      <c r="AE91" s="28"/>
      <c r="AF91" s="32" t="s">
        <v>21</v>
      </c>
      <c r="AG91" s="32"/>
      <c r="AH91" s="28"/>
      <c r="AI91" s="30">
        <f>SUM(AI92:AI98)</f>
        <v>1314.67</v>
      </c>
      <c r="AJ91" s="30">
        <f t="shared" ref="AJ91:BA91" si="52">SUM(AJ92:AJ98)</f>
        <v>1295.1300000000001</v>
      </c>
      <c r="AK91" s="30">
        <f t="shared" si="52"/>
        <v>1316.53</v>
      </c>
      <c r="AL91" s="30">
        <f t="shared" si="52"/>
        <v>1281.06</v>
      </c>
      <c r="AM91" s="30">
        <f t="shared" si="52"/>
        <v>1307.1199999999999</v>
      </c>
      <c r="AN91" s="30">
        <f t="shared" si="52"/>
        <v>1348.01</v>
      </c>
      <c r="AO91" s="30">
        <f t="shared" si="52"/>
        <v>1402.53</v>
      </c>
      <c r="AP91" s="30">
        <f t="shared" si="52"/>
        <v>1431.2299999999998</v>
      </c>
      <c r="AQ91" s="30">
        <f t="shared" si="52"/>
        <v>1441.2268158850004</v>
      </c>
      <c r="AR91" s="30">
        <f t="shared" si="52"/>
        <v>1449.2775002358508</v>
      </c>
      <c r="AS91" s="30">
        <f t="shared" si="52"/>
        <v>1454.1522102293279</v>
      </c>
      <c r="AT91" s="30">
        <f t="shared" si="52"/>
        <v>1455.6450158810503</v>
      </c>
      <c r="AU91" s="30">
        <f t="shared" si="52"/>
        <v>1454.9805490650872</v>
      </c>
      <c r="AV91" s="30">
        <f t="shared" si="52"/>
        <v>1454.485344003861</v>
      </c>
      <c r="AW91" s="30">
        <f t="shared" si="52"/>
        <v>1453.664703470763</v>
      </c>
      <c r="AX91" s="30">
        <f t="shared" si="52"/>
        <v>1455.0376699710898</v>
      </c>
      <c r="AY91" s="30">
        <f t="shared" si="52"/>
        <v>1458.3461733992096</v>
      </c>
      <c r="AZ91" s="30">
        <f t="shared" si="52"/>
        <v>1460.9550775992607</v>
      </c>
      <c r="BA91" s="30">
        <f t="shared" si="52"/>
        <v>1464.1682970900133</v>
      </c>
      <c r="BB91" s="28"/>
      <c r="BC91" s="13">
        <v>0.15805136577391465</v>
      </c>
      <c r="BD91" s="14">
        <v>22.941481205012906</v>
      </c>
      <c r="BE91" s="28"/>
      <c r="BF91" s="28"/>
      <c r="BG91" s="28"/>
      <c r="BH91" s="28"/>
      <c r="BI91" s="28"/>
      <c r="BJ91" s="28"/>
      <c r="BK91" s="32" t="s">
        <v>21</v>
      </c>
      <c r="BL91" s="28"/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28"/>
      <c r="CG91" s="13">
        <v>0</v>
      </c>
      <c r="CH91" s="14">
        <v>0</v>
      </c>
      <c r="CI91" s="28"/>
      <c r="CJ91" s="28"/>
      <c r="CK91" s="28"/>
      <c r="CL91" s="28"/>
      <c r="CM91" s="28"/>
      <c r="CN91" s="28"/>
      <c r="CO91" s="32" t="s">
        <v>21</v>
      </c>
      <c r="CP91" s="28"/>
      <c r="CQ91" s="30">
        <f>SUM(CQ92:CQ98)</f>
        <v>0</v>
      </c>
      <c r="CR91" s="30">
        <f t="shared" ref="CR91:DI91" si="53">SUM(CR92:CR98)</f>
        <v>0</v>
      </c>
      <c r="CS91" s="30">
        <f t="shared" si="53"/>
        <v>0</v>
      </c>
      <c r="CT91" s="30">
        <f t="shared" si="53"/>
        <v>0</v>
      </c>
      <c r="CU91" s="30">
        <f t="shared" si="53"/>
        <v>0</v>
      </c>
      <c r="CV91" s="30">
        <f t="shared" si="53"/>
        <v>0</v>
      </c>
      <c r="CW91" s="30">
        <f t="shared" si="53"/>
        <v>0</v>
      </c>
      <c r="CX91" s="30">
        <f t="shared" si="53"/>
        <v>0</v>
      </c>
      <c r="CY91" s="30">
        <f t="shared" si="53"/>
        <v>0</v>
      </c>
      <c r="CZ91" s="30">
        <f t="shared" si="53"/>
        <v>0</v>
      </c>
      <c r="DA91" s="30">
        <f t="shared" si="53"/>
        <v>0</v>
      </c>
      <c r="DB91" s="30">
        <f t="shared" si="53"/>
        <v>0</v>
      </c>
      <c r="DC91" s="30">
        <f t="shared" si="53"/>
        <v>0</v>
      </c>
      <c r="DD91" s="30">
        <f t="shared" si="53"/>
        <v>0</v>
      </c>
      <c r="DE91" s="30">
        <f t="shared" si="53"/>
        <v>0</v>
      </c>
      <c r="DF91" s="30">
        <f t="shared" si="53"/>
        <v>0</v>
      </c>
      <c r="DG91" s="30">
        <f t="shared" si="53"/>
        <v>0</v>
      </c>
      <c r="DH91" s="30">
        <f t="shared" si="53"/>
        <v>0</v>
      </c>
      <c r="DI91" s="30">
        <f t="shared" si="53"/>
        <v>0</v>
      </c>
      <c r="DK91" s="13">
        <v>0</v>
      </c>
      <c r="DL91" s="14">
        <v>0</v>
      </c>
    </row>
    <row r="92" spans="2:116" x14ac:dyDescent="0.25">
      <c r="B92" s="17" t="s">
        <v>22</v>
      </c>
      <c r="D92" s="13">
        <f t="shared" si="49"/>
        <v>0</v>
      </c>
      <c r="E92" s="13">
        <f t="shared" si="45"/>
        <v>0</v>
      </c>
      <c r="F92" s="13">
        <f t="shared" si="45"/>
        <v>0</v>
      </c>
      <c r="G92" s="13">
        <f t="shared" si="45"/>
        <v>0</v>
      </c>
      <c r="H92" s="13">
        <f t="shared" si="45"/>
        <v>0</v>
      </c>
      <c r="I92" s="13">
        <f t="shared" si="45"/>
        <v>0</v>
      </c>
      <c r="J92" s="13">
        <f t="shared" si="45"/>
        <v>23.11</v>
      </c>
      <c r="K92" s="13">
        <f t="shared" si="45"/>
        <v>16.919999999999998</v>
      </c>
      <c r="L92" s="13">
        <f t="shared" si="45"/>
        <v>16.919999999999998</v>
      </c>
      <c r="M92" s="13">
        <f t="shared" si="45"/>
        <v>16.919999999999998</v>
      </c>
      <c r="N92" s="13">
        <f t="shared" si="45"/>
        <v>16.919999999999998</v>
      </c>
      <c r="O92" s="13">
        <f t="shared" si="45"/>
        <v>16.919999999999998</v>
      </c>
      <c r="P92" s="13">
        <f t="shared" si="45"/>
        <v>16.919999999999998</v>
      </c>
      <c r="Q92" s="13">
        <f t="shared" si="45"/>
        <v>16.919999999999998</v>
      </c>
      <c r="R92" s="13">
        <f t="shared" si="45"/>
        <v>16.919999999999998</v>
      </c>
      <c r="S92" s="13">
        <f t="shared" si="45"/>
        <v>16.919999999999998</v>
      </c>
      <c r="T92" s="13">
        <f t="shared" si="45"/>
        <v>16.919999999999998</v>
      </c>
      <c r="U92" s="13">
        <f t="shared" si="46"/>
        <v>16.919999999999998</v>
      </c>
      <c r="V92" s="13">
        <f t="shared" si="46"/>
        <v>16.919999999999998</v>
      </c>
      <c r="W92" s="28"/>
      <c r="X92" s="13">
        <v>0</v>
      </c>
      <c r="Y92" s="14">
        <v>0</v>
      </c>
      <c r="Z92" s="28"/>
      <c r="AA92" s="28"/>
      <c r="AB92" s="28"/>
      <c r="AC92" s="28"/>
      <c r="AD92" s="28"/>
      <c r="AE92" s="28"/>
      <c r="AF92" s="34" t="s">
        <v>22</v>
      </c>
      <c r="AG92" s="34"/>
      <c r="AH92" s="28"/>
      <c r="AI92" s="30">
        <v>0</v>
      </c>
      <c r="AJ92" s="30">
        <v>0</v>
      </c>
      <c r="AK92" s="30">
        <v>0</v>
      </c>
      <c r="AL92" s="30">
        <v>0</v>
      </c>
      <c r="AM92" s="30">
        <v>0</v>
      </c>
      <c r="AN92" s="30">
        <v>0</v>
      </c>
      <c r="AO92" s="30">
        <v>23.11</v>
      </c>
      <c r="AP92" s="30">
        <v>16.919999999999998</v>
      </c>
      <c r="AQ92" s="30">
        <v>16.919999999999998</v>
      </c>
      <c r="AR92" s="30">
        <v>16.919999999999998</v>
      </c>
      <c r="AS92" s="30">
        <v>16.919999999999998</v>
      </c>
      <c r="AT92" s="30">
        <v>16.919999999999998</v>
      </c>
      <c r="AU92" s="30">
        <v>16.919999999999998</v>
      </c>
      <c r="AV92" s="30">
        <v>16.919999999999998</v>
      </c>
      <c r="AW92" s="30">
        <v>16.919999999999998</v>
      </c>
      <c r="AX92" s="30">
        <v>16.919999999999998</v>
      </c>
      <c r="AY92" s="30">
        <v>16.919999999999998</v>
      </c>
      <c r="AZ92" s="30">
        <v>16.919999999999998</v>
      </c>
      <c r="BA92" s="30">
        <v>16.919999999999998</v>
      </c>
      <c r="BB92" s="28"/>
      <c r="BC92" s="13">
        <v>0</v>
      </c>
      <c r="BD92" s="14">
        <v>0</v>
      </c>
      <c r="BE92" s="28"/>
      <c r="BF92" s="28"/>
      <c r="BG92" s="28"/>
      <c r="BH92" s="28"/>
      <c r="BI92" s="28"/>
      <c r="BJ92" s="28"/>
      <c r="BK92" s="34" t="s">
        <v>22</v>
      </c>
      <c r="BL92" s="28"/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28"/>
      <c r="CG92" s="13">
        <v>0</v>
      </c>
      <c r="CH92" s="14">
        <v>0</v>
      </c>
      <c r="CI92" s="28"/>
      <c r="CJ92" s="28"/>
      <c r="CK92" s="28"/>
      <c r="CL92" s="28"/>
      <c r="CM92" s="28"/>
      <c r="CN92" s="28"/>
      <c r="CO92" s="34" t="s">
        <v>22</v>
      </c>
      <c r="CP92" s="28"/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K92" s="13">
        <v>0</v>
      </c>
      <c r="DL92" s="14">
        <v>0</v>
      </c>
    </row>
    <row r="93" spans="2:116" x14ac:dyDescent="0.25">
      <c r="B93" s="17" t="s">
        <v>23</v>
      </c>
      <c r="D93" s="13">
        <f t="shared" si="49"/>
        <v>125.58</v>
      </c>
      <c r="E93" s="13">
        <f t="shared" si="45"/>
        <v>98.990000000000009</v>
      </c>
      <c r="F93" s="13">
        <f t="shared" si="45"/>
        <v>96.6</v>
      </c>
      <c r="G93" s="13">
        <f t="shared" si="45"/>
        <v>99.19</v>
      </c>
      <c r="H93" s="13">
        <f t="shared" si="45"/>
        <v>98.63</v>
      </c>
      <c r="I93" s="13">
        <f t="shared" si="45"/>
        <v>101.34</v>
      </c>
      <c r="J93" s="13">
        <f t="shared" si="45"/>
        <v>94.42</v>
      </c>
      <c r="K93" s="13">
        <f t="shared" si="45"/>
        <v>92.81</v>
      </c>
      <c r="L93" s="13">
        <f t="shared" si="45"/>
        <v>94.359099297531742</v>
      </c>
      <c r="M93" s="13">
        <f t="shared" si="45"/>
        <v>95.720259358423021</v>
      </c>
      <c r="N93" s="13">
        <f t="shared" si="45"/>
        <v>96.745057548676812</v>
      </c>
      <c r="O93" s="13">
        <f t="shared" si="45"/>
        <v>97.372848880805833</v>
      </c>
      <c r="P93" s="13">
        <f t="shared" si="45"/>
        <v>97.828767453474754</v>
      </c>
      <c r="Q93" s="13">
        <f t="shared" si="45"/>
        <v>98.040632051843374</v>
      </c>
      <c r="R93" s="13">
        <f t="shared" si="45"/>
        <v>98.506114165414715</v>
      </c>
      <c r="S93" s="13">
        <f t="shared" si="45"/>
        <v>99.098125544844038</v>
      </c>
      <c r="T93" s="13">
        <f t="shared" si="45"/>
        <v>99.966851880425381</v>
      </c>
      <c r="U93" s="13">
        <f t="shared" si="46"/>
        <v>101.09431219077746</v>
      </c>
      <c r="V93" s="13">
        <f t="shared" si="46"/>
        <v>102.31839481761648</v>
      </c>
      <c r="W93" s="28"/>
      <c r="X93" s="13">
        <v>0.81310549378330599</v>
      </c>
      <c r="Y93" s="14">
        <v>7.9592955200847371</v>
      </c>
      <c r="Z93" s="28"/>
      <c r="AA93" s="28"/>
      <c r="AB93" s="28"/>
      <c r="AC93" s="28"/>
      <c r="AD93" s="28"/>
      <c r="AE93" s="28"/>
      <c r="AF93" s="34" t="s">
        <v>23</v>
      </c>
      <c r="AG93" s="34"/>
      <c r="AH93" s="28"/>
      <c r="AI93" s="30">
        <v>125.58</v>
      </c>
      <c r="AJ93" s="30">
        <v>98.990000000000009</v>
      </c>
      <c r="AK93" s="30">
        <v>96.6</v>
      </c>
      <c r="AL93" s="30">
        <v>99.19</v>
      </c>
      <c r="AM93" s="30">
        <v>98.63</v>
      </c>
      <c r="AN93" s="30">
        <v>101.34</v>
      </c>
      <c r="AO93" s="30">
        <v>94.42</v>
      </c>
      <c r="AP93" s="30">
        <v>92.81</v>
      </c>
      <c r="AQ93" s="30">
        <v>94.359099297531742</v>
      </c>
      <c r="AR93" s="30">
        <v>95.720259358423021</v>
      </c>
      <c r="AS93" s="30">
        <v>96.745057548676812</v>
      </c>
      <c r="AT93" s="30">
        <v>97.372848880805833</v>
      </c>
      <c r="AU93" s="30">
        <v>97.828767453474754</v>
      </c>
      <c r="AV93" s="30">
        <v>98.040632051843374</v>
      </c>
      <c r="AW93" s="30">
        <v>98.506114165414715</v>
      </c>
      <c r="AX93" s="30">
        <v>99.098125544844038</v>
      </c>
      <c r="AY93" s="30">
        <v>99.966851880425381</v>
      </c>
      <c r="AZ93" s="30">
        <v>101.09431219077746</v>
      </c>
      <c r="BA93" s="30">
        <v>102.31839481761648</v>
      </c>
      <c r="BB93" s="28"/>
      <c r="BC93" s="13">
        <v>0.81310549378330599</v>
      </c>
      <c r="BD93" s="14">
        <v>7.9592955200847371</v>
      </c>
      <c r="BE93" s="28"/>
      <c r="BF93" s="28"/>
      <c r="BG93" s="28"/>
      <c r="BH93" s="28"/>
      <c r="BI93" s="28"/>
      <c r="BJ93" s="28"/>
      <c r="BK93" s="34" t="s">
        <v>23</v>
      </c>
      <c r="BL93" s="28"/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28"/>
      <c r="CG93" s="13">
        <v>0</v>
      </c>
      <c r="CH93" s="14">
        <v>0</v>
      </c>
      <c r="CI93" s="28"/>
      <c r="CJ93" s="28"/>
      <c r="CK93" s="28"/>
      <c r="CL93" s="28"/>
      <c r="CM93" s="28"/>
      <c r="CN93" s="28"/>
      <c r="CO93" s="34" t="s">
        <v>23</v>
      </c>
      <c r="CP93" s="28"/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K93" s="13">
        <v>0</v>
      </c>
      <c r="DL93" s="14">
        <v>0</v>
      </c>
    </row>
    <row r="94" spans="2:116" x14ac:dyDescent="0.25">
      <c r="B94" s="17" t="s">
        <v>24</v>
      </c>
      <c r="D94" s="13">
        <f t="shared" si="49"/>
        <v>143.36000000000001</v>
      </c>
      <c r="E94" s="13">
        <f t="shared" si="45"/>
        <v>182.79</v>
      </c>
      <c r="F94" s="13">
        <f t="shared" si="45"/>
        <v>147.68999999999997</v>
      </c>
      <c r="G94" s="13">
        <f t="shared" si="45"/>
        <v>142.33999999999997</v>
      </c>
      <c r="H94" s="13">
        <f t="shared" si="45"/>
        <v>149.48999999999998</v>
      </c>
      <c r="I94" s="13">
        <f t="shared" si="45"/>
        <v>187.73000000000002</v>
      </c>
      <c r="J94" s="13">
        <f t="shared" si="45"/>
        <v>156.46999999999997</v>
      </c>
      <c r="K94" s="13">
        <f t="shared" si="45"/>
        <v>151.53</v>
      </c>
      <c r="L94" s="13">
        <f t="shared" si="45"/>
        <v>152.09470926024875</v>
      </c>
      <c r="M94" s="13">
        <f t="shared" si="45"/>
        <v>152.56982535977127</v>
      </c>
      <c r="N94" s="13">
        <f t="shared" si="45"/>
        <v>152.88866924295897</v>
      </c>
      <c r="O94" s="13">
        <f t="shared" si="45"/>
        <v>153.02085337958499</v>
      </c>
      <c r="P94" s="13">
        <f t="shared" si="45"/>
        <v>153.00961459278517</v>
      </c>
      <c r="Q94" s="13">
        <f t="shared" si="45"/>
        <v>152.99099660643864</v>
      </c>
      <c r="R94" s="13">
        <f t="shared" si="45"/>
        <v>152.96979485102756</v>
      </c>
      <c r="S94" s="13">
        <f t="shared" si="45"/>
        <v>153.10197750345444</v>
      </c>
      <c r="T94" s="13">
        <f t="shared" si="45"/>
        <v>153.31517709158274</v>
      </c>
      <c r="U94" s="13">
        <f t="shared" si="46"/>
        <v>153.60787531332534</v>
      </c>
      <c r="V94" s="13">
        <f t="shared" si="46"/>
        <v>153.9511540261453</v>
      </c>
      <c r="W94" s="28"/>
      <c r="X94" s="13">
        <v>0.12139318601256388</v>
      </c>
      <c r="Y94" s="14">
        <v>1.8564447658965548</v>
      </c>
      <c r="Z94" s="28"/>
      <c r="AA94" s="28"/>
      <c r="AB94" s="28"/>
      <c r="AC94" s="28"/>
      <c r="AD94" s="28"/>
      <c r="AE94" s="28"/>
      <c r="AF94" s="34" t="s">
        <v>24</v>
      </c>
      <c r="AG94" s="34"/>
      <c r="AH94" s="28"/>
      <c r="AI94" s="30">
        <v>143.36000000000001</v>
      </c>
      <c r="AJ94" s="30">
        <v>182.79</v>
      </c>
      <c r="AK94" s="30">
        <v>147.68999999999997</v>
      </c>
      <c r="AL94" s="30">
        <v>142.33999999999997</v>
      </c>
      <c r="AM94" s="30">
        <v>149.48999999999998</v>
      </c>
      <c r="AN94" s="30">
        <v>187.73000000000002</v>
      </c>
      <c r="AO94" s="30">
        <v>156.46999999999997</v>
      </c>
      <c r="AP94" s="30">
        <v>151.53</v>
      </c>
      <c r="AQ94" s="30">
        <v>152.09470926024875</v>
      </c>
      <c r="AR94" s="30">
        <v>152.56982535977127</v>
      </c>
      <c r="AS94" s="30">
        <v>152.88866924295897</v>
      </c>
      <c r="AT94" s="30">
        <v>153.02085337958499</v>
      </c>
      <c r="AU94" s="30">
        <v>153.00961459278517</v>
      </c>
      <c r="AV94" s="30">
        <v>152.99099660643864</v>
      </c>
      <c r="AW94" s="30">
        <v>152.96979485102756</v>
      </c>
      <c r="AX94" s="30">
        <v>153.10197750345444</v>
      </c>
      <c r="AY94" s="30">
        <v>153.31517709158274</v>
      </c>
      <c r="AZ94" s="30">
        <v>153.60787531332534</v>
      </c>
      <c r="BA94" s="30">
        <v>153.9511540261453</v>
      </c>
      <c r="BB94" s="28"/>
      <c r="BC94" s="13">
        <v>0.12139318601256388</v>
      </c>
      <c r="BD94" s="14">
        <v>1.8564447658965548</v>
      </c>
      <c r="BE94" s="28"/>
      <c r="BF94" s="28"/>
      <c r="BG94" s="28"/>
      <c r="BH94" s="28"/>
      <c r="BI94" s="28"/>
      <c r="BJ94" s="28"/>
      <c r="BK94" s="34" t="s">
        <v>24</v>
      </c>
      <c r="BL94" s="28"/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</v>
      </c>
      <c r="CA94" s="30">
        <v>0</v>
      </c>
      <c r="CB94" s="30">
        <v>0</v>
      </c>
      <c r="CC94" s="30">
        <v>0</v>
      </c>
      <c r="CD94" s="30">
        <v>0</v>
      </c>
      <c r="CE94" s="30">
        <v>0</v>
      </c>
      <c r="CF94" s="28"/>
      <c r="CG94" s="13">
        <v>0</v>
      </c>
      <c r="CH94" s="14">
        <v>0</v>
      </c>
      <c r="CI94" s="28"/>
      <c r="CJ94" s="28"/>
      <c r="CK94" s="28"/>
      <c r="CL94" s="28"/>
      <c r="CM94" s="28"/>
      <c r="CN94" s="28"/>
      <c r="CO94" s="34" t="s">
        <v>24</v>
      </c>
      <c r="CP94" s="28"/>
      <c r="CQ94" s="30">
        <v>0</v>
      </c>
      <c r="CR94" s="30">
        <v>0</v>
      </c>
      <c r="CS94" s="30">
        <v>0</v>
      </c>
      <c r="CT94" s="30">
        <v>0</v>
      </c>
      <c r="CU94" s="30">
        <v>0</v>
      </c>
      <c r="CV94" s="30">
        <v>0</v>
      </c>
      <c r="CW94" s="30">
        <v>0</v>
      </c>
      <c r="CX94" s="30">
        <v>0</v>
      </c>
      <c r="CY94" s="30">
        <v>0</v>
      </c>
      <c r="CZ94" s="30">
        <v>0</v>
      </c>
      <c r="DA94" s="30">
        <v>0</v>
      </c>
      <c r="DB94" s="30">
        <v>0</v>
      </c>
      <c r="DC94" s="30">
        <v>0</v>
      </c>
      <c r="DD94" s="30">
        <v>0</v>
      </c>
      <c r="DE94" s="30">
        <v>0</v>
      </c>
      <c r="DF94" s="30">
        <v>0</v>
      </c>
      <c r="DG94" s="30">
        <v>0</v>
      </c>
      <c r="DH94" s="30">
        <v>0</v>
      </c>
      <c r="DI94" s="30">
        <v>0</v>
      </c>
      <c r="DK94" s="13">
        <v>0</v>
      </c>
      <c r="DL94" s="14">
        <v>0</v>
      </c>
    </row>
    <row r="95" spans="2:116" x14ac:dyDescent="0.25">
      <c r="B95" s="17" t="s">
        <v>25</v>
      </c>
      <c r="D95" s="13">
        <f t="shared" si="49"/>
        <v>13.36</v>
      </c>
      <c r="E95" s="13">
        <f t="shared" si="45"/>
        <v>7.7299999999999995</v>
      </c>
      <c r="F95" s="13">
        <f t="shared" si="45"/>
        <v>9.129999999999999</v>
      </c>
      <c r="G95" s="13">
        <f t="shared" si="45"/>
        <v>4.09</v>
      </c>
      <c r="H95" s="13">
        <f t="shared" si="45"/>
        <v>3.64</v>
      </c>
      <c r="I95" s="13">
        <f t="shared" si="45"/>
        <v>4.09</v>
      </c>
      <c r="J95" s="13">
        <f t="shared" si="45"/>
        <v>4.3600000000000003</v>
      </c>
      <c r="K95" s="13">
        <f t="shared" si="45"/>
        <v>4.41</v>
      </c>
      <c r="L95" s="13">
        <f t="shared" si="45"/>
        <v>4.436850659969199</v>
      </c>
      <c r="M95" s="13">
        <f t="shared" si="45"/>
        <v>4.4598007988885504</v>
      </c>
      <c r="N95" s="13">
        <f t="shared" si="45"/>
        <v>4.4759573024408308</v>
      </c>
      <c r="O95" s="13">
        <f t="shared" si="45"/>
        <v>4.4840408359937429</v>
      </c>
      <c r="P95" s="13">
        <f t="shared" si="45"/>
        <v>4.4855395993309539</v>
      </c>
      <c r="Q95" s="13">
        <f t="shared" si="45"/>
        <v>4.4857839699876489</v>
      </c>
      <c r="R95" s="13">
        <f t="shared" si="45"/>
        <v>4.4865347727166469</v>
      </c>
      <c r="S95" s="13">
        <f t="shared" si="45"/>
        <v>4.4945736691087097</v>
      </c>
      <c r="T95" s="13">
        <f t="shared" si="45"/>
        <v>4.5064975382301826</v>
      </c>
      <c r="U95" s="13">
        <f t="shared" si="46"/>
        <v>4.5221137252631722</v>
      </c>
      <c r="V95" s="13">
        <f t="shared" si="46"/>
        <v>4.5399192585565702</v>
      </c>
      <c r="W95" s="28"/>
      <c r="X95" s="13">
        <v>0.22990801900051316</v>
      </c>
      <c r="Y95" s="14">
        <v>0.10306859858737116</v>
      </c>
      <c r="Z95" s="28"/>
      <c r="AA95" s="28"/>
      <c r="AB95" s="28"/>
      <c r="AC95" s="28"/>
      <c r="AD95" s="28"/>
      <c r="AE95" s="28"/>
      <c r="AF95" s="34" t="s">
        <v>25</v>
      </c>
      <c r="AG95" s="34"/>
      <c r="AH95" s="28"/>
      <c r="AI95" s="30">
        <v>13.36</v>
      </c>
      <c r="AJ95" s="30">
        <v>7.7299999999999995</v>
      </c>
      <c r="AK95" s="30">
        <v>9.129999999999999</v>
      </c>
      <c r="AL95" s="30">
        <v>4.09</v>
      </c>
      <c r="AM95" s="30">
        <v>3.64</v>
      </c>
      <c r="AN95" s="30">
        <v>4.09</v>
      </c>
      <c r="AO95" s="30">
        <v>4.3600000000000003</v>
      </c>
      <c r="AP95" s="30">
        <v>4.41</v>
      </c>
      <c r="AQ95" s="30">
        <v>4.436850659969199</v>
      </c>
      <c r="AR95" s="30">
        <v>4.4598007988885504</v>
      </c>
      <c r="AS95" s="30">
        <v>4.4759573024408308</v>
      </c>
      <c r="AT95" s="30">
        <v>4.4840408359937429</v>
      </c>
      <c r="AU95" s="30">
        <v>4.4855395993309539</v>
      </c>
      <c r="AV95" s="30">
        <v>4.4857839699876489</v>
      </c>
      <c r="AW95" s="30">
        <v>4.4865347727166469</v>
      </c>
      <c r="AX95" s="30">
        <v>4.4945736691087097</v>
      </c>
      <c r="AY95" s="30">
        <v>4.5064975382301826</v>
      </c>
      <c r="AZ95" s="30">
        <v>4.5221137252631722</v>
      </c>
      <c r="BA95" s="30">
        <v>4.5399192585565702</v>
      </c>
      <c r="BB95" s="28"/>
      <c r="BC95" s="13">
        <v>0.22990801900051316</v>
      </c>
      <c r="BD95" s="14">
        <v>0.10306859858737116</v>
      </c>
      <c r="BE95" s="28"/>
      <c r="BF95" s="28"/>
      <c r="BG95" s="28"/>
      <c r="BH95" s="28"/>
      <c r="BI95" s="28"/>
      <c r="BJ95" s="28"/>
      <c r="BK95" s="34" t="s">
        <v>25</v>
      </c>
      <c r="BL95" s="28"/>
      <c r="BM95" s="30">
        <v>0</v>
      </c>
      <c r="BN95" s="30">
        <v>0</v>
      </c>
      <c r="BO95" s="30">
        <v>0</v>
      </c>
      <c r="BP95" s="30">
        <v>0</v>
      </c>
      <c r="BQ95" s="30">
        <v>0</v>
      </c>
      <c r="BR95" s="30">
        <v>0</v>
      </c>
      <c r="BS95" s="30">
        <v>0</v>
      </c>
      <c r="BT95" s="30">
        <v>0</v>
      </c>
      <c r="BU95" s="30">
        <v>0</v>
      </c>
      <c r="BV95" s="30">
        <v>0</v>
      </c>
      <c r="BW95" s="30">
        <v>0</v>
      </c>
      <c r="BX95" s="30">
        <v>0</v>
      </c>
      <c r="BY95" s="30">
        <v>0</v>
      </c>
      <c r="BZ95" s="30">
        <v>0</v>
      </c>
      <c r="CA95" s="30">
        <v>0</v>
      </c>
      <c r="CB95" s="30">
        <v>0</v>
      </c>
      <c r="CC95" s="30">
        <v>0</v>
      </c>
      <c r="CD95" s="30">
        <v>0</v>
      </c>
      <c r="CE95" s="30">
        <v>0</v>
      </c>
      <c r="CF95" s="28"/>
      <c r="CG95" s="13">
        <v>0</v>
      </c>
      <c r="CH95" s="14">
        <v>0</v>
      </c>
      <c r="CI95" s="28"/>
      <c r="CJ95" s="28"/>
      <c r="CK95" s="28"/>
      <c r="CL95" s="28"/>
      <c r="CM95" s="28"/>
      <c r="CN95" s="28"/>
      <c r="CO95" s="34" t="s">
        <v>25</v>
      </c>
      <c r="CP95" s="28"/>
      <c r="CQ95" s="30">
        <v>0</v>
      </c>
      <c r="CR95" s="30">
        <v>0</v>
      </c>
      <c r="CS95" s="30">
        <v>0</v>
      </c>
      <c r="CT95" s="30">
        <v>0</v>
      </c>
      <c r="CU95" s="30">
        <v>0</v>
      </c>
      <c r="CV95" s="30">
        <v>0</v>
      </c>
      <c r="CW95" s="30">
        <v>0</v>
      </c>
      <c r="CX95" s="30">
        <v>0</v>
      </c>
      <c r="CY95" s="30">
        <v>0</v>
      </c>
      <c r="CZ95" s="30">
        <v>0</v>
      </c>
      <c r="DA95" s="30">
        <v>0</v>
      </c>
      <c r="DB95" s="30">
        <v>0</v>
      </c>
      <c r="DC95" s="30">
        <v>0</v>
      </c>
      <c r="DD95" s="30">
        <v>0</v>
      </c>
      <c r="DE95" s="30">
        <v>0</v>
      </c>
      <c r="DF95" s="30">
        <v>0</v>
      </c>
      <c r="DG95" s="30">
        <v>0</v>
      </c>
      <c r="DH95" s="30">
        <v>0</v>
      </c>
      <c r="DI95" s="30">
        <v>0</v>
      </c>
      <c r="DK95" s="13">
        <v>0</v>
      </c>
      <c r="DL95" s="14">
        <v>0</v>
      </c>
    </row>
    <row r="96" spans="2:116" x14ac:dyDescent="0.25">
      <c r="B96" s="17" t="s">
        <v>26</v>
      </c>
      <c r="D96" s="13">
        <f t="shared" si="49"/>
        <v>6.43</v>
      </c>
      <c r="E96" s="13">
        <f t="shared" si="45"/>
        <v>6.5</v>
      </c>
      <c r="F96" s="13">
        <f t="shared" si="45"/>
        <v>29</v>
      </c>
      <c r="G96" s="13">
        <f t="shared" si="45"/>
        <v>27.58</v>
      </c>
      <c r="H96" s="13">
        <f t="shared" si="45"/>
        <v>27.740000000000002</v>
      </c>
      <c r="I96" s="13">
        <f t="shared" si="45"/>
        <v>26.21</v>
      </c>
      <c r="J96" s="13">
        <f t="shared" si="45"/>
        <v>26.15</v>
      </c>
      <c r="K96" s="13">
        <f t="shared" si="45"/>
        <v>26.31</v>
      </c>
      <c r="L96" s="13">
        <f t="shared" si="45"/>
        <v>26.910033172851957</v>
      </c>
      <c r="M96" s="13">
        <f t="shared" si="45"/>
        <v>27.314138678223969</v>
      </c>
      <c r="N96" s="13">
        <f t="shared" si="45"/>
        <v>27.509360523930031</v>
      </c>
      <c r="O96" s="13">
        <f t="shared" si="45"/>
        <v>27.636310834104272</v>
      </c>
      <c r="P96" s="13">
        <f t="shared" si="45"/>
        <v>27.725205305202845</v>
      </c>
      <c r="Q96" s="13">
        <f t="shared" si="45"/>
        <v>27.767846858227543</v>
      </c>
      <c r="R96" s="13">
        <f t="shared" si="45"/>
        <v>27.852675647159472</v>
      </c>
      <c r="S96" s="13">
        <f t="shared" si="45"/>
        <v>27.974650385924409</v>
      </c>
      <c r="T96" s="13">
        <f t="shared" si="45"/>
        <v>28.139478828464441</v>
      </c>
      <c r="U96" s="13">
        <f t="shared" si="46"/>
        <v>27.267991478453162</v>
      </c>
      <c r="V96" s="13">
        <f t="shared" si="46"/>
        <v>26.275450254560589</v>
      </c>
      <c r="W96" s="28"/>
      <c r="X96" s="13">
        <v>-0.2383569238817107</v>
      </c>
      <c r="Y96" s="14">
        <v>-0.63458291829136826</v>
      </c>
      <c r="Z96" s="28"/>
      <c r="AA96" s="28"/>
      <c r="AB96" s="28"/>
      <c r="AC96" s="28"/>
      <c r="AD96" s="28"/>
      <c r="AE96" s="28"/>
      <c r="AF96" s="34" t="s">
        <v>26</v>
      </c>
      <c r="AG96" s="34"/>
      <c r="AH96" s="28"/>
      <c r="AI96" s="30">
        <v>6.43</v>
      </c>
      <c r="AJ96" s="30">
        <v>6.5</v>
      </c>
      <c r="AK96" s="30">
        <v>29</v>
      </c>
      <c r="AL96" s="30">
        <v>27.58</v>
      </c>
      <c r="AM96" s="30">
        <v>27.740000000000002</v>
      </c>
      <c r="AN96" s="30">
        <v>26.21</v>
      </c>
      <c r="AO96" s="30">
        <v>26.15</v>
      </c>
      <c r="AP96" s="30">
        <v>26.31</v>
      </c>
      <c r="AQ96" s="30">
        <v>26.910033172851957</v>
      </c>
      <c r="AR96" s="30">
        <v>27.314138678223969</v>
      </c>
      <c r="AS96" s="30">
        <v>27.509360523930031</v>
      </c>
      <c r="AT96" s="30">
        <v>27.636310834104272</v>
      </c>
      <c r="AU96" s="30">
        <v>27.725205305202845</v>
      </c>
      <c r="AV96" s="30">
        <v>27.767846858227543</v>
      </c>
      <c r="AW96" s="30">
        <v>27.852675647159472</v>
      </c>
      <c r="AX96" s="30">
        <v>27.974650385924409</v>
      </c>
      <c r="AY96" s="30">
        <v>28.139478828464441</v>
      </c>
      <c r="AZ96" s="30">
        <v>27.267991478453162</v>
      </c>
      <c r="BA96" s="30">
        <v>26.275450254560589</v>
      </c>
      <c r="BB96" s="28"/>
      <c r="BC96" s="13">
        <v>-0.2383569238817107</v>
      </c>
      <c r="BD96" s="14">
        <v>-0.63458291829136826</v>
      </c>
      <c r="BE96" s="28"/>
      <c r="BF96" s="28"/>
      <c r="BG96" s="28"/>
      <c r="BH96" s="28"/>
      <c r="BI96" s="28"/>
      <c r="BJ96" s="28"/>
      <c r="BK96" s="34" t="s">
        <v>26</v>
      </c>
      <c r="BL96" s="28"/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28"/>
      <c r="CG96" s="13">
        <v>0</v>
      </c>
      <c r="CH96" s="14">
        <v>0</v>
      </c>
      <c r="CI96" s="28"/>
      <c r="CJ96" s="28"/>
      <c r="CK96" s="28"/>
      <c r="CL96" s="28"/>
      <c r="CM96" s="28"/>
      <c r="CN96" s="28"/>
      <c r="CO96" s="34" t="s">
        <v>26</v>
      </c>
      <c r="CP96" s="28"/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K96" s="13">
        <v>0</v>
      </c>
      <c r="DL96" s="14">
        <v>0</v>
      </c>
    </row>
    <row r="97" spans="2:116" x14ac:dyDescent="0.25">
      <c r="B97" s="17" t="s">
        <v>27</v>
      </c>
      <c r="D97" s="13">
        <f t="shared" si="49"/>
        <v>589.21</v>
      </c>
      <c r="E97" s="13">
        <f t="shared" si="45"/>
        <v>595.47</v>
      </c>
      <c r="F97" s="13">
        <f t="shared" si="45"/>
        <v>600.16</v>
      </c>
      <c r="G97" s="13">
        <f t="shared" si="45"/>
        <v>580.19999999999982</v>
      </c>
      <c r="H97" s="13">
        <f t="shared" si="45"/>
        <v>593.08000000000004</v>
      </c>
      <c r="I97" s="13">
        <f t="shared" si="45"/>
        <v>623.69999999999993</v>
      </c>
      <c r="J97" s="13">
        <f t="shared" si="45"/>
        <v>622.9899999999999</v>
      </c>
      <c r="K97" s="13">
        <f t="shared" si="45"/>
        <v>639.11</v>
      </c>
      <c r="L97" s="13">
        <f t="shared" si="45"/>
        <v>642.87136547836917</v>
      </c>
      <c r="M97" s="13">
        <f t="shared" si="45"/>
        <v>645.76239019371087</v>
      </c>
      <c r="N97" s="13">
        <f t="shared" si="45"/>
        <v>647.23946020155086</v>
      </c>
      <c r="O97" s="13">
        <f t="shared" si="45"/>
        <v>647.23693405519361</v>
      </c>
      <c r="P97" s="13">
        <f t="shared" si="45"/>
        <v>646.20218486840338</v>
      </c>
      <c r="Q97" s="13">
        <f t="shared" si="45"/>
        <v>645.61980850257203</v>
      </c>
      <c r="R97" s="13">
        <f t="shared" si="45"/>
        <v>644.45830891608023</v>
      </c>
      <c r="S97" s="13">
        <f t="shared" si="45"/>
        <v>644.40476408226539</v>
      </c>
      <c r="T97" s="13">
        <f t="shared" si="45"/>
        <v>645.21716949634924</v>
      </c>
      <c r="U97" s="13">
        <f t="shared" si="46"/>
        <v>645.41843619058341</v>
      </c>
      <c r="V97" s="13">
        <f t="shared" si="46"/>
        <v>645.87219353509931</v>
      </c>
      <c r="W97" s="28"/>
      <c r="X97" s="13">
        <v>4.6580753949165832E-2</v>
      </c>
      <c r="Y97" s="14">
        <v>3.0008280567301426</v>
      </c>
      <c r="Z97" s="28"/>
      <c r="AA97" s="28"/>
      <c r="AB97" s="28"/>
      <c r="AC97" s="28"/>
      <c r="AD97" s="28"/>
      <c r="AE97" s="28"/>
      <c r="AF97" s="34" t="s">
        <v>27</v>
      </c>
      <c r="AG97" s="34"/>
      <c r="AH97" s="28"/>
      <c r="AI97" s="30">
        <v>589.21</v>
      </c>
      <c r="AJ97" s="30">
        <v>595.47</v>
      </c>
      <c r="AK97" s="30">
        <v>600.16</v>
      </c>
      <c r="AL97" s="30">
        <v>580.19999999999982</v>
      </c>
      <c r="AM97" s="30">
        <v>593.08000000000004</v>
      </c>
      <c r="AN97" s="30">
        <v>623.69999999999993</v>
      </c>
      <c r="AO97" s="30">
        <v>622.9899999999999</v>
      </c>
      <c r="AP97" s="30">
        <v>639.11</v>
      </c>
      <c r="AQ97" s="30">
        <v>642.87136547836917</v>
      </c>
      <c r="AR97" s="30">
        <v>645.76239019371087</v>
      </c>
      <c r="AS97" s="30">
        <v>647.23946020155086</v>
      </c>
      <c r="AT97" s="30">
        <v>647.23693405519361</v>
      </c>
      <c r="AU97" s="30">
        <v>646.20218486840338</v>
      </c>
      <c r="AV97" s="30">
        <v>645.61980850257203</v>
      </c>
      <c r="AW97" s="30">
        <v>644.45830891608023</v>
      </c>
      <c r="AX97" s="30">
        <v>644.40476408226539</v>
      </c>
      <c r="AY97" s="30">
        <v>645.21716949634924</v>
      </c>
      <c r="AZ97" s="30">
        <v>645.41843619058341</v>
      </c>
      <c r="BA97" s="30">
        <v>645.87219353509931</v>
      </c>
      <c r="BB97" s="28"/>
      <c r="BC97" s="13">
        <v>4.6580753949165832E-2</v>
      </c>
      <c r="BD97" s="14">
        <v>3.0008280567301426</v>
      </c>
      <c r="BE97" s="28"/>
      <c r="BF97" s="28"/>
      <c r="BG97" s="28"/>
      <c r="BH97" s="28"/>
      <c r="BI97" s="28"/>
      <c r="BJ97" s="28"/>
      <c r="BK97" s="34" t="s">
        <v>27</v>
      </c>
      <c r="BL97" s="28"/>
      <c r="BM97" s="30">
        <v>0</v>
      </c>
      <c r="BN97" s="30">
        <v>0</v>
      </c>
      <c r="BO97" s="30">
        <v>0</v>
      </c>
      <c r="BP97" s="30">
        <v>0</v>
      </c>
      <c r="BQ97" s="30">
        <v>0</v>
      </c>
      <c r="BR97" s="30">
        <v>0</v>
      </c>
      <c r="BS97" s="30">
        <v>0</v>
      </c>
      <c r="BT97" s="30">
        <v>0</v>
      </c>
      <c r="BU97" s="30">
        <v>0</v>
      </c>
      <c r="BV97" s="30">
        <v>0</v>
      </c>
      <c r="BW97" s="30">
        <v>0</v>
      </c>
      <c r="BX97" s="30">
        <v>0</v>
      </c>
      <c r="BY97" s="30">
        <v>0</v>
      </c>
      <c r="BZ97" s="30">
        <v>0</v>
      </c>
      <c r="CA97" s="30">
        <v>0</v>
      </c>
      <c r="CB97" s="30">
        <v>0</v>
      </c>
      <c r="CC97" s="30">
        <v>0</v>
      </c>
      <c r="CD97" s="30">
        <v>0</v>
      </c>
      <c r="CE97" s="30">
        <v>0</v>
      </c>
      <c r="CF97" s="28"/>
      <c r="CG97" s="13">
        <v>0</v>
      </c>
      <c r="CH97" s="14">
        <v>0</v>
      </c>
      <c r="CI97" s="28"/>
      <c r="CJ97" s="28"/>
      <c r="CK97" s="28"/>
      <c r="CL97" s="28"/>
      <c r="CM97" s="28"/>
      <c r="CN97" s="28"/>
      <c r="CO97" s="34" t="s">
        <v>27</v>
      </c>
      <c r="CP97" s="28"/>
      <c r="CQ97" s="30">
        <v>0</v>
      </c>
      <c r="CR97" s="30">
        <v>0</v>
      </c>
      <c r="CS97" s="30">
        <v>0</v>
      </c>
      <c r="CT97" s="30">
        <v>0</v>
      </c>
      <c r="CU97" s="30">
        <v>0</v>
      </c>
      <c r="CV97" s="30">
        <v>0</v>
      </c>
      <c r="CW97" s="30">
        <v>0</v>
      </c>
      <c r="CX97" s="30">
        <v>0</v>
      </c>
      <c r="CY97" s="30">
        <v>0</v>
      </c>
      <c r="CZ97" s="30">
        <v>0</v>
      </c>
      <c r="DA97" s="30">
        <v>0</v>
      </c>
      <c r="DB97" s="30">
        <v>0</v>
      </c>
      <c r="DC97" s="30">
        <v>0</v>
      </c>
      <c r="DD97" s="30">
        <v>0</v>
      </c>
      <c r="DE97" s="30">
        <v>0</v>
      </c>
      <c r="DF97" s="30">
        <v>0</v>
      </c>
      <c r="DG97" s="30">
        <v>0</v>
      </c>
      <c r="DH97" s="30">
        <v>0</v>
      </c>
      <c r="DI97" s="30">
        <v>0</v>
      </c>
      <c r="DK97" s="13">
        <v>0</v>
      </c>
      <c r="DL97" s="14">
        <v>0</v>
      </c>
    </row>
    <row r="98" spans="2:116" x14ac:dyDescent="0.25">
      <c r="B98" s="17" t="s">
        <v>28</v>
      </c>
      <c r="D98" s="13">
        <f t="shared" si="49"/>
        <v>436.72999999999996</v>
      </c>
      <c r="E98" s="13">
        <f t="shared" si="45"/>
        <v>403.65000000000003</v>
      </c>
      <c r="F98" s="13">
        <f t="shared" si="45"/>
        <v>433.95000000000005</v>
      </c>
      <c r="G98" s="13">
        <f t="shared" si="45"/>
        <v>427.66</v>
      </c>
      <c r="H98" s="13">
        <f t="shared" si="45"/>
        <v>434.53999999999996</v>
      </c>
      <c r="I98" s="13">
        <f t="shared" si="45"/>
        <v>404.94000000000005</v>
      </c>
      <c r="J98" s="13">
        <f t="shared" si="45"/>
        <v>475.03000000000009</v>
      </c>
      <c r="K98" s="13">
        <f t="shared" si="45"/>
        <v>500.13999999999982</v>
      </c>
      <c r="L98" s="13">
        <f t="shared" si="45"/>
        <v>503.63475801602959</v>
      </c>
      <c r="M98" s="13">
        <f t="shared" si="45"/>
        <v>506.53108584683315</v>
      </c>
      <c r="N98" s="13">
        <f t="shared" si="45"/>
        <v>508.37370540977059</v>
      </c>
      <c r="O98" s="13">
        <f t="shared" si="45"/>
        <v>508.97402789536778</v>
      </c>
      <c r="P98" s="13">
        <f t="shared" si="45"/>
        <v>508.80923724588996</v>
      </c>
      <c r="Q98" s="13">
        <f t="shared" si="45"/>
        <v>508.66027601479163</v>
      </c>
      <c r="R98" s="13">
        <f t="shared" si="45"/>
        <v>508.47127511836442</v>
      </c>
      <c r="S98" s="13">
        <f t="shared" si="45"/>
        <v>509.04357878549285</v>
      </c>
      <c r="T98" s="13">
        <f t="shared" ref="T98:T109" si="54">AY98+CC98+DG98</f>
        <v>510.28099856415776</v>
      </c>
      <c r="U98" s="13">
        <f t="shared" si="46"/>
        <v>512.12434870085826</v>
      </c>
      <c r="V98" s="13">
        <f t="shared" si="46"/>
        <v>514.29118519803512</v>
      </c>
      <c r="W98" s="28"/>
      <c r="X98" s="13">
        <v>0.20960230250144374</v>
      </c>
      <c r="Y98" s="14">
        <v>10.65642718200553</v>
      </c>
      <c r="Z98" s="28"/>
      <c r="AA98" s="28"/>
      <c r="AB98" s="28"/>
      <c r="AC98" s="28"/>
      <c r="AD98" s="28"/>
      <c r="AE98" s="28"/>
      <c r="AF98" s="34" t="s">
        <v>28</v>
      </c>
      <c r="AG98" s="34"/>
      <c r="AH98" s="28"/>
      <c r="AI98" s="30">
        <v>436.72999999999996</v>
      </c>
      <c r="AJ98" s="30">
        <v>403.65000000000003</v>
      </c>
      <c r="AK98" s="30">
        <v>433.95000000000005</v>
      </c>
      <c r="AL98" s="30">
        <v>427.66</v>
      </c>
      <c r="AM98" s="30">
        <v>434.53999999999996</v>
      </c>
      <c r="AN98" s="30">
        <v>404.94000000000005</v>
      </c>
      <c r="AO98" s="30">
        <v>475.03000000000009</v>
      </c>
      <c r="AP98" s="30">
        <v>500.13999999999982</v>
      </c>
      <c r="AQ98" s="30">
        <v>503.63475801602959</v>
      </c>
      <c r="AR98" s="30">
        <v>506.53108584683315</v>
      </c>
      <c r="AS98" s="30">
        <v>508.37370540977059</v>
      </c>
      <c r="AT98" s="30">
        <v>508.97402789536778</v>
      </c>
      <c r="AU98" s="30">
        <v>508.80923724588996</v>
      </c>
      <c r="AV98" s="30">
        <v>508.66027601479163</v>
      </c>
      <c r="AW98" s="30">
        <v>508.47127511836442</v>
      </c>
      <c r="AX98" s="30">
        <v>509.04357878549285</v>
      </c>
      <c r="AY98" s="30">
        <v>510.28099856415776</v>
      </c>
      <c r="AZ98" s="30">
        <v>512.12434870085826</v>
      </c>
      <c r="BA98" s="30">
        <v>514.29118519803512</v>
      </c>
      <c r="BB98" s="28"/>
      <c r="BC98" s="13">
        <v>0.20960230250144374</v>
      </c>
      <c r="BD98" s="14">
        <v>10.65642718200553</v>
      </c>
      <c r="BE98" s="28"/>
      <c r="BF98" s="28"/>
      <c r="BG98" s="28"/>
      <c r="BH98" s="28"/>
      <c r="BI98" s="28"/>
      <c r="BJ98" s="28"/>
      <c r="BK98" s="34" t="s">
        <v>28</v>
      </c>
      <c r="BL98" s="28"/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28"/>
      <c r="CG98" s="13">
        <v>0</v>
      </c>
      <c r="CH98" s="14">
        <v>0</v>
      </c>
      <c r="CI98" s="28"/>
      <c r="CJ98" s="28"/>
      <c r="CK98" s="28"/>
      <c r="CL98" s="28"/>
      <c r="CM98" s="28"/>
      <c r="CN98" s="28"/>
      <c r="CO98" s="34" t="s">
        <v>28</v>
      </c>
      <c r="CP98" s="28"/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K98" s="13">
        <v>0</v>
      </c>
      <c r="DL98" s="14">
        <v>0</v>
      </c>
    </row>
    <row r="99" spans="2:116" x14ac:dyDescent="0.25">
      <c r="B99" s="12" t="s">
        <v>29</v>
      </c>
      <c r="D99" s="13">
        <f t="shared" si="49"/>
        <v>2368.89</v>
      </c>
      <c r="E99" s="13">
        <f t="shared" si="49"/>
        <v>2299.9299999999998</v>
      </c>
      <c r="F99" s="13">
        <f t="shared" si="49"/>
        <v>2195.9299999999998</v>
      </c>
      <c r="G99" s="13">
        <f t="shared" si="49"/>
        <v>2164.91</v>
      </c>
      <c r="H99" s="13">
        <f t="shared" si="49"/>
        <v>2198.5300000000002</v>
      </c>
      <c r="I99" s="13">
        <f t="shared" si="49"/>
        <v>2216.77</v>
      </c>
      <c r="J99" s="13">
        <f t="shared" si="49"/>
        <v>2324.8899999999994</v>
      </c>
      <c r="K99" s="13">
        <f t="shared" si="49"/>
        <v>2295.38</v>
      </c>
      <c r="L99" s="13">
        <f t="shared" si="49"/>
        <v>2231.6245976265882</v>
      </c>
      <c r="M99" s="13">
        <f t="shared" si="49"/>
        <v>2189.4299654214419</v>
      </c>
      <c r="N99" s="13">
        <f t="shared" si="49"/>
        <v>2167.0272951697302</v>
      </c>
      <c r="O99" s="13">
        <f t="shared" si="49"/>
        <v>2132.2550979714642</v>
      </c>
      <c r="P99" s="13">
        <f t="shared" si="49"/>
        <v>2093.8883614604833</v>
      </c>
      <c r="Q99" s="13">
        <f t="shared" si="49"/>
        <v>2074.0825980418376</v>
      </c>
      <c r="R99" s="13">
        <f t="shared" si="49"/>
        <v>2041.9827619287882</v>
      </c>
      <c r="S99" s="13">
        <f t="shared" si="49"/>
        <v>2017.1537130121233</v>
      </c>
      <c r="T99" s="13">
        <f t="shared" si="54"/>
        <v>2001.4559199806847</v>
      </c>
      <c r="U99" s="13">
        <f t="shared" si="46"/>
        <v>1993.0875666406112</v>
      </c>
      <c r="V99" s="13">
        <f t="shared" si="46"/>
        <v>1987.0407233606022</v>
      </c>
      <c r="W99" s="28"/>
      <c r="X99" s="13">
        <v>-1.1541221307953764</v>
      </c>
      <c r="Y99" s="14">
        <v>-244.58387426598597</v>
      </c>
      <c r="Z99" s="28"/>
      <c r="AA99" s="28"/>
      <c r="AB99" s="28"/>
      <c r="AC99" s="28"/>
      <c r="AD99" s="28"/>
      <c r="AE99" s="28"/>
      <c r="AF99" s="32" t="s">
        <v>29</v>
      </c>
      <c r="AG99" s="32"/>
      <c r="AH99" s="28"/>
      <c r="AI99" s="30">
        <f>SUM(AI100:AI109)</f>
        <v>2368.89</v>
      </c>
      <c r="AJ99" s="30">
        <f t="shared" ref="AJ99:BA99" si="55">SUM(AJ100:AJ109)</f>
        <v>2258.1499999999996</v>
      </c>
      <c r="AK99" s="30">
        <f t="shared" si="55"/>
        <v>2156.5699999999997</v>
      </c>
      <c r="AL99" s="30">
        <f t="shared" si="55"/>
        <v>2102.81</v>
      </c>
      <c r="AM99" s="30">
        <f t="shared" si="55"/>
        <v>2143.0700000000002</v>
      </c>
      <c r="AN99" s="30">
        <f t="shared" si="55"/>
        <v>2163.92</v>
      </c>
      <c r="AO99" s="30">
        <f t="shared" si="55"/>
        <v>2166.8799999999997</v>
      </c>
      <c r="AP99" s="30">
        <f t="shared" si="55"/>
        <v>2094.56</v>
      </c>
      <c r="AQ99" s="30">
        <f t="shared" si="55"/>
        <v>2029.8563132551442</v>
      </c>
      <c r="AR99" s="30">
        <f t="shared" si="55"/>
        <v>1987.0137204168573</v>
      </c>
      <c r="AS99" s="30">
        <f t="shared" si="55"/>
        <v>1964.5425738064869</v>
      </c>
      <c r="AT99" s="30">
        <f t="shared" si="55"/>
        <v>1930.2394646939335</v>
      </c>
      <c r="AU99" s="30">
        <f t="shared" si="55"/>
        <v>1892.685238517151</v>
      </c>
      <c r="AV99" s="30">
        <f t="shared" si="55"/>
        <v>1873.1924771081945</v>
      </c>
      <c r="AW99" s="30">
        <f t="shared" si="55"/>
        <v>1841.9533521566736</v>
      </c>
      <c r="AX99" s="30">
        <f t="shared" si="55"/>
        <v>1817.3927861411041</v>
      </c>
      <c r="AY99" s="30">
        <f t="shared" si="55"/>
        <v>1801.3197839134823</v>
      </c>
      <c r="AZ99" s="30">
        <f t="shared" si="55"/>
        <v>1792.1530879358809</v>
      </c>
      <c r="BA99" s="30">
        <f t="shared" si="55"/>
        <v>1785.1919383564352</v>
      </c>
      <c r="BB99" s="28"/>
      <c r="BC99" s="13">
        <v>-1.2761776124712076</v>
      </c>
      <c r="BD99" s="14">
        <v>-244.66437489870896</v>
      </c>
      <c r="BE99" s="28"/>
      <c r="BF99" s="28"/>
      <c r="BG99" s="28"/>
      <c r="BH99" s="28"/>
      <c r="BI99" s="28"/>
      <c r="BJ99" s="28"/>
      <c r="BK99" s="32" t="s">
        <v>29</v>
      </c>
      <c r="BL99" s="28"/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28"/>
      <c r="CG99" s="13">
        <v>0</v>
      </c>
      <c r="CH99" s="14">
        <v>0</v>
      </c>
      <c r="CI99" s="28"/>
      <c r="CJ99" s="28"/>
      <c r="CK99" s="28"/>
      <c r="CL99" s="28"/>
      <c r="CM99" s="28"/>
      <c r="CN99" s="28"/>
      <c r="CO99" s="32" t="s">
        <v>29</v>
      </c>
      <c r="CP99" s="28"/>
      <c r="CQ99" s="30">
        <f>SUM(CQ100:CQ109)</f>
        <v>0</v>
      </c>
      <c r="CR99" s="30">
        <f t="shared" ref="CR99:DI99" si="56">SUM(CR100:CR109)</f>
        <v>41.78</v>
      </c>
      <c r="CS99" s="30">
        <f t="shared" si="56"/>
        <v>39.36</v>
      </c>
      <c r="CT99" s="30">
        <f t="shared" si="56"/>
        <v>62.1</v>
      </c>
      <c r="CU99" s="30">
        <f t="shared" si="56"/>
        <v>55.46</v>
      </c>
      <c r="CV99" s="30">
        <f t="shared" si="56"/>
        <v>52.85</v>
      </c>
      <c r="CW99" s="30">
        <f t="shared" si="56"/>
        <v>158.01</v>
      </c>
      <c r="CX99" s="30">
        <f t="shared" si="56"/>
        <v>200.82</v>
      </c>
      <c r="CY99" s="30">
        <f t="shared" si="56"/>
        <v>201.76828437144391</v>
      </c>
      <c r="CZ99" s="30">
        <f t="shared" si="56"/>
        <v>202.41624500458465</v>
      </c>
      <c r="DA99" s="30">
        <f t="shared" si="56"/>
        <v>202.48472136324321</v>
      </c>
      <c r="DB99" s="30">
        <f t="shared" si="56"/>
        <v>202.01563327753055</v>
      </c>
      <c r="DC99" s="30">
        <f t="shared" si="56"/>
        <v>201.20312294333235</v>
      </c>
      <c r="DD99" s="30">
        <f t="shared" si="56"/>
        <v>200.89012093364315</v>
      </c>
      <c r="DE99" s="30">
        <f t="shared" si="56"/>
        <v>200.02940977211458</v>
      </c>
      <c r="DF99" s="30">
        <f t="shared" si="56"/>
        <v>199.76092687101922</v>
      </c>
      <c r="DG99" s="30">
        <f t="shared" si="56"/>
        <v>200.13613606720241</v>
      </c>
      <c r="DH99" s="30">
        <f t="shared" si="56"/>
        <v>200.93447870473037</v>
      </c>
      <c r="DI99" s="30">
        <f t="shared" si="56"/>
        <v>201.84878500416696</v>
      </c>
      <c r="DK99" s="13">
        <v>3.9890403795705964E-3</v>
      </c>
      <c r="DL99" s="14">
        <v>8.0500632723044419E-2</v>
      </c>
    </row>
    <row r="100" spans="2:116" x14ac:dyDescent="0.25">
      <c r="B100" s="17" t="s">
        <v>30</v>
      </c>
      <c r="D100" s="13">
        <f t="shared" si="49"/>
        <v>46.94</v>
      </c>
      <c r="E100" s="13">
        <f t="shared" si="49"/>
        <v>44.44</v>
      </c>
      <c r="F100" s="13">
        <f t="shared" si="49"/>
        <v>48.320000000000007</v>
      </c>
      <c r="G100" s="13">
        <f t="shared" si="49"/>
        <v>46.989999999999995</v>
      </c>
      <c r="H100" s="13">
        <f t="shared" si="49"/>
        <v>53.08</v>
      </c>
      <c r="I100" s="13">
        <f t="shared" si="49"/>
        <v>56.5</v>
      </c>
      <c r="J100" s="13">
        <f t="shared" si="49"/>
        <v>53.61</v>
      </c>
      <c r="K100" s="13">
        <f t="shared" si="49"/>
        <v>60.29</v>
      </c>
      <c r="L100" s="13">
        <f t="shared" si="49"/>
        <v>60.670471218800934</v>
      </c>
      <c r="M100" s="13">
        <f t="shared" si="49"/>
        <v>60.953559285259153</v>
      </c>
      <c r="N100" s="13">
        <f t="shared" si="49"/>
        <v>61.100867362819365</v>
      </c>
      <c r="O100" s="13">
        <f t="shared" si="49"/>
        <v>61.119607510734262</v>
      </c>
      <c r="P100" s="13">
        <f t="shared" si="49"/>
        <v>61.062570169066433</v>
      </c>
      <c r="Q100" s="13">
        <f t="shared" si="49"/>
        <v>61.029466023264867</v>
      </c>
      <c r="R100" s="13">
        <f t="shared" si="49"/>
        <v>60.972987571027993</v>
      </c>
      <c r="S100" s="13">
        <f t="shared" si="49"/>
        <v>61.018785273024442</v>
      </c>
      <c r="T100" s="13">
        <f t="shared" si="54"/>
        <v>61.149249626044266</v>
      </c>
      <c r="U100" s="13">
        <f t="shared" si="46"/>
        <v>61.342764111166744</v>
      </c>
      <c r="V100" s="13">
        <f t="shared" si="46"/>
        <v>61.563634460935013</v>
      </c>
      <c r="W100" s="28"/>
      <c r="X100" s="13">
        <v>0.14624921715375994</v>
      </c>
      <c r="Y100" s="14">
        <v>0.89316324213407938</v>
      </c>
      <c r="Z100" s="28"/>
      <c r="AA100" s="28"/>
      <c r="AB100" s="28"/>
      <c r="AC100" s="28"/>
      <c r="AD100" s="28"/>
      <c r="AE100" s="28"/>
      <c r="AF100" s="34" t="s">
        <v>30</v>
      </c>
      <c r="AG100" s="34"/>
      <c r="AH100" s="28"/>
      <c r="AI100" s="30">
        <v>46.94</v>
      </c>
      <c r="AJ100" s="30">
        <v>44.44</v>
      </c>
      <c r="AK100" s="30">
        <v>48.320000000000007</v>
      </c>
      <c r="AL100" s="30">
        <v>46.989999999999995</v>
      </c>
      <c r="AM100" s="30">
        <v>53.08</v>
      </c>
      <c r="AN100" s="30">
        <v>56.5</v>
      </c>
      <c r="AO100" s="30">
        <v>53.61</v>
      </c>
      <c r="AP100" s="30">
        <v>60.29</v>
      </c>
      <c r="AQ100" s="30">
        <v>60.670471218800934</v>
      </c>
      <c r="AR100" s="30">
        <v>60.953559285259153</v>
      </c>
      <c r="AS100" s="30">
        <v>61.100867362819365</v>
      </c>
      <c r="AT100" s="30">
        <v>61.119607510734262</v>
      </c>
      <c r="AU100" s="30">
        <v>61.062570169066433</v>
      </c>
      <c r="AV100" s="30">
        <v>61.029466023264867</v>
      </c>
      <c r="AW100" s="30">
        <v>60.972987571027993</v>
      </c>
      <c r="AX100" s="30">
        <v>61.018785273024442</v>
      </c>
      <c r="AY100" s="30">
        <v>61.149249626044266</v>
      </c>
      <c r="AZ100" s="30">
        <v>61.342764111166744</v>
      </c>
      <c r="BA100" s="30">
        <v>61.563634460935013</v>
      </c>
      <c r="BB100" s="28"/>
      <c r="BC100" s="13">
        <v>0.14624921715375994</v>
      </c>
      <c r="BD100" s="14">
        <v>0.89316324213407938</v>
      </c>
      <c r="BE100" s="28"/>
      <c r="BF100" s="28"/>
      <c r="BG100" s="28"/>
      <c r="BH100" s="28"/>
      <c r="BI100" s="28"/>
      <c r="BJ100" s="28"/>
      <c r="BK100" s="34" t="s">
        <v>30</v>
      </c>
      <c r="BL100" s="28"/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28"/>
      <c r="CG100" s="13">
        <v>0</v>
      </c>
      <c r="CH100" s="14">
        <v>0</v>
      </c>
      <c r="CI100" s="28"/>
      <c r="CJ100" s="28"/>
      <c r="CK100" s="28"/>
      <c r="CL100" s="28"/>
      <c r="CM100" s="28"/>
      <c r="CN100" s="28"/>
      <c r="CO100" s="34" t="s">
        <v>30</v>
      </c>
      <c r="CP100" s="28"/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K100" s="13">
        <v>0</v>
      </c>
      <c r="DL100" s="14">
        <v>0</v>
      </c>
    </row>
    <row r="101" spans="2:116" x14ac:dyDescent="0.25">
      <c r="B101" s="17" t="s">
        <v>31</v>
      </c>
      <c r="D101" s="13">
        <f t="shared" si="49"/>
        <v>0</v>
      </c>
      <c r="E101" s="13">
        <f t="shared" si="49"/>
        <v>0</v>
      </c>
      <c r="F101" s="13">
        <f t="shared" si="49"/>
        <v>0</v>
      </c>
      <c r="G101" s="13">
        <f t="shared" si="49"/>
        <v>0</v>
      </c>
      <c r="H101" s="13">
        <f t="shared" si="49"/>
        <v>0</v>
      </c>
      <c r="I101" s="13">
        <f t="shared" si="49"/>
        <v>0</v>
      </c>
      <c r="J101" s="13">
        <f t="shared" si="49"/>
        <v>0</v>
      </c>
      <c r="K101" s="13">
        <f t="shared" si="49"/>
        <v>0</v>
      </c>
      <c r="L101" s="13">
        <f t="shared" si="49"/>
        <v>0</v>
      </c>
      <c r="M101" s="13">
        <f t="shared" si="49"/>
        <v>0</v>
      </c>
      <c r="N101" s="13">
        <f t="shared" si="49"/>
        <v>0</v>
      </c>
      <c r="O101" s="13">
        <f t="shared" si="49"/>
        <v>0</v>
      </c>
      <c r="P101" s="13">
        <f t="shared" si="49"/>
        <v>0</v>
      </c>
      <c r="Q101" s="13">
        <f t="shared" si="49"/>
        <v>0</v>
      </c>
      <c r="R101" s="13">
        <f t="shared" si="49"/>
        <v>0</v>
      </c>
      <c r="S101" s="13">
        <f t="shared" si="49"/>
        <v>0</v>
      </c>
      <c r="T101" s="13">
        <f t="shared" si="54"/>
        <v>0</v>
      </c>
      <c r="U101" s="13">
        <f t="shared" si="46"/>
        <v>0</v>
      </c>
      <c r="V101" s="13">
        <f t="shared" si="46"/>
        <v>0</v>
      </c>
      <c r="W101" s="28"/>
      <c r="X101" s="13">
        <v>0</v>
      </c>
      <c r="Y101" s="14">
        <v>0</v>
      </c>
      <c r="Z101" s="28"/>
      <c r="AA101" s="28"/>
      <c r="AB101" s="28"/>
      <c r="AC101" s="28"/>
      <c r="AD101" s="28"/>
      <c r="AE101" s="28"/>
      <c r="AF101" s="34" t="s">
        <v>31</v>
      </c>
      <c r="AG101" s="34"/>
      <c r="AH101" s="28"/>
      <c r="AI101" s="30">
        <v>0</v>
      </c>
      <c r="AJ101" s="30">
        <v>0</v>
      </c>
      <c r="AK101" s="30">
        <v>0</v>
      </c>
      <c r="AL101" s="30">
        <v>0</v>
      </c>
      <c r="AM101" s="30">
        <v>0</v>
      </c>
      <c r="AN101" s="30">
        <v>0</v>
      </c>
      <c r="AO101" s="30">
        <v>0</v>
      </c>
      <c r="AP101" s="30">
        <v>0</v>
      </c>
      <c r="AQ101" s="30">
        <v>0</v>
      </c>
      <c r="AR101" s="30">
        <v>0</v>
      </c>
      <c r="AS101" s="30">
        <v>0</v>
      </c>
      <c r="AT101" s="30">
        <v>0</v>
      </c>
      <c r="AU101" s="30">
        <v>0</v>
      </c>
      <c r="AV101" s="30">
        <v>0</v>
      </c>
      <c r="AW101" s="30">
        <v>0</v>
      </c>
      <c r="AX101" s="30">
        <v>0</v>
      </c>
      <c r="AY101" s="30">
        <v>0</v>
      </c>
      <c r="AZ101" s="30">
        <v>0</v>
      </c>
      <c r="BA101" s="30">
        <v>0</v>
      </c>
      <c r="BB101" s="28"/>
      <c r="BC101" s="13">
        <v>0</v>
      </c>
      <c r="BD101" s="14">
        <v>0</v>
      </c>
      <c r="BE101" s="28"/>
      <c r="BF101" s="28"/>
      <c r="BG101" s="28"/>
      <c r="BH101" s="28"/>
      <c r="BI101" s="28"/>
      <c r="BJ101" s="28"/>
      <c r="BK101" s="34" t="s">
        <v>31</v>
      </c>
      <c r="BL101" s="28"/>
      <c r="BM101" s="30">
        <v>0</v>
      </c>
      <c r="BN101" s="30">
        <v>0</v>
      </c>
      <c r="BO101" s="30">
        <v>0</v>
      </c>
      <c r="BP101" s="30">
        <v>0</v>
      </c>
      <c r="BQ101" s="30">
        <v>0</v>
      </c>
      <c r="BR101" s="30">
        <v>0</v>
      </c>
      <c r="BS101" s="30">
        <v>0</v>
      </c>
      <c r="BT101" s="30">
        <v>0</v>
      </c>
      <c r="BU101" s="30">
        <v>0</v>
      </c>
      <c r="BV101" s="30">
        <v>0</v>
      </c>
      <c r="BW101" s="30">
        <v>0</v>
      </c>
      <c r="BX101" s="30">
        <v>0</v>
      </c>
      <c r="BY101" s="30">
        <v>0</v>
      </c>
      <c r="BZ101" s="30">
        <v>0</v>
      </c>
      <c r="CA101" s="30">
        <v>0</v>
      </c>
      <c r="CB101" s="30">
        <v>0</v>
      </c>
      <c r="CC101" s="30">
        <v>0</v>
      </c>
      <c r="CD101" s="30">
        <v>0</v>
      </c>
      <c r="CE101" s="30">
        <v>0</v>
      </c>
      <c r="CF101" s="28"/>
      <c r="CG101" s="13">
        <v>0</v>
      </c>
      <c r="CH101" s="14">
        <v>0</v>
      </c>
      <c r="CI101" s="28"/>
      <c r="CJ101" s="28"/>
      <c r="CK101" s="28"/>
      <c r="CL101" s="28"/>
      <c r="CM101" s="28"/>
      <c r="CN101" s="28"/>
      <c r="CO101" s="34" t="s">
        <v>31</v>
      </c>
      <c r="CP101" s="28"/>
      <c r="CQ101" s="30">
        <v>0</v>
      </c>
      <c r="CR101" s="30">
        <v>0</v>
      </c>
      <c r="CS101" s="30">
        <v>0</v>
      </c>
      <c r="CT101" s="30">
        <v>0</v>
      </c>
      <c r="CU101" s="30">
        <v>0</v>
      </c>
      <c r="CV101" s="30">
        <v>0</v>
      </c>
      <c r="CW101" s="30">
        <v>0</v>
      </c>
      <c r="CX101" s="30">
        <v>0</v>
      </c>
      <c r="CY101" s="30">
        <v>0</v>
      </c>
      <c r="CZ101" s="30">
        <v>0</v>
      </c>
      <c r="DA101" s="30">
        <v>0</v>
      </c>
      <c r="DB101" s="30">
        <v>0</v>
      </c>
      <c r="DC101" s="30">
        <v>0</v>
      </c>
      <c r="DD101" s="30">
        <v>0</v>
      </c>
      <c r="DE101" s="30">
        <v>0</v>
      </c>
      <c r="DF101" s="30">
        <v>0</v>
      </c>
      <c r="DG101" s="30">
        <v>0</v>
      </c>
      <c r="DH101" s="30">
        <v>0</v>
      </c>
      <c r="DI101" s="30">
        <v>0</v>
      </c>
      <c r="DK101" s="13">
        <v>0</v>
      </c>
      <c r="DL101" s="14">
        <v>0</v>
      </c>
    </row>
    <row r="102" spans="2:116" x14ac:dyDescent="0.25">
      <c r="B102" s="17" t="s">
        <v>32</v>
      </c>
      <c r="D102" s="13">
        <f t="shared" si="49"/>
        <v>397.77000000000004</v>
      </c>
      <c r="E102" s="13">
        <f t="shared" si="49"/>
        <v>445.73</v>
      </c>
      <c r="F102" s="13">
        <f t="shared" si="49"/>
        <v>448.3599999999999</v>
      </c>
      <c r="G102" s="13">
        <f t="shared" si="49"/>
        <v>435.31</v>
      </c>
      <c r="H102" s="13">
        <f t="shared" si="49"/>
        <v>407.63</v>
      </c>
      <c r="I102" s="13">
        <f t="shared" si="49"/>
        <v>422.56999999999988</v>
      </c>
      <c r="J102" s="13">
        <f t="shared" si="49"/>
        <v>514.6099999999999</v>
      </c>
      <c r="K102" s="13">
        <f t="shared" si="49"/>
        <v>532.78</v>
      </c>
      <c r="L102" s="13">
        <f t="shared" si="49"/>
        <v>536.98638587381606</v>
      </c>
      <c r="M102" s="13">
        <f t="shared" si="49"/>
        <v>538.82710103213162</v>
      </c>
      <c r="N102" s="13">
        <f t="shared" si="49"/>
        <v>537.06324071631047</v>
      </c>
      <c r="O102" s="13">
        <f t="shared" si="49"/>
        <v>531.85888204239484</v>
      </c>
      <c r="P102" s="13">
        <f t="shared" si="49"/>
        <v>524.785171706249</v>
      </c>
      <c r="Q102" s="13">
        <f t="shared" si="49"/>
        <v>521.22964526359885</v>
      </c>
      <c r="R102" s="13">
        <f t="shared" si="49"/>
        <v>514.26192333059396</v>
      </c>
      <c r="S102" s="13">
        <f t="shared" si="49"/>
        <v>509.89024743581172</v>
      </c>
      <c r="T102" s="13">
        <f t="shared" si="54"/>
        <v>507.93115090999572</v>
      </c>
      <c r="U102" s="13">
        <f t="shared" si="46"/>
        <v>507.72067086122559</v>
      </c>
      <c r="V102" s="13">
        <f t="shared" si="46"/>
        <v>508.22988476248952</v>
      </c>
      <c r="W102" s="28"/>
      <c r="X102" s="13">
        <v>-0.54887681369132357</v>
      </c>
      <c r="Y102" s="14">
        <v>-28.756501111326543</v>
      </c>
      <c r="Z102" s="28"/>
      <c r="AA102" s="28"/>
      <c r="AB102" s="28"/>
      <c r="AC102" s="28"/>
      <c r="AD102" s="28"/>
      <c r="AE102" s="28"/>
      <c r="AF102" s="34" t="s">
        <v>32</v>
      </c>
      <c r="AG102" s="34"/>
      <c r="AH102" s="28"/>
      <c r="AI102" s="30">
        <v>397.77000000000004</v>
      </c>
      <c r="AJ102" s="30">
        <v>403.95000000000005</v>
      </c>
      <c r="AK102" s="30">
        <v>408.99999999999989</v>
      </c>
      <c r="AL102" s="30">
        <v>373.21</v>
      </c>
      <c r="AM102" s="30">
        <v>352.17</v>
      </c>
      <c r="AN102" s="30">
        <v>369.71999999999986</v>
      </c>
      <c r="AO102" s="30">
        <v>356.59999999999985</v>
      </c>
      <c r="AP102" s="30">
        <v>331.96000000000004</v>
      </c>
      <c r="AQ102" s="30">
        <v>335.21810150237212</v>
      </c>
      <c r="AR102" s="30">
        <v>336.41085602754691</v>
      </c>
      <c r="AS102" s="30">
        <v>334.57851935306729</v>
      </c>
      <c r="AT102" s="30">
        <v>329.84324876486426</v>
      </c>
      <c r="AU102" s="30">
        <v>323.58204876291666</v>
      </c>
      <c r="AV102" s="30">
        <v>320.33952432995568</v>
      </c>
      <c r="AW102" s="30">
        <v>314.23251355847935</v>
      </c>
      <c r="AX102" s="30">
        <v>310.12932056479247</v>
      </c>
      <c r="AY102" s="30">
        <v>307.79501484279331</v>
      </c>
      <c r="AZ102" s="30">
        <v>306.78619215649525</v>
      </c>
      <c r="BA102" s="30">
        <v>306.38109975832259</v>
      </c>
      <c r="BB102" s="28"/>
      <c r="BC102" s="13">
        <v>-0.89548263781555892</v>
      </c>
      <c r="BD102" s="14">
        <v>-28.83700174404953</v>
      </c>
      <c r="BE102" s="28"/>
      <c r="BF102" s="28"/>
      <c r="BG102" s="28"/>
      <c r="BH102" s="28"/>
      <c r="BI102" s="28"/>
      <c r="BJ102" s="28"/>
      <c r="BK102" s="34" t="s">
        <v>32</v>
      </c>
      <c r="BL102" s="28"/>
      <c r="BM102" s="30">
        <v>0</v>
      </c>
      <c r="BN102" s="30">
        <v>0</v>
      </c>
      <c r="BO102" s="30">
        <v>0</v>
      </c>
      <c r="BP102" s="30">
        <v>0</v>
      </c>
      <c r="BQ102" s="30">
        <v>0</v>
      </c>
      <c r="BR102" s="30">
        <v>0</v>
      </c>
      <c r="BS102" s="30">
        <v>0</v>
      </c>
      <c r="BT102" s="30">
        <v>0</v>
      </c>
      <c r="BU102" s="30">
        <v>0</v>
      </c>
      <c r="BV102" s="30">
        <v>0</v>
      </c>
      <c r="BW102" s="30">
        <v>0</v>
      </c>
      <c r="BX102" s="30">
        <v>0</v>
      </c>
      <c r="BY102" s="30">
        <v>0</v>
      </c>
      <c r="BZ102" s="30">
        <v>0</v>
      </c>
      <c r="CA102" s="30">
        <v>0</v>
      </c>
      <c r="CB102" s="30">
        <v>0</v>
      </c>
      <c r="CC102" s="30">
        <v>0</v>
      </c>
      <c r="CD102" s="30">
        <v>0</v>
      </c>
      <c r="CE102" s="30">
        <v>0</v>
      </c>
      <c r="CF102" s="28"/>
      <c r="CG102" s="13">
        <v>0</v>
      </c>
      <c r="CH102" s="14">
        <v>0</v>
      </c>
      <c r="CI102" s="28"/>
      <c r="CJ102" s="28"/>
      <c r="CK102" s="28"/>
      <c r="CL102" s="28"/>
      <c r="CM102" s="28"/>
      <c r="CN102" s="28"/>
      <c r="CO102" s="34" t="s">
        <v>32</v>
      </c>
      <c r="CP102" s="28"/>
      <c r="CQ102" s="30">
        <v>0</v>
      </c>
      <c r="CR102" s="30">
        <v>41.78</v>
      </c>
      <c r="CS102" s="30">
        <v>39.36</v>
      </c>
      <c r="CT102" s="30">
        <v>62.1</v>
      </c>
      <c r="CU102" s="30">
        <v>55.46</v>
      </c>
      <c r="CV102" s="30">
        <v>52.85</v>
      </c>
      <c r="CW102" s="30">
        <v>158.01</v>
      </c>
      <c r="CX102" s="30">
        <v>200.82</v>
      </c>
      <c r="CY102" s="30">
        <v>201.76828437144391</v>
      </c>
      <c r="CZ102" s="30">
        <v>202.41624500458465</v>
      </c>
      <c r="DA102" s="30">
        <v>202.48472136324321</v>
      </c>
      <c r="DB102" s="30">
        <v>202.01563327753055</v>
      </c>
      <c r="DC102" s="30">
        <v>201.20312294333235</v>
      </c>
      <c r="DD102" s="30">
        <v>200.89012093364315</v>
      </c>
      <c r="DE102" s="30">
        <v>200.02940977211458</v>
      </c>
      <c r="DF102" s="30">
        <v>199.76092687101922</v>
      </c>
      <c r="DG102" s="30">
        <v>200.13613606720241</v>
      </c>
      <c r="DH102" s="30">
        <v>200.93447870473037</v>
      </c>
      <c r="DI102" s="30">
        <v>201.84878500416696</v>
      </c>
      <c r="DK102" s="13">
        <v>3.9890403795705964E-3</v>
      </c>
      <c r="DL102" s="14">
        <v>8.0500632723044419E-2</v>
      </c>
    </row>
    <row r="103" spans="2:116" x14ac:dyDescent="0.25">
      <c r="B103" s="17" t="s">
        <v>33</v>
      </c>
      <c r="D103" s="13">
        <f t="shared" si="49"/>
        <v>34.74</v>
      </c>
      <c r="E103" s="13">
        <f t="shared" si="49"/>
        <v>42.33</v>
      </c>
      <c r="F103" s="13">
        <f t="shared" si="49"/>
        <v>24.96</v>
      </c>
      <c r="G103" s="13">
        <f t="shared" si="49"/>
        <v>23.479999999999997</v>
      </c>
      <c r="H103" s="13">
        <f t="shared" si="49"/>
        <v>22.86</v>
      </c>
      <c r="I103" s="13">
        <f t="shared" si="49"/>
        <v>21.240000000000002</v>
      </c>
      <c r="J103" s="13">
        <f t="shared" si="49"/>
        <v>19.52</v>
      </c>
      <c r="K103" s="13">
        <f t="shared" si="49"/>
        <v>18.04</v>
      </c>
      <c r="L103" s="13">
        <f t="shared" si="49"/>
        <v>17.869139657659915</v>
      </c>
      <c r="M103" s="13">
        <f t="shared" si="49"/>
        <v>17.673842978095049</v>
      </c>
      <c r="N103" s="13">
        <f t="shared" si="49"/>
        <v>17.44496924416686</v>
      </c>
      <c r="O103" s="13">
        <f t="shared" si="49"/>
        <v>17.174333806736009</v>
      </c>
      <c r="P103" s="13">
        <f t="shared" si="49"/>
        <v>16.907073244295621</v>
      </c>
      <c r="Q103" s="13">
        <f t="shared" si="49"/>
        <v>16.768555729031927</v>
      </c>
      <c r="R103" s="13">
        <f t="shared" si="49"/>
        <v>16.527537321656727</v>
      </c>
      <c r="S103" s="13">
        <f t="shared" si="49"/>
        <v>16.289403171772548</v>
      </c>
      <c r="T103" s="13">
        <f t="shared" si="54"/>
        <v>16.078857395176144</v>
      </c>
      <c r="U103" s="13">
        <f t="shared" si="46"/>
        <v>15.888557896786757</v>
      </c>
      <c r="V103" s="13">
        <f t="shared" si="46"/>
        <v>15.707303330737084</v>
      </c>
      <c r="W103" s="28"/>
      <c r="X103" s="13">
        <v>-1.2812156375258343</v>
      </c>
      <c r="Y103" s="14">
        <v>-2.1618363269228311</v>
      </c>
      <c r="Z103" s="28"/>
      <c r="AA103" s="28"/>
      <c r="AB103" s="28"/>
      <c r="AC103" s="28"/>
      <c r="AD103" s="28"/>
      <c r="AE103" s="28"/>
      <c r="AF103" s="34" t="s">
        <v>33</v>
      </c>
      <c r="AG103" s="34"/>
      <c r="AH103" s="28"/>
      <c r="AI103" s="30">
        <v>34.74</v>
      </c>
      <c r="AJ103" s="30">
        <v>42.33</v>
      </c>
      <c r="AK103" s="30">
        <v>24.96</v>
      </c>
      <c r="AL103" s="30">
        <v>23.479999999999997</v>
      </c>
      <c r="AM103" s="30">
        <v>22.86</v>
      </c>
      <c r="AN103" s="30">
        <v>21.240000000000002</v>
      </c>
      <c r="AO103" s="30">
        <v>19.52</v>
      </c>
      <c r="AP103" s="30">
        <v>18.04</v>
      </c>
      <c r="AQ103" s="30">
        <v>17.869139657659915</v>
      </c>
      <c r="AR103" s="30">
        <v>17.673842978095049</v>
      </c>
      <c r="AS103" s="30">
        <v>17.44496924416686</v>
      </c>
      <c r="AT103" s="30">
        <v>17.174333806736009</v>
      </c>
      <c r="AU103" s="30">
        <v>16.907073244295621</v>
      </c>
      <c r="AV103" s="30">
        <v>16.768555729031927</v>
      </c>
      <c r="AW103" s="30">
        <v>16.527537321656727</v>
      </c>
      <c r="AX103" s="30">
        <v>16.289403171772548</v>
      </c>
      <c r="AY103" s="30">
        <v>16.078857395176144</v>
      </c>
      <c r="AZ103" s="30">
        <v>15.888557896786757</v>
      </c>
      <c r="BA103" s="30">
        <v>15.707303330737084</v>
      </c>
      <c r="BB103" s="28"/>
      <c r="BC103" s="13">
        <v>-1.2812156375258343</v>
      </c>
      <c r="BD103" s="14">
        <v>-2.1618363269228311</v>
      </c>
      <c r="BE103" s="28"/>
      <c r="BF103" s="28"/>
      <c r="BG103" s="28"/>
      <c r="BH103" s="28"/>
      <c r="BI103" s="28"/>
      <c r="BJ103" s="28"/>
      <c r="BK103" s="34" t="s">
        <v>33</v>
      </c>
      <c r="BL103" s="28"/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28"/>
      <c r="CG103" s="13">
        <v>0</v>
      </c>
      <c r="CH103" s="14">
        <v>0</v>
      </c>
      <c r="CI103" s="28"/>
      <c r="CJ103" s="28"/>
      <c r="CK103" s="28"/>
      <c r="CL103" s="28"/>
      <c r="CM103" s="28"/>
      <c r="CN103" s="28"/>
      <c r="CO103" s="34" t="s">
        <v>33</v>
      </c>
      <c r="CP103" s="28"/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K103" s="13">
        <v>0</v>
      </c>
      <c r="DL103" s="14">
        <v>0</v>
      </c>
    </row>
    <row r="104" spans="2:116" x14ac:dyDescent="0.25">
      <c r="B104" s="17" t="s">
        <v>34</v>
      </c>
      <c r="D104" s="13">
        <f t="shared" si="49"/>
        <v>285.89999999999998</v>
      </c>
      <c r="E104" s="13">
        <f t="shared" si="49"/>
        <v>273.33999999999997</v>
      </c>
      <c r="F104" s="13">
        <f t="shared" si="49"/>
        <v>270.47000000000003</v>
      </c>
      <c r="G104" s="13">
        <f t="shared" si="49"/>
        <v>273.44</v>
      </c>
      <c r="H104" s="13">
        <f t="shared" si="49"/>
        <v>258.39999999999998</v>
      </c>
      <c r="I104" s="13">
        <f t="shared" si="49"/>
        <v>269.37000000000006</v>
      </c>
      <c r="J104" s="13">
        <f t="shared" si="49"/>
        <v>240.40000000000003</v>
      </c>
      <c r="K104" s="13">
        <f t="shared" si="49"/>
        <v>239.07999999999998</v>
      </c>
      <c r="L104" s="13">
        <f t="shared" si="49"/>
        <v>223.62536551217386</v>
      </c>
      <c r="M104" s="13">
        <f t="shared" si="49"/>
        <v>211.56036492822642</v>
      </c>
      <c r="N104" s="13">
        <f t="shared" si="49"/>
        <v>202.54197769914475</v>
      </c>
      <c r="O104" s="13">
        <f t="shared" si="49"/>
        <v>191.74626269911386</v>
      </c>
      <c r="P104" s="13">
        <f t="shared" si="49"/>
        <v>182.68317653246964</v>
      </c>
      <c r="Q104" s="13">
        <f t="shared" si="49"/>
        <v>178.11048659034537</v>
      </c>
      <c r="R104" s="13">
        <f t="shared" si="49"/>
        <v>174.0864150734225</v>
      </c>
      <c r="S104" s="13">
        <f t="shared" si="49"/>
        <v>170.98049646859806</v>
      </c>
      <c r="T104" s="13">
        <f t="shared" si="54"/>
        <v>169.30089824011753</v>
      </c>
      <c r="U104" s="13">
        <f t="shared" si="46"/>
        <v>168.59958040717586</v>
      </c>
      <c r="V104" s="13">
        <f t="shared" si="46"/>
        <v>168.17214513938782</v>
      </c>
      <c r="W104" s="28"/>
      <c r="X104" s="13">
        <v>-2.8096155482069229</v>
      </c>
      <c r="Y104" s="14">
        <v>-55.453220372786035</v>
      </c>
      <c r="Z104" s="28"/>
      <c r="AA104" s="28"/>
      <c r="AB104" s="28"/>
      <c r="AC104" s="28"/>
      <c r="AD104" s="28"/>
      <c r="AE104" s="28"/>
      <c r="AF104" s="34" t="s">
        <v>34</v>
      </c>
      <c r="AG104" s="34"/>
      <c r="AH104" s="28"/>
      <c r="AI104" s="30">
        <v>285.89999999999998</v>
      </c>
      <c r="AJ104" s="30">
        <v>273.33999999999997</v>
      </c>
      <c r="AK104" s="30">
        <v>270.47000000000003</v>
      </c>
      <c r="AL104" s="30">
        <v>273.44</v>
      </c>
      <c r="AM104" s="30">
        <v>258.39999999999998</v>
      </c>
      <c r="AN104" s="30">
        <v>269.37000000000006</v>
      </c>
      <c r="AO104" s="30">
        <v>240.40000000000003</v>
      </c>
      <c r="AP104" s="30">
        <v>239.07999999999998</v>
      </c>
      <c r="AQ104" s="30">
        <v>223.62536551217386</v>
      </c>
      <c r="AR104" s="30">
        <v>211.56036492822642</v>
      </c>
      <c r="AS104" s="30">
        <v>202.54197769914475</v>
      </c>
      <c r="AT104" s="30">
        <v>191.74626269911386</v>
      </c>
      <c r="AU104" s="30">
        <v>182.68317653246964</v>
      </c>
      <c r="AV104" s="30">
        <v>178.11048659034537</v>
      </c>
      <c r="AW104" s="30">
        <v>174.0864150734225</v>
      </c>
      <c r="AX104" s="30">
        <v>170.98049646859806</v>
      </c>
      <c r="AY104" s="30">
        <v>169.30089824011753</v>
      </c>
      <c r="AZ104" s="30">
        <v>168.59958040717586</v>
      </c>
      <c r="BA104" s="30">
        <v>168.17214513938782</v>
      </c>
      <c r="BB104" s="28"/>
      <c r="BC104" s="13">
        <v>-2.8096155482069229</v>
      </c>
      <c r="BD104" s="14">
        <v>-55.453220372786035</v>
      </c>
      <c r="BE104" s="28"/>
      <c r="BF104" s="28"/>
      <c r="BG104" s="28"/>
      <c r="BH104" s="28"/>
      <c r="BI104" s="28"/>
      <c r="BJ104" s="28"/>
      <c r="BK104" s="34" t="s">
        <v>34</v>
      </c>
      <c r="BL104" s="28"/>
      <c r="BM104" s="30">
        <v>0</v>
      </c>
      <c r="BN104" s="30">
        <v>0</v>
      </c>
      <c r="BO104" s="30">
        <v>0</v>
      </c>
      <c r="BP104" s="30">
        <v>0</v>
      </c>
      <c r="BQ104" s="30">
        <v>0</v>
      </c>
      <c r="BR104" s="30">
        <v>0</v>
      </c>
      <c r="BS104" s="30">
        <v>0</v>
      </c>
      <c r="BT104" s="30">
        <v>0</v>
      </c>
      <c r="BU104" s="30">
        <v>0</v>
      </c>
      <c r="BV104" s="30">
        <v>0</v>
      </c>
      <c r="BW104" s="30">
        <v>0</v>
      </c>
      <c r="BX104" s="30">
        <v>0</v>
      </c>
      <c r="BY104" s="30">
        <v>0</v>
      </c>
      <c r="BZ104" s="30">
        <v>0</v>
      </c>
      <c r="CA104" s="30">
        <v>0</v>
      </c>
      <c r="CB104" s="30">
        <v>0</v>
      </c>
      <c r="CC104" s="30">
        <v>0</v>
      </c>
      <c r="CD104" s="30">
        <v>0</v>
      </c>
      <c r="CE104" s="30">
        <v>0</v>
      </c>
      <c r="CF104" s="28"/>
      <c r="CG104" s="13">
        <v>0</v>
      </c>
      <c r="CH104" s="14">
        <v>0</v>
      </c>
      <c r="CI104" s="28"/>
      <c r="CJ104" s="28"/>
      <c r="CK104" s="28"/>
      <c r="CL104" s="28"/>
      <c r="CM104" s="28"/>
      <c r="CN104" s="28"/>
      <c r="CO104" s="34" t="s">
        <v>34</v>
      </c>
      <c r="CP104" s="28"/>
      <c r="CQ104" s="30">
        <v>0</v>
      </c>
      <c r="CR104" s="30">
        <v>0</v>
      </c>
      <c r="CS104" s="30">
        <v>0</v>
      </c>
      <c r="CT104" s="30">
        <v>0</v>
      </c>
      <c r="CU104" s="30">
        <v>0</v>
      </c>
      <c r="CV104" s="30">
        <v>0</v>
      </c>
      <c r="CW104" s="30">
        <v>0</v>
      </c>
      <c r="CX104" s="30">
        <v>0</v>
      </c>
      <c r="CY104" s="30">
        <v>0</v>
      </c>
      <c r="CZ104" s="30">
        <v>0</v>
      </c>
      <c r="DA104" s="30">
        <v>0</v>
      </c>
      <c r="DB104" s="30">
        <v>0</v>
      </c>
      <c r="DC104" s="30">
        <v>0</v>
      </c>
      <c r="DD104" s="30">
        <v>0</v>
      </c>
      <c r="DE104" s="30">
        <v>0</v>
      </c>
      <c r="DF104" s="30">
        <v>0</v>
      </c>
      <c r="DG104" s="30">
        <v>0</v>
      </c>
      <c r="DH104" s="30">
        <v>0</v>
      </c>
      <c r="DI104" s="30">
        <v>0</v>
      </c>
      <c r="DK104" s="13">
        <v>0</v>
      </c>
      <c r="DL104" s="14">
        <v>0</v>
      </c>
    </row>
    <row r="105" spans="2:116" x14ac:dyDescent="0.25">
      <c r="B105" s="17" t="s">
        <v>35</v>
      </c>
      <c r="D105" s="13">
        <f t="shared" si="49"/>
        <v>299.99999999999994</v>
      </c>
      <c r="E105" s="13">
        <f t="shared" si="49"/>
        <v>265.95</v>
      </c>
      <c r="F105" s="13">
        <f t="shared" si="49"/>
        <v>264.57</v>
      </c>
      <c r="G105" s="13">
        <f t="shared" si="49"/>
        <v>282.79999999999995</v>
      </c>
      <c r="H105" s="13">
        <f t="shared" si="49"/>
        <v>252.16000000000003</v>
      </c>
      <c r="I105" s="13">
        <f t="shared" si="49"/>
        <v>258.79999999999995</v>
      </c>
      <c r="J105" s="13">
        <f t="shared" si="49"/>
        <v>285.01</v>
      </c>
      <c r="K105" s="13">
        <f t="shared" si="49"/>
        <v>292.53999999999996</v>
      </c>
      <c r="L105" s="13">
        <f t="shared" si="49"/>
        <v>291.20074683658999</v>
      </c>
      <c r="M105" s="13">
        <f t="shared" si="49"/>
        <v>289.2970766300088</v>
      </c>
      <c r="N105" s="13">
        <f t="shared" si="49"/>
        <v>286.58593720783745</v>
      </c>
      <c r="O105" s="13">
        <f t="shared" si="49"/>
        <v>283.10487497134608</v>
      </c>
      <c r="P105" s="13">
        <f t="shared" si="49"/>
        <v>279.3389250095189</v>
      </c>
      <c r="Q105" s="13">
        <f t="shared" si="49"/>
        <v>277.40191558720971</v>
      </c>
      <c r="R105" s="13">
        <f t="shared" si="49"/>
        <v>273.76315055881389</v>
      </c>
      <c r="S105" s="13">
        <f t="shared" si="49"/>
        <v>270.49639596907087</v>
      </c>
      <c r="T105" s="13">
        <f t="shared" si="54"/>
        <v>267.75650316481153</v>
      </c>
      <c r="U105" s="13">
        <f t="shared" si="46"/>
        <v>265.44842968552257</v>
      </c>
      <c r="V105" s="13">
        <f t="shared" si="46"/>
        <v>263.27350212770244</v>
      </c>
      <c r="W105" s="28"/>
      <c r="X105" s="13">
        <v>-1.0031293267086516</v>
      </c>
      <c r="Y105" s="14">
        <v>-27.927244708887542</v>
      </c>
      <c r="Z105" s="28"/>
      <c r="AA105" s="28"/>
      <c r="AB105" s="28"/>
      <c r="AC105" s="28"/>
      <c r="AD105" s="28"/>
      <c r="AE105" s="28"/>
      <c r="AF105" s="34" t="s">
        <v>35</v>
      </c>
      <c r="AG105" s="34"/>
      <c r="AH105" s="28"/>
      <c r="AI105" s="30">
        <v>299.99999999999994</v>
      </c>
      <c r="AJ105" s="30">
        <v>265.95</v>
      </c>
      <c r="AK105" s="30">
        <v>264.57</v>
      </c>
      <c r="AL105" s="30">
        <v>282.79999999999995</v>
      </c>
      <c r="AM105" s="30">
        <v>252.16000000000003</v>
      </c>
      <c r="AN105" s="30">
        <v>258.79999999999995</v>
      </c>
      <c r="AO105" s="30">
        <v>285.01</v>
      </c>
      <c r="AP105" s="30">
        <v>292.53999999999996</v>
      </c>
      <c r="AQ105" s="30">
        <v>291.20074683658999</v>
      </c>
      <c r="AR105" s="30">
        <v>289.2970766300088</v>
      </c>
      <c r="AS105" s="30">
        <v>286.58593720783745</v>
      </c>
      <c r="AT105" s="30">
        <v>283.10487497134608</v>
      </c>
      <c r="AU105" s="30">
        <v>279.3389250095189</v>
      </c>
      <c r="AV105" s="30">
        <v>277.40191558720971</v>
      </c>
      <c r="AW105" s="30">
        <v>273.76315055881389</v>
      </c>
      <c r="AX105" s="30">
        <v>270.49639596907087</v>
      </c>
      <c r="AY105" s="30">
        <v>267.75650316481153</v>
      </c>
      <c r="AZ105" s="30">
        <v>265.44842968552257</v>
      </c>
      <c r="BA105" s="30">
        <v>263.27350212770244</v>
      </c>
      <c r="BB105" s="28"/>
      <c r="BC105" s="13">
        <v>-1.0031293267086516</v>
      </c>
      <c r="BD105" s="14">
        <v>-27.927244708887542</v>
      </c>
      <c r="BE105" s="28"/>
      <c r="BF105" s="28"/>
      <c r="BG105" s="28"/>
      <c r="BH105" s="28"/>
      <c r="BI105" s="28"/>
      <c r="BJ105" s="28"/>
      <c r="BK105" s="34" t="s">
        <v>35</v>
      </c>
      <c r="BL105" s="28"/>
      <c r="BM105" s="30">
        <v>0</v>
      </c>
      <c r="BN105" s="30">
        <v>0</v>
      </c>
      <c r="BO105" s="30">
        <v>0</v>
      </c>
      <c r="BP105" s="30">
        <v>0</v>
      </c>
      <c r="BQ105" s="30">
        <v>0</v>
      </c>
      <c r="BR105" s="30">
        <v>0</v>
      </c>
      <c r="BS105" s="30">
        <v>0</v>
      </c>
      <c r="BT105" s="30">
        <v>0</v>
      </c>
      <c r="BU105" s="30">
        <v>0</v>
      </c>
      <c r="BV105" s="30">
        <v>0</v>
      </c>
      <c r="BW105" s="30">
        <v>0</v>
      </c>
      <c r="BX105" s="30">
        <v>0</v>
      </c>
      <c r="BY105" s="30">
        <v>0</v>
      </c>
      <c r="BZ105" s="30">
        <v>0</v>
      </c>
      <c r="CA105" s="30">
        <v>0</v>
      </c>
      <c r="CB105" s="30">
        <v>0</v>
      </c>
      <c r="CC105" s="30">
        <v>0</v>
      </c>
      <c r="CD105" s="30">
        <v>0</v>
      </c>
      <c r="CE105" s="30">
        <v>0</v>
      </c>
      <c r="CF105" s="28"/>
      <c r="CG105" s="13">
        <v>0</v>
      </c>
      <c r="CH105" s="14">
        <v>0</v>
      </c>
      <c r="CI105" s="28"/>
      <c r="CJ105" s="28"/>
      <c r="CK105" s="28"/>
      <c r="CL105" s="28"/>
      <c r="CM105" s="28"/>
      <c r="CN105" s="28"/>
      <c r="CO105" s="34" t="s">
        <v>35</v>
      </c>
      <c r="CP105" s="28"/>
      <c r="CQ105" s="30">
        <v>0</v>
      </c>
      <c r="CR105" s="30">
        <v>0</v>
      </c>
      <c r="CS105" s="30">
        <v>0</v>
      </c>
      <c r="CT105" s="30">
        <v>0</v>
      </c>
      <c r="CU105" s="30">
        <v>0</v>
      </c>
      <c r="CV105" s="30">
        <v>0</v>
      </c>
      <c r="CW105" s="30">
        <v>0</v>
      </c>
      <c r="CX105" s="30">
        <v>0</v>
      </c>
      <c r="CY105" s="30">
        <v>0</v>
      </c>
      <c r="CZ105" s="30">
        <v>0</v>
      </c>
      <c r="DA105" s="30">
        <v>0</v>
      </c>
      <c r="DB105" s="30">
        <v>0</v>
      </c>
      <c r="DC105" s="30">
        <v>0</v>
      </c>
      <c r="DD105" s="30">
        <v>0</v>
      </c>
      <c r="DE105" s="30">
        <v>0</v>
      </c>
      <c r="DF105" s="30">
        <v>0</v>
      </c>
      <c r="DG105" s="30">
        <v>0</v>
      </c>
      <c r="DH105" s="30">
        <v>0</v>
      </c>
      <c r="DI105" s="30">
        <v>0</v>
      </c>
      <c r="DK105" s="13">
        <v>0</v>
      </c>
      <c r="DL105" s="14">
        <v>0</v>
      </c>
    </row>
    <row r="106" spans="2:116" x14ac:dyDescent="0.25">
      <c r="B106" s="17" t="s">
        <v>36</v>
      </c>
      <c r="D106" s="13">
        <f t="shared" si="49"/>
        <v>580.66999999999996</v>
      </c>
      <c r="E106" s="13">
        <f t="shared" si="49"/>
        <v>551.52</v>
      </c>
      <c r="F106" s="13">
        <f t="shared" si="49"/>
        <v>524.44999999999993</v>
      </c>
      <c r="G106" s="13">
        <f t="shared" si="49"/>
        <v>533.82000000000005</v>
      </c>
      <c r="H106" s="13">
        <f t="shared" si="49"/>
        <v>573.62</v>
      </c>
      <c r="I106" s="13">
        <f t="shared" si="49"/>
        <v>603.11999999999989</v>
      </c>
      <c r="J106" s="13">
        <f t="shared" si="49"/>
        <v>602.58000000000004</v>
      </c>
      <c r="K106" s="13">
        <f t="shared" si="49"/>
        <v>605.59999999999991</v>
      </c>
      <c r="L106" s="13">
        <f t="shared" si="49"/>
        <v>578.77361730139978</v>
      </c>
      <c r="M106" s="13">
        <f t="shared" si="49"/>
        <v>566.27865740003233</v>
      </c>
      <c r="N106" s="13">
        <f t="shared" si="49"/>
        <v>566.32384508555333</v>
      </c>
      <c r="O106" s="13">
        <f t="shared" si="49"/>
        <v>560.67869339009201</v>
      </c>
      <c r="P106" s="13">
        <f t="shared" si="49"/>
        <v>552.66123768561101</v>
      </c>
      <c r="Q106" s="13">
        <f t="shared" si="49"/>
        <v>548.30131504573171</v>
      </c>
      <c r="R106" s="13">
        <f t="shared" si="49"/>
        <v>541.02851112703388</v>
      </c>
      <c r="S106" s="13">
        <f t="shared" si="49"/>
        <v>535.96086702877153</v>
      </c>
      <c r="T106" s="13">
        <f t="shared" si="54"/>
        <v>533.90739337652212</v>
      </c>
      <c r="U106" s="13">
        <f t="shared" si="46"/>
        <v>534.63077958146528</v>
      </c>
      <c r="V106" s="13">
        <f t="shared" si="46"/>
        <v>536.15871553204079</v>
      </c>
      <c r="W106" s="28"/>
      <c r="X106" s="13">
        <v>-0.76189459309259355</v>
      </c>
      <c r="Y106" s="14">
        <v>-42.614901769358994</v>
      </c>
      <c r="Z106" s="28"/>
      <c r="AA106" s="28"/>
      <c r="AB106" s="28"/>
      <c r="AC106" s="28"/>
      <c r="AD106" s="28"/>
      <c r="AE106" s="28"/>
      <c r="AF106" s="34" t="s">
        <v>36</v>
      </c>
      <c r="AG106" s="34"/>
      <c r="AH106" s="28"/>
      <c r="AI106" s="30">
        <v>580.66999999999996</v>
      </c>
      <c r="AJ106" s="30">
        <v>551.52</v>
      </c>
      <c r="AK106" s="30">
        <v>524.44999999999993</v>
      </c>
      <c r="AL106" s="30">
        <v>533.82000000000005</v>
      </c>
      <c r="AM106" s="30">
        <v>573.62</v>
      </c>
      <c r="AN106" s="30">
        <v>603.11999999999989</v>
      </c>
      <c r="AO106" s="30">
        <v>602.58000000000004</v>
      </c>
      <c r="AP106" s="30">
        <v>605.59999999999991</v>
      </c>
      <c r="AQ106" s="30">
        <v>578.77361730139978</v>
      </c>
      <c r="AR106" s="30">
        <v>566.27865740003233</v>
      </c>
      <c r="AS106" s="30">
        <v>566.32384508555333</v>
      </c>
      <c r="AT106" s="30">
        <v>560.67869339009201</v>
      </c>
      <c r="AU106" s="30">
        <v>552.66123768561101</v>
      </c>
      <c r="AV106" s="30">
        <v>548.30131504573171</v>
      </c>
      <c r="AW106" s="30">
        <v>541.02851112703388</v>
      </c>
      <c r="AX106" s="30">
        <v>535.96086702877153</v>
      </c>
      <c r="AY106" s="30">
        <v>533.90739337652212</v>
      </c>
      <c r="AZ106" s="30">
        <v>534.63077958146528</v>
      </c>
      <c r="BA106" s="30">
        <v>536.15871553204079</v>
      </c>
      <c r="BB106" s="28"/>
      <c r="BC106" s="13">
        <v>-0.76189459309259355</v>
      </c>
      <c r="BD106" s="14">
        <v>-42.614901769358994</v>
      </c>
      <c r="BE106" s="28"/>
      <c r="BF106" s="28"/>
      <c r="BG106" s="28"/>
      <c r="BH106" s="28"/>
      <c r="BI106" s="28"/>
      <c r="BJ106" s="28"/>
      <c r="BK106" s="34" t="s">
        <v>36</v>
      </c>
      <c r="BL106" s="28"/>
      <c r="BM106" s="30">
        <v>0</v>
      </c>
      <c r="BN106" s="30">
        <v>0</v>
      </c>
      <c r="BO106" s="30">
        <v>0</v>
      </c>
      <c r="BP106" s="30">
        <v>0</v>
      </c>
      <c r="BQ106" s="30">
        <v>0</v>
      </c>
      <c r="BR106" s="30">
        <v>0</v>
      </c>
      <c r="BS106" s="30">
        <v>0</v>
      </c>
      <c r="BT106" s="30">
        <v>0</v>
      </c>
      <c r="BU106" s="30">
        <v>0</v>
      </c>
      <c r="BV106" s="30">
        <v>0</v>
      </c>
      <c r="BW106" s="30">
        <v>0</v>
      </c>
      <c r="BX106" s="30">
        <v>0</v>
      </c>
      <c r="BY106" s="30">
        <v>0</v>
      </c>
      <c r="BZ106" s="30">
        <v>0</v>
      </c>
      <c r="CA106" s="30">
        <v>0</v>
      </c>
      <c r="CB106" s="30">
        <v>0</v>
      </c>
      <c r="CC106" s="30">
        <v>0</v>
      </c>
      <c r="CD106" s="30">
        <v>0</v>
      </c>
      <c r="CE106" s="30">
        <v>0</v>
      </c>
      <c r="CF106" s="28"/>
      <c r="CG106" s="13">
        <v>0</v>
      </c>
      <c r="CH106" s="14">
        <v>0</v>
      </c>
      <c r="CI106" s="28"/>
      <c r="CJ106" s="28"/>
      <c r="CK106" s="28"/>
      <c r="CL106" s="28"/>
      <c r="CM106" s="28"/>
      <c r="CN106" s="28"/>
      <c r="CO106" s="34" t="s">
        <v>36</v>
      </c>
      <c r="CP106" s="28"/>
      <c r="CQ106" s="30">
        <v>0</v>
      </c>
      <c r="CR106" s="30">
        <v>0</v>
      </c>
      <c r="CS106" s="30">
        <v>0</v>
      </c>
      <c r="CT106" s="30">
        <v>0</v>
      </c>
      <c r="CU106" s="30">
        <v>0</v>
      </c>
      <c r="CV106" s="30">
        <v>0</v>
      </c>
      <c r="CW106" s="30">
        <v>0</v>
      </c>
      <c r="CX106" s="30">
        <v>0</v>
      </c>
      <c r="CY106" s="30">
        <v>0</v>
      </c>
      <c r="CZ106" s="30">
        <v>0</v>
      </c>
      <c r="DA106" s="30">
        <v>0</v>
      </c>
      <c r="DB106" s="30">
        <v>0</v>
      </c>
      <c r="DC106" s="30">
        <v>0</v>
      </c>
      <c r="DD106" s="30">
        <v>0</v>
      </c>
      <c r="DE106" s="30">
        <v>0</v>
      </c>
      <c r="DF106" s="30">
        <v>0</v>
      </c>
      <c r="DG106" s="30">
        <v>0</v>
      </c>
      <c r="DH106" s="30">
        <v>0</v>
      </c>
      <c r="DI106" s="30">
        <v>0</v>
      </c>
      <c r="DK106" s="13">
        <v>0</v>
      </c>
      <c r="DL106" s="14">
        <v>0</v>
      </c>
    </row>
    <row r="107" spans="2:116" x14ac:dyDescent="0.25">
      <c r="B107" s="17" t="s">
        <v>37</v>
      </c>
      <c r="D107" s="13">
        <f t="shared" si="49"/>
        <v>200.7</v>
      </c>
      <c r="E107" s="13">
        <f t="shared" si="49"/>
        <v>201.36</v>
      </c>
      <c r="F107" s="13">
        <f t="shared" si="49"/>
        <v>178.72000000000003</v>
      </c>
      <c r="G107" s="13">
        <f t="shared" si="49"/>
        <v>152.49</v>
      </c>
      <c r="H107" s="13">
        <f t="shared" si="49"/>
        <v>160.89999999999998</v>
      </c>
      <c r="I107" s="13">
        <f t="shared" si="49"/>
        <v>155.5</v>
      </c>
      <c r="J107" s="13">
        <f t="shared" si="49"/>
        <v>205.97000000000003</v>
      </c>
      <c r="K107" s="13">
        <f t="shared" si="49"/>
        <v>165.38</v>
      </c>
      <c r="L107" s="13">
        <f t="shared" si="49"/>
        <v>161.41039181368336</v>
      </c>
      <c r="M107" s="13">
        <f t="shared" si="49"/>
        <v>158.27308779178585</v>
      </c>
      <c r="N107" s="13">
        <f t="shared" si="49"/>
        <v>155.85133009597826</v>
      </c>
      <c r="O107" s="13">
        <f t="shared" si="49"/>
        <v>152.7454390551043</v>
      </c>
      <c r="P107" s="13">
        <f t="shared" si="49"/>
        <v>149.35590025525218</v>
      </c>
      <c r="Q107" s="13">
        <f t="shared" si="49"/>
        <v>147.60797072758126</v>
      </c>
      <c r="R107" s="13">
        <f t="shared" si="49"/>
        <v>144.24951299913045</v>
      </c>
      <c r="S107" s="13">
        <f t="shared" si="49"/>
        <v>141.16412631371387</v>
      </c>
      <c r="T107" s="13">
        <f t="shared" si="54"/>
        <v>138.50095712355028</v>
      </c>
      <c r="U107" s="13">
        <f t="shared" si="46"/>
        <v>136.17926313470389</v>
      </c>
      <c r="V107" s="13">
        <f t="shared" si="46"/>
        <v>133.93530030617416</v>
      </c>
      <c r="W107" s="28"/>
      <c r="X107" s="13">
        <v>-1.8486321402331196</v>
      </c>
      <c r="Y107" s="14">
        <v>-27.475091507509205</v>
      </c>
      <c r="Z107" s="28"/>
      <c r="AA107" s="28"/>
      <c r="AB107" s="28"/>
      <c r="AC107" s="28"/>
      <c r="AD107" s="28"/>
      <c r="AE107" s="28"/>
      <c r="AF107" s="34" t="s">
        <v>37</v>
      </c>
      <c r="AG107" s="34"/>
      <c r="AH107" s="28"/>
      <c r="AI107" s="30">
        <v>200.7</v>
      </c>
      <c r="AJ107" s="30">
        <v>201.36</v>
      </c>
      <c r="AK107" s="30">
        <v>178.72000000000003</v>
      </c>
      <c r="AL107" s="30">
        <v>152.49</v>
      </c>
      <c r="AM107" s="30">
        <v>160.89999999999998</v>
      </c>
      <c r="AN107" s="30">
        <v>155.5</v>
      </c>
      <c r="AO107" s="30">
        <v>205.97000000000003</v>
      </c>
      <c r="AP107" s="30">
        <v>165.38</v>
      </c>
      <c r="AQ107" s="30">
        <v>161.41039181368336</v>
      </c>
      <c r="AR107" s="30">
        <v>158.27308779178585</v>
      </c>
      <c r="AS107" s="30">
        <v>155.85133009597826</v>
      </c>
      <c r="AT107" s="30">
        <v>152.7454390551043</v>
      </c>
      <c r="AU107" s="30">
        <v>149.35590025525218</v>
      </c>
      <c r="AV107" s="30">
        <v>147.60797072758126</v>
      </c>
      <c r="AW107" s="30">
        <v>144.24951299913045</v>
      </c>
      <c r="AX107" s="30">
        <v>141.16412631371387</v>
      </c>
      <c r="AY107" s="30">
        <v>138.50095712355028</v>
      </c>
      <c r="AZ107" s="30">
        <v>136.17926313470389</v>
      </c>
      <c r="BA107" s="30">
        <v>133.93530030617416</v>
      </c>
      <c r="BB107" s="28"/>
      <c r="BC107" s="13">
        <v>-1.8486321402331196</v>
      </c>
      <c r="BD107" s="14">
        <v>-27.475091507509205</v>
      </c>
      <c r="BE107" s="28"/>
      <c r="BF107" s="28"/>
      <c r="BG107" s="28"/>
      <c r="BH107" s="28"/>
      <c r="BI107" s="28"/>
      <c r="BJ107" s="28"/>
      <c r="BK107" s="34" t="s">
        <v>37</v>
      </c>
      <c r="BL107" s="28"/>
      <c r="BM107" s="30">
        <v>0</v>
      </c>
      <c r="BN107" s="30">
        <v>0</v>
      </c>
      <c r="BO107" s="30">
        <v>0</v>
      </c>
      <c r="BP107" s="30">
        <v>0</v>
      </c>
      <c r="BQ107" s="30">
        <v>0</v>
      </c>
      <c r="BR107" s="30">
        <v>0</v>
      </c>
      <c r="BS107" s="30">
        <v>0</v>
      </c>
      <c r="BT107" s="30">
        <v>0</v>
      </c>
      <c r="BU107" s="30">
        <v>0</v>
      </c>
      <c r="BV107" s="30">
        <v>0</v>
      </c>
      <c r="BW107" s="30">
        <v>0</v>
      </c>
      <c r="BX107" s="30">
        <v>0</v>
      </c>
      <c r="BY107" s="30">
        <v>0</v>
      </c>
      <c r="BZ107" s="30">
        <v>0</v>
      </c>
      <c r="CA107" s="30">
        <v>0</v>
      </c>
      <c r="CB107" s="30">
        <v>0</v>
      </c>
      <c r="CC107" s="30">
        <v>0</v>
      </c>
      <c r="CD107" s="30">
        <v>0</v>
      </c>
      <c r="CE107" s="30">
        <v>0</v>
      </c>
      <c r="CF107" s="28"/>
      <c r="CG107" s="13">
        <v>0</v>
      </c>
      <c r="CH107" s="14">
        <v>0</v>
      </c>
      <c r="CI107" s="28"/>
      <c r="CJ107" s="28"/>
      <c r="CK107" s="28"/>
      <c r="CL107" s="28"/>
      <c r="CM107" s="28"/>
      <c r="CN107" s="28"/>
      <c r="CO107" s="34" t="s">
        <v>37</v>
      </c>
      <c r="CP107" s="28"/>
      <c r="CQ107" s="30">
        <v>0</v>
      </c>
      <c r="CR107" s="30">
        <v>0</v>
      </c>
      <c r="CS107" s="30">
        <v>0</v>
      </c>
      <c r="CT107" s="30">
        <v>0</v>
      </c>
      <c r="CU107" s="30">
        <v>0</v>
      </c>
      <c r="CV107" s="30">
        <v>0</v>
      </c>
      <c r="CW107" s="30">
        <v>0</v>
      </c>
      <c r="CX107" s="30">
        <v>0</v>
      </c>
      <c r="CY107" s="30">
        <v>0</v>
      </c>
      <c r="CZ107" s="30">
        <v>0</v>
      </c>
      <c r="DA107" s="30">
        <v>0</v>
      </c>
      <c r="DB107" s="30">
        <v>0</v>
      </c>
      <c r="DC107" s="30">
        <v>0</v>
      </c>
      <c r="DD107" s="30">
        <v>0</v>
      </c>
      <c r="DE107" s="30">
        <v>0</v>
      </c>
      <c r="DF107" s="30">
        <v>0</v>
      </c>
      <c r="DG107" s="30">
        <v>0</v>
      </c>
      <c r="DH107" s="30">
        <v>0</v>
      </c>
      <c r="DI107" s="30">
        <v>0</v>
      </c>
      <c r="DK107" s="13">
        <v>0</v>
      </c>
      <c r="DL107" s="14">
        <v>0</v>
      </c>
    </row>
    <row r="108" spans="2:116" x14ac:dyDescent="0.25">
      <c r="B108" s="17" t="s">
        <v>38</v>
      </c>
      <c r="D108" s="13">
        <f t="shared" si="49"/>
        <v>384.28000000000003</v>
      </c>
      <c r="E108" s="13">
        <f t="shared" si="49"/>
        <v>346.37</v>
      </c>
      <c r="F108" s="13">
        <f t="shared" si="49"/>
        <v>299.08</v>
      </c>
      <c r="G108" s="13">
        <f t="shared" si="49"/>
        <v>282.47000000000003</v>
      </c>
      <c r="H108" s="13">
        <f t="shared" si="49"/>
        <v>336.27</v>
      </c>
      <c r="I108" s="13">
        <f t="shared" si="49"/>
        <v>297.10000000000002</v>
      </c>
      <c r="J108" s="13">
        <f t="shared" si="49"/>
        <v>269.39999999999998</v>
      </c>
      <c r="K108" s="13">
        <f t="shared" si="49"/>
        <v>235.85000000000002</v>
      </c>
      <c r="L108" s="13">
        <f t="shared" si="49"/>
        <v>215.02113571960737</v>
      </c>
      <c r="M108" s="13">
        <f t="shared" si="49"/>
        <v>200.73509228926787</v>
      </c>
      <c r="N108" s="13">
        <f t="shared" si="49"/>
        <v>195.21170129333004</v>
      </c>
      <c r="O108" s="13">
        <f t="shared" si="49"/>
        <v>190.49671043848079</v>
      </c>
      <c r="P108" s="13">
        <f t="shared" si="49"/>
        <v>185.57913980066058</v>
      </c>
      <c r="Q108" s="13">
        <f t="shared" si="49"/>
        <v>183.04733390552843</v>
      </c>
      <c r="R108" s="13">
        <f t="shared" si="49"/>
        <v>178.25154246359114</v>
      </c>
      <c r="S108" s="13">
        <f t="shared" si="49"/>
        <v>173.9540403733115</v>
      </c>
      <c r="T108" s="13">
        <f t="shared" si="54"/>
        <v>170.41503768303235</v>
      </c>
      <c r="U108" s="13">
        <f t="shared" si="46"/>
        <v>167.48852489349639</v>
      </c>
      <c r="V108" s="13">
        <f t="shared" si="46"/>
        <v>164.74094042909095</v>
      </c>
      <c r="W108" s="28"/>
      <c r="X108" s="13">
        <v>-2.628459954027329</v>
      </c>
      <c r="Y108" s="14">
        <v>-50.280195290516417</v>
      </c>
      <c r="Z108" s="28"/>
      <c r="AA108" s="28"/>
      <c r="AB108" s="28"/>
      <c r="AC108" s="28"/>
      <c r="AD108" s="28"/>
      <c r="AE108" s="28"/>
      <c r="AF108" s="34" t="s">
        <v>38</v>
      </c>
      <c r="AG108" s="34"/>
      <c r="AH108" s="28"/>
      <c r="AI108" s="30">
        <v>384.28000000000003</v>
      </c>
      <c r="AJ108" s="30">
        <v>346.37</v>
      </c>
      <c r="AK108" s="30">
        <v>299.08</v>
      </c>
      <c r="AL108" s="30">
        <v>282.47000000000003</v>
      </c>
      <c r="AM108" s="30">
        <v>336.27</v>
      </c>
      <c r="AN108" s="30">
        <v>297.10000000000002</v>
      </c>
      <c r="AO108" s="30">
        <v>269.39999999999998</v>
      </c>
      <c r="AP108" s="30">
        <v>235.85000000000002</v>
      </c>
      <c r="AQ108" s="30">
        <v>215.02113571960737</v>
      </c>
      <c r="AR108" s="30">
        <v>200.73509228926787</v>
      </c>
      <c r="AS108" s="30">
        <v>195.21170129333004</v>
      </c>
      <c r="AT108" s="30">
        <v>190.49671043848079</v>
      </c>
      <c r="AU108" s="30">
        <v>185.57913980066058</v>
      </c>
      <c r="AV108" s="30">
        <v>183.04733390552843</v>
      </c>
      <c r="AW108" s="30">
        <v>178.25154246359114</v>
      </c>
      <c r="AX108" s="30">
        <v>173.9540403733115</v>
      </c>
      <c r="AY108" s="30">
        <v>170.41503768303235</v>
      </c>
      <c r="AZ108" s="30">
        <v>167.48852489349639</v>
      </c>
      <c r="BA108" s="30">
        <v>164.74094042909095</v>
      </c>
      <c r="BB108" s="28"/>
      <c r="BC108" s="13">
        <v>-2.628459954027329</v>
      </c>
      <c r="BD108" s="14">
        <v>-50.280195290516417</v>
      </c>
      <c r="BE108" s="28"/>
      <c r="BF108" s="28"/>
      <c r="BG108" s="28"/>
      <c r="BH108" s="28"/>
      <c r="BI108" s="28"/>
      <c r="BJ108" s="28"/>
      <c r="BK108" s="34" t="s">
        <v>38</v>
      </c>
      <c r="BL108" s="28"/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28"/>
      <c r="CG108" s="13">
        <v>0</v>
      </c>
      <c r="CH108" s="14">
        <v>0</v>
      </c>
      <c r="CI108" s="28"/>
      <c r="CJ108" s="28"/>
      <c r="CK108" s="28"/>
      <c r="CL108" s="28"/>
      <c r="CM108" s="28"/>
      <c r="CN108" s="28"/>
      <c r="CO108" s="34" t="s">
        <v>38</v>
      </c>
      <c r="CP108" s="28"/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K108" s="13">
        <v>0</v>
      </c>
      <c r="DL108" s="14">
        <v>0</v>
      </c>
    </row>
    <row r="109" spans="2:116" x14ac:dyDescent="0.25">
      <c r="B109" s="17" t="s">
        <v>39</v>
      </c>
      <c r="D109" s="13">
        <f t="shared" si="49"/>
        <v>137.89000000000001</v>
      </c>
      <c r="E109" s="13">
        <f t="shared" si="49"/>
        <v>128.88999999999999</v>
      </c>
      <c r="F109" s="13">
        <f t="shared" si="49"/>
        <v>137</v>
      </c>
      <c r="G109" s="13">
        <f t="shared" si="49"/>
        <v>134.10999999999999</v>
      </c>
      <c r="H109" s="13">
        <f t="shared" si="49"/>
        <v>133.61000000000001</v>
      </c>
      <c r="I109" s="13">
        <f t="shared" si="49"/>
        <v>132.57000000000005</v>
      </c>
      <c r="J109" s="13">
        <f t="shared" si="49"/>
        <v>133.79</v>
      </c>
      <c r="K109" s="13">
        <f t="shared" si="49"/>
        <v>145.82000000000002</v>
      </c>
      <c r="L109" s="13">
        <f t="shared" si="49"/>
        <v>146.06734369285695</v>
      </c>
      <c r="M109" s="13">
        <f t="shared" si="49"/>
        <v>145.83118308663478</v>
      </c>
      <c r="N109" s="13">
        <f t="shared" si="49"/>
        <v>144.90342646458959</v>
      </c>
      <c r="O109" s="13">
        <f t="shared" si="49"/>
        <v>143.33029405746225</v>
      </c>
      <c r="P109" s="13">
        <f t="shared" si="49"/>
        <v>141.51516705736015</v>
      </c>
      <c r="Q109" s="13">
        <f t="shared" si="49"/>
        <v>140.58590916954554</v>
      </c>
      <c r="R109" s="13">
        <f t="shared" si="49"/>
        <v>138.84118148351757</v>
      </c>
      <c r="S109" s="13">
        <f t="shared" si="49"/>
        <v>137.39935097804891</v>
      </c>
      <c r="T109" s="13">
        <f t="shared" si="54"/>
        <v>136.41587246143484</v>
      </c>
      <c r="U109" s="13">
        <f t="shared" si="46"/>
        <v>135.78899606906819</v>
      </c>
      <c r="V109" s="13">
        <f t="shared" si="46"/>
        <v>135.25929727204448</v>
      </c>
      <c r="W109" s="28"/>
      <c r="X109" s="13">
        <v>-0.76579391002906672</v>
      </c>
      <c r="Y109" s="14">
        <v>-10.808046420812474</v>
      </c>
      <c r="Z109" s="28"/>
      <c r="AA109" s="28"/>
      <c r="AB109" s="28"/>
      <c r="AC109" s="28"/>
      <c r="AD109" s="28"/>
      <c r="AE109" s="28"/>
      <c r="AF109" s="34" t="s">
        <v>39</v>
      </c>
      <c r="AG109" s="34"/>
      <c r="AH109" s="28"/>
      <c r="AI109" s="30">
        <v>137.89000000000001</v>
      </c>
      <c r="AJ109" s="30">
        <v>128.88999999999999</v>
      </c>
      <c r="AK109" s="30">
        <v>137</v>
      </c>
      <c r="AL109" s="30">
        <v>134.10999999999999</v>
      </c>
      <c r="AM109" s="30">
        <v>133.61000000000001</v>
      </c>
      <c r="AN109" s="30">
        <v>132.57000000000005</v>
      </c>
      <c r="AO109" s="30">
        <v>133.79</v>
      </c>
      <c r="AP109" s="30">
        <v>145.82000000000002</v>
      </c>
      <c r="AQ109" s="30">
        <v>146.06734369285695</v>
      </c>
      <c r="AR109" s="30">
        <v>145.83118308663478</v>
      </c>
      <c r="AS109" s="30">
        <v>144.90342646458959</v>
      </c>
      <c r="AT109" s="30">
        <v>143.33029405746225</v>
      </c>
      <c r="AU109" s="30">
        <v>141.51516705736015</v>
      </c>
      <c r="AV109" s="30">
        <v>140.58590916954554</v>
      </c>
      <c r="AW109" s="30">
        <v>138.84118148351757</v>
      </c>
      <c r="AX109" s="30">
        <v>137.39935097804891</v>
      </c>
      <c r="AY109" s="30">
        <v>136.41587246143484</v>
      </c>
      <c r="AZ109" s="30">
        <v>135.78899606906819</v>
      </c>
      <c r="BA109" s="30">
        <v>135.25929727204448</v>
      </c>
      <c r="BB109" s="28"/>
      <c r="BC109" s="13">
        <v>-0.76579391002906672</v>
      </c>
      <c r="BD109" s="14">
        <v>-10.808046420812474</v>
      </c>
      <c r="BE109" s="28"/>
      <c r="BF109" s="28"/>
      <c r="BG109" s="28"/>
      <c r="BH109" s="28"/>
      <c r="BI109" s="28"/>
      <c r="BJ109" s="28"/>
      <c r="BK109" s="34" t="s">
        <v>39</v>
      </c>
      <c r="BL109" s="28"/>
      <c r="BM109" s="30">
        <v>0</v>
      </c>
      <c r="BN109" s="30">
        <v>0</v>
      </c>
      <c r="BO109" s="30">
        <v>0</v>
      </c>
      <c r="BP109" s="30">
        <v>0</v>
      </c>
      <c r="BQ109" s="30">
        <v>0</v>
      </c>
      <c r="BR109" s="30">
        <v>0</v>
      </c>
      <c r="BS109" s="30">
        <v>0</v>
      </c>
      <c r="BT109" s="30">
        <v>0</v>
      </c>
      <c r="BU109" s="30">
        <v>0</v>
      </c>
      <c r="BV109" s="30">
        <v>0</v>
      </c>
      <c r="BW109" s="30">
        <v>0</v>
      </c>
      <c r="BX109" s="30">
        <v>0</v>
      </c>
      <c r="BY109" s="30">
        <v>0</v>
      </c>
      <c r="BZ109" s="30">
        <v>0</v>
      </c>
      <c r="CA109" s="30">
        <v>0</v>
      </c>
      <c r="CB109" s="30">
        <v>0</v>
      </c>
      <c r="CC109" s="30">
        <v>0</v>
      </c>
      <c r="CD109" s="30">
        <v>0</v>
      </c>
      <c r="CE109" s="30">
        <v>0</v>
      </c>
      <c r="CF109" s="28"/>
      <c r="CG109" s="13">
        <v>0</v>
      </c>
      <c r="CH109" s="14">
        <v>0</v>
      </c>
      <c r="CI109" s="28"/>
      <c r="CJ109" s="28"/>
      <c r="CK109" s="28"/>
      <c r="CL109" s="28"/>
      <c r="CM109" s="28"/>
      <c r="CN109" s="28"/>
      <c r="CO109" s="34" t="s">
        <v>39</v>
      </c>
      <c r="CP109" s="28"/>
      <c r="CQ109" s="30">
        <v>0</v>
      </c>
      <c r="CR109" s="30">
        <v>0</v>
      </c>
      <c r="CS109" s="30">
        <v>0</v>
      </c>
      <c r="CT109" s="30">
        <v>0</v>
      </c>
      <c r="CU109" s="30">
        <v>0</v>
      </c>
      <c r="CV109" s="30">
        <v>0</v>
      </c>
      <c r="CW109" s="30">
        <v>0</v>
      </c>
      <c r="CX109" s="30">
        <v>0</v>
      </c>
      <c r="CY109" s="30">
        <v>0</v>
      </c>
      <c r="CZ109" s="30">
        <v>0</v>
      </c>
      <c r="DA109" s="30">
        <v>0</v>
      </c>
      <c r="DB109" s="30">
        <v>0</v>
      </c>
      <c r="DC109" s="30">
        <v>0</v>
      </c>
      <c r="DD109" s="30">
        <v>0</v>
      </c>
      <c r="DE109" s="30">
        <v>0</v>
      </c>
      <c r="DF109" s="30">
        <v>0</v>
      </c>
      <c r="DG109" s="30">
        <v>0</v>
      </c>
      <c r="DH109" s="30">
        <v>0</v>
      </c>
      <c r="DI109" s="30">
        <v>0</v>
      </c>
      <c r="DK109" s="13">
        <v>0</v>
      </c>
      <c r="DL109" s="14">
        <v>0</v>
      </c>
    </row>
    <row r="110" spans="2:116" x14ac:dyDescent="0.25">
      <c r="B110" s="9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AF110" s="9"/>
      <c r="AG110" s="9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K110" s="9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O110" s="9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</row>
    <row r="111" spans="2:116" x14ac:dyDescent="0.25">
      <c r="B111" s="26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</row>
    <row r="112" spans="2:116" x14ac:dyDescent="0.25">
      <c r="B112" s="26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</row>
    <row r="113" spans="2:113" x14ac:dyDescent="0.25"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</row>
    <row r="114" spans="2:113" x14ac:dyDescent="0.25"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</row>
    <row r="115" spans="2:113" x14ac:dyDescent="0.25"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</row>
    <row r="116" spans="2:113" x14ac:dyDescent="0.25"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</row>
    <row r="117" spans="2:113" x14ac:dyDescent="0.25"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</row>
    <row r="118" spans="2:113" x14ac:dyDescent="0.25"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</row>
    <row r="119" spans="2:113" x14ac:dyDescent="0.25"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</row>
    <row r="120" spans="2:113" x14ac:dyDescent="0.25">
      <c r="B120" s="2" t="s">
        <v>0</v>
      </c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AF120" s="2" t="s">
        <v>3</v>
      </c>
      <c r="AG120" s="5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K120" s="2" t="s">
        <v>4</v>
      </c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O120" s="2" t="s">
        <v>5</v>
      </c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</row>
    <row r="121" spans="2:113" x14ac:dyDescent="0.25">
      <c r="B121" s="2" t="s">
        <v>50</v>
      </c>
      <c r="D121" s="3">
        <v>2008</v>
      </c>
      <c r="E121" s="3">
        <v>2009</v>
      </c>
      <c r="F121" s="3">
        <v>2010</v>
      </c>
      <c r="G121" s="3">
        <v>2011</v>
      </c>
      <c r="H121" s="6">
        <v>2012</v>
      </c>
      <c r="I121" s="6">
        <v>2013</v>
      </c>
      <c r="J121" s="6">
        <v>2014</v>
      </c>
      <c r="K121" s="6">
        <v>2015</v>
      </c>
      <c r="L121" s="6">
        <v>2016</v>
      </c>
      <c r="M121" s="6">
        <v>2017</v>
      </c>
      <c r="N121" s="6">
        <v>2018</v>
      </c>
      <c r="O121" s="6">
        <v>2019</v>
      </c>
      <c r="P121" s="6">
        <v>2020</v>
      </c>
      <c r="Q121" s="6">
        <v>2021</v>
      </c>
      <c r="R121" s="7">
        <v>2022</v>
      </c>
      <c r="S121" s="7">
        <v>2023</v>
      </c>
      <c r="T121" s="7">
        <v>2024</v>
      </c>
      <c r="U121" s="8">
        <v>2025</v>
      </c>
      <c r="V121" s="8">
        <v>2026</v>
      </c>
      <c r="AF121" s="2" t="s">
        <v>50</v>
      </c>
      <c r="AG121" s="5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K121" s="2" t="s">
        <v>50</v>
      </c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O121" s="2" t="s">
        <v>50</v>
      </c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</row>
    <row r="122" spans="2:113" x14ac:dyDescent="0.25">
      <c r="B122" s="35" t="s">
        <v>51</v>
      </c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AF122" s="2" t="s">
        <v>42</v>
      </c>
      <c r="AG122" s="5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K122" s="2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O122" s="2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</row>
    <row r="123" spans="2:113" x14ac:dyDescent="0.25">
      <c r="B123" s="24" t="s">
        <v>13</v>
      </c>
      <c r="D123" s="10">
        <v>88.941827615492102</v>
      </c>
      <c r="E123" s="10">
        <v>87.899919404598222</v>
      </c>
      <c r="F123" s="10">
        <v>86.954755754190643</v>
      </c>
      <c r="G123" s="10">
        <v>85.091790455032807</v>
      </c>
      <c r="H123" s="10">
        <v>83.770009073390383</v>
      </c>
      <c r="I123" s="10">
        <v>83.3273078119595</v>
      </c>
      <c r="J123" s="10">
        <v>81.880381685384592</v>
      </c>
      <c r="K123" s="10">
        <v>80.454662705116732</v>
      </c>
      <c r="L123" s="10">
        <v>79.040255205505048</v>
      </c>
      <c r="M123" s="10">
        <v>78.637234077764461</v>
      </c>
      <c r="N123" s="10">
        <v>77.468291948332649</v>
      </c>
      <c r="O123" s="10">
        <v>75.907283107056571</v>
      </c>
      <c r="P123" s="10">
        <v>74.377467173686412</v>
      </c>
      <c r="Q123" s="10">
        <v>72.789089880127264</v>
      </c>
      <c r="R123" s="10">
        <v>71.382035659753726</v>
      </c>
      <c r="S123" s="10">
        <v>70.250971111711706</v>
      </c>
      <c r="T123" s="10">
        <v>69.43212381194752</v>
      </c>
      <c r="U123" s="10">
        <v>68.677570026952552</v>
      </c>
      <c r="V123" s="10">
        <v>67.980551721580909</v>
      </c>
      <c r="AF123" s="24" t="s">
        <v>13</v>
      </c>
      <c r="AG123" s="24"/>
      <c r="AI123" s="10">
        <v>88.941827615492102</v>
      </c>
      <c r="AJ123" s="10">
        <v>87.524408693674772</v>
      </c>
      <c r="AK123" s="10">
        <v>86.312064451612628</v>
      </c>
      <c r="AL123" s="10">
        <v>85.030201129514879</v>
      </c>
      <c r="AM123" s="10">
        <v>83.700641072923887</v>
      </c>
      <c r="AN123" s="10">
        <v>83.256379057786276</v>
      </c>
      <c r="AO123" s="10">
        <v>81.519671623042399</v>
      </c>
      <c r="AP123" s="10">
        <v>79.340946766801139</v>
      </c>
      <c r="AQ123" s="10">
        <v>77.922589636119568</v>
      </c>
      <c r="AR123" s="10">
        <v>77.520754311301658</v>
      </c>
      <c r="AS123" s="10">
        <v>76.367496423899539</v>
      </c>
      <c r="AT123" s="10">
        <v>74.833358701032793</v>
      </c>
      <c r="AU123" s="10">
        <v>73.32089137116553</v>
      </c>
      <c r="AV123" s="10">
        <v>71.762136360286391</v>
      </c>
      <c r="AW123" s="10">
        <v>70.379160809768223</v>
      </c>
      <c r="AX123" s="10">
        <v>69.261762121433733</v>
      </c>
      <c r="AY123" s="10">
        <v>68.448437456215586</v>
      </c>
      <c r="AZ123" s="10">
        <v>67.696365004175277</v>
      </c>
      <c r="BA123" s="10">
        <v>67.002160186252567</v>
      </c>
      <c r="BK123" s="24" t="s">
        <v>13</v>
      </c>
      <c r="BM123" s="10" t="e">
        <v>#DIV/0!</v>
      </c>
      <c r="BN123" s="10" t="e">
        <v>#DIV/0!</v>
      </c>
      <c r="BO123" s="10" t="e">
        <v>#DIV/0!</v>
      </c>
      <c r="BP123" s="10">
        <v>61.101238955330039</v>
      </c>
      <c r="BQ123" s="10">
        <v>57.487697084111254</v>
      </c>
      <c r="BR123" s="10">
        <v>57.837008074506294</v>
      </c>
      <c r="BS123" s="10">
        <v>52.700080465646948</v>
      </c>
      <c r="BT123" s="10">
        <v>59.474365926446758</v>
      </c>
      <c r="BU123" s="10">
        <v>59.593858697707709</v>
      </c>
      <c r="BV123" s="10">
        <v>59.352417312766768</v>
      </c>
      <c r="BW123" s="10">
        <v>58.705382651978333</v>
      </c>
      <c r="BX123" s="10">
        <v>57.795501381204723</v>
      </c>
      <c r="BY123" s="10">
        <v>56.933352441042885</v>
      </c>
      <c r="BZ123" s="10">
        <v>55.815036724547454</v>
      </c>
      <c r="CA123" s="10">
        <v>54.80334278015269</v>
      </c>
      <c r="CB123" s="10">
        <v>54.144127553961276</v>
      </c>
      <c r="CC123" s="10">
        <v>53.68583553893891</v>
      </c>
      <c r="CD123" s="10">
        <v>53.299789205682593</v>
      </c>
      <c r="CE123" s="10">
        <v>52.929976962038317</v>
      </c>
      <c r="CO123" s="24" t="s">
        <v>13</v>
      </c>
      <c r="CQ123" s="10" t="e">
        <v>#DIV/0!</v>
      </c>
      <c r="CR123" s="10" t="e">
        <v>#DIV/0!</v>
      </c>
      <c r="CS123" s="10" t="e">
        <v>#DIV/0!</v>
      </c>
      <c r="CT123" s="10">
        <v>138.61461945766723</v>
      </c>
      <c r="CU123" s="10">
        <v>139.22576729258483</v>
      </c>
      <c r="CV123" s="10">
        <v>137.34310551700366</v>
      </c>
      <c r="CW123" s="10">
        <v>198.52392376551481</v>
      </c>
      <c r="CX123" s="10">
        <v>318.70588474702038</v>
      </c>
      <c r="CY123" s="10">
        <v>297.64410291579213</v>
      </c>
      <c r="CZ123" s="10">
        <v>283.32979120628107</v>
      </c>
      <c r="DA123" s="10">
        <v>267.35920409063789</v>
      </c>
      <c r="DB123" s="10">
        <v>250.35968184790119</v>
      </c>
      <c r="DC123" s="10">
        <v>236.84362904599121</v>
      </c>
      <c r="DD123" s="10">
        <v>222.73679691698129</v>
      </c>
      <c r="DE123" s="10">
        <v>210.41190921848371</v>
      </c>
      <c r="DF123" s="10">
        <v>200.87913088518891</v>
      </c>
      <c r="DG123" s="10">
        <v>193.47923361947062</v>
      </c>
      <c r="DH123" s="10">
        <v>186.68357215831196</v>
      </c>
      <c r="DI123" s="10">
        <v>180.50169564566534</v>
      </c>
    </row>
    <row r="124" spans="2:113" x14ac:dyDescent="0.25">
      <c r="B124" s="9" t="s">
        <v>14</v>
      </c>
      <c r="D124" s="10">
        <v>69.801816881279521</v>
      </c>
      <c r="E124" s="10">
        <v>69.126954302218707</v>
      </c>
      <c r="F124" s="10">
        <v>68.05037671772115</v>
      </c>
      <c r="G124" s="10">
        <v>67.352355438858282</v>
      </c>
      <c r="H124" s="10">
        <v>66.559331845095784</v>
      </c>
      <c r="I124" s="10">
        <v>66.29096711483561</v>
      </c>
      <c r="J124" s="10">
        <v>64.498141020625411</v>
      </c>
      <c r="K124" s="10">
        <v>62.699501009320052</v>
      </c>
      <c r="L124" s="10">
        <v>62.047094632757137</v>
      </c>
      <c r="M124" s="10">
        <v>61.666305599900817</v>
      </c>
      <c r="N124" s="10">
        <v>60.755119272935495</v>
      </c>
      <c r="O124" s="10">
        <v>59.605806964928391</v>
      </c>
      <c r="P124" s="10">
        <v>58.503933978387998</v>
      </c>
      <c r="Q124" s="10">
        <v>57.293762472425293</v>
      </c>
      <c r="R124" s="10">
        <v>56.184439816250439</v>
      </c>
      <c r="S124" s="10">
        <v>55.264294449708068</v>
      </c>
      <c r="T124" s="10">
        <v>54.547705172765767</v>
      </c>
      <c r="U124" s="10">
        <v>53.897426997048456</v>
      </c>
      <c r="V124" s="10">
        <v>53.253452296904868</v>
      </c>
      <c r="AF124" s="9" t="s">
        <v>14</v>
      </c>
      <c r="AG124" s="9"/>
      <c r="AI124" s="10">
        <v>70.191254125730779</v>
      </c>
      <c r="AJ124" s="10">
        <v>69.316224229858804</v>
      </c>
      <c r="AK124" s="10">
        <v>68.205381414483469</v>
      </c>
      <c r="AL124" s="10">
        <v>67.487335971872312</v>
      </c>
      <c r="AM124" s="10">
        <v>66.694904841620755</v>
      </c>
      <c r="AN124" s="10">
        <v>66.407884755872757</v>
      </c>
      <c r="AO124" s="10">
        <v>64.645606780111194</v>
      </c>
      <c r="AP124" s="10">
        <v>62.76936227018637</v>
      </c>
      <c r="AQ124" s="10">
        <v>62.118876555080149</v>
      </c>
      <c r="AR124" s="10">
        <v>61.742268813811094</v>
      </c>
      <c r="AS124" s="10">
        <v>60.833631066047538</v>
      </c>
      <c r="AT124" s="10">
        <v>59.686932502956552</v>
      </c>
      <c r="AU124" s="10">
        <v>58.588166132553525</v>
      </c>
      <c r="AV124" s="10">
        <v>57.382127746134437</v>
      </c>
      <c r="AW124" s="10">
        <v>56.278384510069003</v>
      </c>
      <c r="AX124" s="10">
        <v>55.362213371840646</v>
      </c>
      <c r="AY124" s="10">
        <v>54.649693854474016</v>
      </c>
      <c r="AZ124" s="10">
        <v>54.003754175942873</v>
      </c>
      <c r="BA124" s="10">
        <v>53.363341120529334</v>
      </c>
      <c r="BK124" s="9" t="s">
        <v>14</v>
      </c>
      <c r="BM124" s="10">
        <v>0</v>
      </c>
      <c r="BN124" s="10">
        <v>53.646671523790118</v>
      </c>
      <c r="BO124" s="10">
        <v>54.517049452773875</v>
      </c>
      <c r="BP124" s="10">
        <v>57.366099780436741</v>
      </c>
      <c r="BQ124" s="10">
        <v>57.487697084111254</v>
      </c>
      <c r="BR124" s="10">
        <v>57.837008074506294</v>
      </c>
      <c r="BS124" s="10">
        <v>52.700080465646948</v>
      </c>
      <c r="BT124" s="10">
        <v>59.474365926446758</v>
      </c>
      <c r="BU124" s="10">
        <v>59.593858697707709</v>
      </c>
      <c r="BV124" s="10">
        <v>59.352417312766768</v>
      </c>
      <c r="BW124" s="10">
        <v>58.705382651978333</v>
      </c>
      <c r="BX124" s="10">
        <v>57.795501381204723</v>
      </c>
      <c r="BY124" s="10">
        <v>56.933352441042885</v>
      </c>
      <c r="BZ124" s="10">
        <v>55.815036724547454</v>
      </c>
      <c r="CA124" s="10">
        <v>54.80334278015269</v>
      </c>
      <c r="CB124" s="10">
        <v>54.144127553961276</v>
      </c>
      <c r="CC124" s="10">
        <v>53.68583553893891</v>
      </c>
      <c r="CD124" s="10">
        <v>53.299789205682593</v>
      </c>
      <c r="CE124" s="10">
        <v>52.929976962038317</v>
      </c>
      <c r="CO124" s="9" t="s">
        <v>14</v>
      </c>
      <c r="CQ124" s="10" t="e">
        <v>#DIV/0!</v>
      </c>
      <c r="CR124" s="10">
        <v>7.4361997857925006</v>
      </c>
      <c r="CS124" s="10">
        <v>45.022816045337805</v>
      </c>
      <c r="CT124" s="10">
        <v>49.357157920778292</v>
      </c>
      <c r="CU124" s="10">
        <v>49.221427513353106</v>
      </c>
      <c r="CV124" s="10">
        <v>51.540936417973967</v>
      </c>
      <c r="CW124" s="10">
        <v>49.468504866491934</v>
      </c>
      <c r="CX124" s="10">
        <v>53.731453419274871</v>
      </c>
      <c r="CY124" s="10">
        <v>52.612531314239185</v>
      </c>
      <c r="CZ124" s="10">
        <v>52.085760237303781</v>
      </c>
      <c r="DA124" s="10">
        <v>51.115825354321409</v>
      </c>
      <c r="DB124" s="10">
        <v>49.953016978158516</v>
      </c>
      <c r="DC124" s="10">
        <v>48.728041738436794</v>
      </c>
      <c r="DD124" s="10">
        <v>47.441229626333609</v>
      </c>
      <c r="DE124" s="10">
        <v>46.099272709274317</v>
      </c>
      <c r="DF124" s="10">
        <v>44.967821907510178</v>
      </c>
      <c r="DG124" s="10">
        <v>44.039715158484825</v>
      </c>
      <c r="DH124" s="10">
        <v>43.185806403094887</v>
      </c>
      <c r="DI124" s="10">
        <v>42.413019020981181</v>
      </c>
    </row>
    <row r="125" spans="2:113" x14ac:dyDescent="0.25">
      <c r="B125" s="12" t="s">
        <v>15</v>
      </c>
      <c r="D125" s="10">
        <v>62.567563377803488</v>
      </c>
      <c r="E125" s="10">
        <v>62.179315900464637</v>
      </c>
      <c r="F125" s="10">
        <v>61.37677006045805</v>
      </c>
      <c r="G125" s="10">
        <v>60.458687579018587</v>
      </c>
      <c r="H125" s="10">
        <v>60.222107831740423</v>
      </c>
      <c r="I125" s="10">
        <v>59.726232685947345</v>
      </c>
      <c r="J125" s="10">
        <v>57.815641464170426</v>
      </c>
      <c r="K125" s="10">
        <v>56.83153542780618</v>
      </c>
      <c r="L125" s="10">
        <v>56.228185845424505</v>
      </c>
      <c r="M125" s="10">
        <v>55.871139240015772</v>
      </c>
      <c r="N125" s="10">
        <v>55.075857611685521</v>
      </c>
      <c r="O125" s="10">
        <v>54.093039600268284</v>
      </c>
      <c r="P125" s="10">
        <v>53.164746052630193</v>
      </c>
      <c r="Q125" s="10">
        <v>52.130045163165711</v>
      </c>
      <c r="R125" s="10">
        <v>51.178362920667752</v>
      </c>
      <c r="S125" s="10">
        <v>50.385826437839981</v>
      </c>
      <c r="T125" s="10">
        <v>49.76346814436603</v>
      </c>
      <c r="U125" s="10">
        <v>49.188864130427802</v>
      </c>
      <c r="V125" s="10">
        <v>48.618193710611976</v>
      </c>
      <c r="AF125" s="12" t="s">
        <v>15</v>
      </c>
      <c r="AG125" s="12"/>
      <c r="AI125" s="10">
        <v>62.922974336163406</v>
      </c>
      <c r="AJ125" s="10">
        <v>62.33450843072513</v>
      </c>
      <c r="AK125" s="10">
        <v>61.541106005534346</v>
      </c>
      <c r="AL125" s="10">
        <v>60.618163249375229</v>
      </c>
      <c r="AM125" s="10">
        <v>60.380287892999675</v>
      </c>
      <c r="AN125" s="10">
        <v>59.870392247424974</v>
      </c>
      <c r="AO125" s="10">
        <v>57.990547080699095</v>
      </c>
      <c r="AP125" s="10">
        <v>56.931140567342268</v>
      </c>
      <c r="AQ125" s="10">
        <v>56.332936616807153</v>
      </c>
      <c r="AR125" s="10">
        <v>55.983516640248972</v>
      </c>
      <c r="AS125" s="10">
        <v>55.193816609338846</v>
      </c>
      <c r="AT125" s="10">
        <v>54.216690523176595</v>
      </c>
      <c r="AU125" s="10">
        <v>53.293435613307871</v>
      </c>
      <c r="AV125" s="10">
        <v>52.263890400368943</v>
      </c>
      <c r="AW125" s="10">
        <v>51.317983752962249</v>
      </c>
      <c r="AX125" s="10">
        <v>50.529414978774568</v>
      </c>
      <c r="AY125" s="10">
        <v>49.911054906395798</v>
      </c>
      <c r="AZ125" s="10">
        <v>49.340632798069706</v>
      </c>
      <c r="BA125" s="10">
        <v>48.773576608347312</v>
      </c>
      <c r="BK125" s="12" t="s">
        <v>15</v>
      </c>
      <c r="BM125" s="10">
        <v>0</v>
      </c>
      <c r="BN125" s="10">
        <v>51.978052934818194</v>
      </c>
      <c r="BO125" s="10">
        <v>53.183195915635878</v>
      </c>
      <c r="BP125" s="10">
        <v>55.045167149951077</v>
      </c>
      <c r="BQ125" s="10">
        <v>55.466023860854826</v>
      </c>
      <c r="BR125" s="10">
        <v>55.243225585141701</v>
      </c>
      <c r="BS125" s="10">
        <v>49.982546548805644</v>
      </c>
      <c r="BT125" s="10">
        <v>57.601114045383369</v>
      </c>
      <c r="BU125" s="10">
        <v>57.661738056118857</v>
      </c>
      <c r="BV125" s="10">
        <v>57.384400471093784</v>
      </c>
      <c r="BW125" s="10">
        <v>56.723338316332203</v>
      </c>
      <c r="BX125" s="10">
        <v>55.815792162310252</v>
      </c>
      <c r="BY125" s="10">
        <v>54.94874962706546</v>
      </c>
      <c r="BZ125" s="10">
        <v>53.852085501489221</v>
      </c>
      <c r="CA125" s="10">
        <v>52.834862364358159</v>
      </c>
      <c r="CB125" s="10">
        <v>52.160030773740019</v>
      </c>
      <c r="CC125" s="10">
        <v>51.666010303501615</v>
      </c>
      <c r="CD125" s="10">
        <v>51.236105696736203</v>
      </c>
      <c r="CE125" s="10">
        <v>50.819004627271923</v>
      </c>
      <c r="CO125" s="12" t="s">
        <v>15</v>
      </c>
      <c r="CQ125" s="10" t="e">
        <v>#DIV/0!</v>
      </c>
      <c r="CR125" s="10">
        <v>3.1863930376754608</v>
      </c>
      <c r="CS125" s="10">
        <v>24.643855861838798</v>
      </c>
      <c r="CT125" s="10">
        <v>28.477204668299045</v>
      </c>
      <c r="CU125" s="10">
        <v>31.199136242576056</v>
      </c>
      <c r="CV125" s="10">
        <v>32.762472950623888</v>
      </c>
      <c r="CW125" s="10">
        <v>31.587846514919146</v>
      </c>
      <c r="CX125" s="10">
        <v>36.942835640782526</v>
      </c>
      <c r="CY125" s="10">
        <v>36.173429759621264</v>
      </c>
      <c r="CZ125" s="10">
        <v>35.72814528287811</v>
      </c>
      <c r="DA125" s="10">
        <v>35.111940452329009</v>
      </c>
      <c r="DB125" s="10">
        <v>34.390805055295353</v>
      </c>
      <c r="DC125" s="10">
        <v>33.741120731351877</v>
      </c>
      <c r="DD125" s="10">
        <v>33.106004964307843</v>
      </c>
      <c r="DE125" s="10">
        <v>32.50433846665036</v>
      </c>
      <c r="DF125" s="10">
        <v>32.013648565828433</v>
      </c>
      <c r="DG125" s="10">
        <v>31.639248449878448</v>
      </c>
      <c r="DH125" s="10">
        <v>31.303168896586811</v>
      </c>
      <c r="DI125" s="10">
        <v>30.988230109304517</v>
      </c>
    </row>
    <row r="126" spans="2:113" x14ac:dyDescent="0.25">
      <c r="B126" s="15" t="s">
        <v>16</v>
      </c>
      <c r="D126" s="10">
        <v>62.567563377803488</v>
      </c>
      <c r="E126" s="10">
        <v>62.174283871615621</v>
      </c>
      <c r="F126" s="10">
        <v>61.37677006045805</v>
      </c>
      <c r="G126" s="10">
        <v>60.458687579018587</v>
      </c>
      <c r="H126" s="10">
        <v>60.222107831740423</v>
      </c>
      <c r="I126" s="10">
        <v>59.726232685947345</v>
      </c>
      <c r="J126" s="10">
        <v>57.815641464170426</v>
      </c>
      <c r="K126" s="10">
        <v>56.83153542780618</v>
      </c>
      <c r="L126" s="10">
        <v>56.369343133341225</v>
      </c>
      <c r="M126" s="10">
        <v>56.1600194225311</v>
      </c>
      <c r="N126" s="10">
        <v>55.498397675237797</v>
      </c>
      <c r="O126" s="10">
        <v>54.638042906736388</v>
      </c>
      <c r="P126" s="10">
        <v>53.822966466518906</v>
      </c>
      <c r="Q126" s="10">
        <v>52.885578073270736</v>
      </c>
      <c r="R126" s="10">
        <v>52.021754372283773</v>
      </c>
      <c r="S126" s="10">
        <v>51.323174435617098</v>
      </c>
      <c r="T126" s="10">
        <v>50.792498565358052</v>
      </c>
      <c r="U126" s="10">
        <v>50.305105554362925</v>
      </c>
      <c r="V126" s="10">
        <v>49.82315081862297</v>
      </c>
      <c r="AF126" s="15" t="s">
        <v>16</v>
      </c>
      <c r="AG126" s="15"/>
      <c r="AI126" s="10">
        <v>62.922974336163406</v>
      </c>
      <c r="AJ126" s="10">
        <v>62.33450843072513</v>
      </c>
      <c r="AK126" s="10">
        <v>61.541106005534346</v>
      </c>
      <c r="AL126" s="10">
        <v>60.618163249375229</v>
      </c>
      <c r="AM126" s="10">
        <v>60.380287892999675</v>
      </c>
      <c r="AN126" s="10">
        <v>59.870392247424974</v>
      </c>
      <c r="AO126" s="10">
        <v>57.990547080699095</v>
      </c>
      <c r="AP126" s="10">
        <v>56.931140567342268</v>
      </c>
      <c r="AQ126" s="10">
        <v>56.459859406371464</v>
      </c>
      <c r="AR126" s="10">
        <v>56.245564646757906</v>
      </c>
      <c r="AS126" s="10">
        <v>55.578597464104071</v>
      </c>
      <c r="AT126" s="10">
        <v>54.713318213451586</v>
      </c>
      <c r="AU126" s="10">
        <v>53.894043371545514</v>
      </c>
      <c r="AV126" s="10">
        <v>52.953235302453692</v>
      </c>
      <c r="AW126" s="10">
        <v>52.086739927435261</v>
      </c>
      <c r="AX126" s="10">
        <v>51.384360408434446</v>
      </c>
      <c r="AY126" s="10">
        <v>50.849707457132148</v>
      </c>
      <c r="AZ126" s="10">
        <v>50.358016917981175</v>
      </c>
      <c r="BA126" s="10">
        <v>49.871833840579171</v>
      </c>
      <c r="BK126" s="15" t="s">
        <v>16</v>
      </c>
      <c r="BM126" s="10">
        <v>0</v>
      </c>
      <c r="BN126" s="10">
        <v>51.978052934818194</v>
      </c>
      <c r="BO126" s="10">
        <v>53.183195915635878</v>
      </c>
      <c r="BP126" s="10">
        <v>55.045167149951077</v>
      </c>
      <c r="BQ126" s="10">
        <v>55.466023860854826</v>
      </c>
      <c r="BR126" s="10">
        <v>55.243225585141701</v>
      </c>
      <c r="BS126" s="10">
        <v>49.982546548805644</v>
      </c>
      <c r="BT126" s="10">
        <v>57.601114045383369</v>
      </c>
      <c r="BU126" s="10">
        <v>58.196747756460894</v>
      </c>
      <c r="BV126" s="10">
        <v>58.51861026435666</v>
      </c>
      <c r="BW126" s="10">
        <v>58.294609204026507</v>
      </c>
      <c r="BX126" s="10">
        <v>57.792735703980185</v>
      </c>
      <c r="BY126" s="10">
        <v>57.272505076453967</v>
      </c>
      <c r="BZ126" s="10">
        <v>56.449622179436879</v>
      </c>
      <c r="CA126" s="10">
        <v>55.64344424580662</v>
      </c>
      <c r="CB126" s="10">
        <v>55.209804047810387</v>
      </c>
      <c r="CC126" s="10">
        <v>54.988544700641164</v>
      </c>
      <c r="CD126" s="10">
        <v>54.843277894580346</v>
      </c>
      <c r="CE126" s="10">
        <v>54.693222970801401</v>
      </c>
      <c r="CO126" s="15" t="s">
        <v>16</v>
      </c>
      <c r="CQ126" s="10" t="e">
        <v>#DIV/0!</v>
      </c>
      <c r="CR126" s="10">
        <v>0</v>
      </c>
      <c r="CS126" s="10">
        <v>24.643855861838798</v>
      </c>
      <c r="CT126" s="10">
        <v>28.477204668299045</v>
      </c>
      <c r="CU126" s="10">
        <v>31.199136242576056</v>
      </c>
      <c r="CV126" s="10">
        <v>32.762472950623888</v>
      </c>
      <c r="CW126" s="10">
        <v>31.587846514919146</v>
      </c>
      <c r="CX126" s="10">
        <v>36.942835640782526</v>
      </c>
      <c r="CY126" s="10">
        <v>36.866933611559766</v>
      </c>
      <c r="CZ126" s="10">
        <v>36.960514470382698</v>
      </c>
      <c r="DA126" s="10">
        <v>36.789090086707297</v>
      </c>
      <c r="DB126" s="10">
        <v>36.437909390877074</v>
      </c>
      <c r="DC126" s="10">
        <v>36.074737458501581</v>
      </c>
      <c r="DD126" s="10">
        <v>35.67929579754658</v>
      </c>
      <c r="DE126" s="10">
        <v>35.290329653281638</v>
      </c>
      <c r="DF126" s="10">
        <v>34.992541355948042</v>
      </c>
      <c r="DG126" s="10">
        <v>34.829856257378822</v>
      </c>
      <c r="DH126" s="10">
        <v>34.718744278804827</v>
      </c>
      <c r="DI126" s="10">
        <v>34.60749677113462</v>
      </c>
    </row>
    <row r="127" spans="2:113" x14ac:dyDescent="0.25">
      <c r="B127" s="15" t="s">
        <v>52</v>
      </c>
      <c r="D127" s="10"/>
      <c r="E127" s="10"/>
      <c r="F127" s="10"/>
      <c r="G127" s="10"/>
      <c r="H127" s="10"/>
      <c r="I127" s="10"/>
      <c r="J127" s="10"/>
      <c r="K127" s="10"/>
      <c r="L127" s="10">
        <v>40.926996210817613</v>
      </c>
      <c r="M127" s="10">
        <v>40.794427000320702</v>
      </c>
      <c r="N127" s="10">
        <v>40.549735419317088</v>
      </c>
      <c r="O127" s="10">
        <v>40.237395242061012</v>
      </c>
      <c r="P127" s="10">
        <v>39.9125913862567</v>
      </c>
      <c r="Q127" s="10">
        <v>39.559480494551792</v>
      </c>
      <c r="R127" s="10">
        <v>39.201489326208311</v>
      </c>
      <c r="S127" s="10">
        <v>38.847184794148291</v>
      </c>
      <c r="T127" s="10">
        <v>38.529579385920947</v>
      </c>
      <c r="U127" s="10">
        <v>38.229726982265291</v>
      </c>
      <c r="V127" s="10">
        <v>37.929068931380812</v>
      </c>
      <c r="AF127" s="15" t="s">
        <v>44</v>
      </c>
      <c r="AG127" s="15"/>
      <c r="AI127" s="10"/>
      <c r="AJ127" s="10"/>
      <c r="AK127" s="10"/>
      <c r="AL127" s="10"/>
      <c r="AM127" s="10"/>
      <c r="AN127" s="10"/>
      <c r="AO127" s="10"/>
      <c r="AP127" s="10"/>
      <c r="AQ127" s="10">
        <v>41.623805267616582</v>
      </c>
      <c r="AR127" s="10">
        <v>41.415967579532605</v>
      </c>
      <c r="AS127" s="10">
        <v>41.140604798529317</v>
      </c>
      <c r="AT127" s="10">
        <v>40.81220207052101</v>
      </c>
      <c r="AU127" s="10">
        <v>40.468439304156995</v>
      </c>
      <c r="AV127" s="10">
        <v>40.103223405876449</v>
      </c>
      <c r="AW127" s="10">
        <v>39.74087511136895</v>
      </c>
      <c r="AX127" s="10">
        <v>39.374477409106646</v>
      </c>
      <c r="AY127" s="10">
        <v>39.049119064188915</v>
      </c>
      <c r="AZ127" s="10">
        <v>38.746455416099636</v>
      </c>
      <c r="BA127" s="10">
        <v>38.438476584009337</v>
      </c>
      <c r="BK127" s="15" t="s">
        <v>44</v>
      </c>
      <c r="BM127" s="10"/>
      <c r="BN127" s="10"/>
      <c r="BO127" s="10"/>
      <c r="BP127" s="10"/>
      <c r="BQ127" s="10"/>
      <c r="BR127" s="10"/>
      <c r="BS127" s="10"/>
      <c r="BT127" s="10"/>
      <c r="BU127" s="10">
        <v>40.815844216914655</v>
      </c>
      <c r="BV127" s="10">
        <v>40.903756703260697</v>
      </c>
      <c r="BW127" s="10">
        <v>40.859665181662777</v>
      </c>
      <c r="BX127" s="10">
        <v>40.733520876247617</v>
      </c>
      <c r="BY127" s="10">
        <v>40.578154902562758</v>
      </c>
      <c r="BZ127" s="10">
        <v>40.368337092689451</v>
      </c>
      <c r="CA127" s="10">
        <v>40.144669879378917</v>
      </c>
      <c r="CB127" s="10">
        <v>39.93312318421232</v>
      </c>
      <c r="CC127" s="10">
        <v>39.735311317387826</v>
      </c>
      <c r="CD127" s="10">
        <v>39.551420752808596</v>
      </c>
      <c r="CE127" s="10">
        <v>39.384480895310446</v>
      </c>
      <c r="CO127" s="15" t="s">
        <v>44</v>
      </c>
      <c r="CQ127" s="10"/>
      <c r="CR127" s="10"/>
      <c r="CS127" s="10"/>
      <c r="CT127" s="10"/>
      <c r="CU127" s="10"/>
      <c r="CV127" s="10"/>
      <c r="CW127" s="10"/>
      <c r="CX127" s="10"/>
      <c r="CY127" s="10">
        <v>28.597858749467317</v>
      </c>
      <c r="CZ127" s="10">
        <v>28.597430366348092</v>
      </c>
      <c r="DA127" s="10">
        <v>28.529494631459833</v>
      </c>
      <c r="DB127" s="10">
        <v>28.402997232046715</v>
      </c>
      <c r="DC127" s="10">
        <v>28.258266694420634</v>
      </c>
      <c r="DD127" s="10">
        <v>28.090562170027791</v>
      </c>
      <c r="DE127" s="10">
        <v>27.905772611652417</v>
      </c>
      <c r="DF127" s="10">
        <v>27.731964951535705</v>
      </c>
      <c r="DG127" s="10">
        <v>27.573719547160888</v>
      </c>
      <c r="DH127" s="10">
        <v>27.420289513140993</v>
      </c>
      <c r="DI127" s="10">
        <v>27.277267771356467</v>
      </c>
    </row>
    <row r="128" spans="2:113" x14ac:dyDescent="0.25">
      <c r="B128" s="12" t="s">
        <v>18</v>
      </c>
      <c r="D128" s="10">
        <v>348.81109741804755</v>
      </c>
      <c r="E128" s="10">
        <v>340.86241585709104</v>
      </c>
      <c r="F128" s="10">
        <v>330.98773483264131</v>
      </c>
      <c r="G128" s="10">
        <v>341.64244926271579</v>
      </c>
      <c r="H128" s="10">
        <v>324.21534621775868</v>
      </c>
      <c r="I128" s="10">
        <v>336.0889580245227</v>
      </c>
      <c r="J128" s="10">
        <v>341.51016575788412</v>
      </c>
      <c r="K128" s="10">
        <v>311.56665432694808</v>
      </c>
      <c r="L128" s="10">
        <v>313.64606239045514</v>
      </c>
      <c r="M128" s="10">
        <v>314.51219736129235</v>
      </c>
      <c r="N128" s="10">
        <v>311.27294921734722</v>
      </c>
      <c r="O128" s="10">
        <v>306.18228024930585</v>
      </c>
      <c r="P128" s="10">
        <v>300.06604508776405</v>
      </c>
      <c r="Q128" s="10">
        <v>297.04113326500789</v>
      </c>
      <c r="R128" s="10">
        <v>290.89624959761022</v>
      </c>
      <c r="S128" s="10">
        <v>285.97537440578554</v>
      </c>
      <c r="T128" s="10">
        <v>282.26784598232354</v>
      </c>
      <c r="U128" s="10">
        <v>279.48052591616295</v>
      </c>
      <c r="V128" s="10">
        <v>277.05330512457698</v>
      </c>
      <c r="AF128" s="12" t="s">
        <v>18</v>
      </c>
      <c r="AG128" s="12"/>
      <c r="AI128" s="10">
        <v>349.40048313572936</v>
      </c>
      <c r="AJ128" s="10">
        <v>341.228945855821</v>
      </c>
      <c r="AK128" s="10">
        <v>329.90366835645131</v>
      </c>
      <c r="AL128" s="10">
        <v>339.88303429028099</v>
      </c>
      <c r="AM128" s="10">
        <v>322.52895417734737</v>
      </c>
      <c r="AN128" s="10">
        <v>334.23989216302914</v>
      </c>
      <c r="AO128" s="10">
        <v>339.61586391843116</v>
      </c>
      <c r="AP128" s="10">
        <v>309.41859871874306</v>
      </c>
      <c r="AQ128" s="10">
        <v>311.35781932184523</v>
      </c>
      <c r="AR128" s="10">
        <v>312.05789273509328</v>
      </c>
      <c r="AS128" s="10">
        <v>308.58263314200292</v>
      </c>
      <c r="AT128" s="10">
        <v>303.25865739590142</v>
      </c>
      <c r="AU128" s="10">
        <v>296.96207223867196</v>
      </c>
      <c r="AV128" s="10">
        <v>293.78092309139964</v>
      </c>
      <c r="AW128" s="10">
        <v>287.52195285893066</v>
      </c>
      <c r="AX128" s="10">
        <v>282.50227990182992</v>
      </c>
      <c r="AY128" s="10">
        <v>278.7013622446097</v>
      </c>
      <c r="AZ128" s="10">
        <v>275.81474180528596</v>
      </c>
      <c r="BA128" s="10">
        <v>273.2788576209058</v>
      </c>
      <c r="BK128" s="12" t="s">
        <v>18</v>
      </c>
      <c r="BM128" s="10">
        <v>0</v>
      </c>
      <c r="BN128" s="10">
        <v>248.67278963484185</v>
      </c>
      <c r="BO128" s="10">
        <v>201.24093853795449</v>
      </c>
      <c r="BP128" s="10">
        <v>319.81471854877583</v>
      </c>
      <c r="BQ128" s="10">
        <v>290.51213702787794</v>
      </c>
      <c r="BR128" s="10">
        <v>346.97549820472773</v>
      </c>
      <c r="BS128" s="10">
        <v>322.47708384662008</v>
      </c>
      <c r="BT128" s="10">
        <v>251.07545506564887</v>
      </c>
      <c r="BU128" s="10">
        <v>250.83437118150187</v>
      </c>
      <c r="BV128" s="10">
        <v>253.12635963811326</v>
      </c>
      <c r="BW128" s="10">
        <v>258.73530037368488</v>
      </c>
      <c r="BX128" s="10">
        <v>262.73176835520553</v>
      </c>
      <c r="BY128" s="10">
        <v>265.68765469796398</v>
      </c>
      <c r="BZ128" s="10">
        <v>267.27665478329828</v>
      </c>
      <c r="CA128" s="10">
        <v>269.81118384978231</v>
      </c>
      <c r="CB128" s="10">
        <v>273.9126575909865</v>
      </c>
      <c r="CC128" s="10">
        <v>279.56193813892042</v>
      </c>
      <c r="CD128" s="10">
        <v>286.72413120042614</v>
      </c>
      <c r="CE128" s="10">
        <v>294.49398767598473</v>
      </c>
      <c r="CO128" s="12" t="s">
        <v>18</v>
      </c>
      <c r="CQ128" s="10" t="e">
        <v>#DIV/0!</v>
      </c>
      <c r="CR128" s="10">
        <v>204.66586750522416</v>
      </c>
      <c r="CS128" s="10">
        <v>695.83477029256426</v>
      </c>
      <c r="CT128" s="10">
        <v>721.7987293339562</v>
      </c>
      <c r="CU128" s="10">
        <v>667.84200378376056</v>
      </c>
      <c r="CV128" s="10">
        <v>689.55620121227798</v>
      </c>
      <c r="CW128" s="10">
        <v>713.60724363919542</v>
      </c>
      <c r="CX128" s="10">
        <v>733.18804190285596</v>
      </c>
      <c r="CY128" s="10">
        <v>724.6056945844042</v>
      </c>
      <c r="CZ128" s="10">
        <v>722.47071150600493</v>
      </c>
      <c r="DA128" s="10">
        <v>741.60344475043155</v>
      </c>
      <c r="DB128" s="10">
        <v>754.94024299948285</v>
      </c>
      <c r="DC128" s="10">
        <v>764.41733424997255</v>
      </c>
      <c r="DD128" s="10">
        <v>768.08799382241614</v>
      </c>
      <c r="DE128" s="10">
        <v>771.61500726491545</v>
      </c>
      <c r="DF128" s="10">
        <v>773.35436875913319</v>
      </c>
      <c r="DG128" s="10">
        <v>775.46261149478494</v>
      </c>
      <c r="DH128" s="10">
        <v>778.26659915074072</v>
      </c>
      <c r="DI128" s="10">
        <v>781.70993823999834</v>
      </c>
    </row>
    <row r="129" spans="2:113" x14ac:dyDescent="0.25">
      <c r="B129" s="12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AF129" s="12" t="s">
        <v>53</v>
      </c>
      <c r="AG129" s="12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K129" s="12" t="s">
        <v>53</v>
      </c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O129" s="12" t="s">
        <v>53</v>
      </c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</row>
    <row r="130" spans="2:113" x14ac:dyDescent="0.25">
      <c r="B130" s="9" t="s">
        <v>20</v>
      </c>
      <c r="D130" s="10">
        <v>45234.229837686828</v>
      </c>
      <c r="E130" s="10">
        <v>43922.299068861161</v>
      </c>
      <c r="F130" s="10">
        <v>44566.035210720591</v>
      </c>
      <c r="G130" s="10">
        <v>44737.392727899693</v>
      </c>
      <c r="H130" s="10">
        <v>43839.685250153394</v>
      </c>
      <c r="I130" s="10">
        <v>43543.476939224849</v>
      </c>
      <c r="J130" s="10">
        <v>44715.845562933959</v>
      </c>
      <c r="K130" s="10">
        <v>45403.666457382948</v>
      </c>
      <c r="L130" s="10">
        <v>44616.214441326774</v>
      </c>
      <c r="M130" s="10">
        <v>44543.257659655086</v>
      </c>
      <c r="N130" s="10">
        <v>44388.799256687387</v>
      </c>
      <c r="O130" s="10">
        <v>44050.798644683557</v>
      </c>
      <c r="P130" s="10">
        <v>43663.09963228026</v>
      </c>
      <c r="Q130" s="10">
        <v>43550.618489508532</v>
      </c>
      <c r="R130" s="10">
        <v>43286.952473612364</v>
      </c>
      <c r="S130" s="10">
        <v>43140.001678808076</v>
      </c>
      <c r="T130" s="10">
        <v>43131.935255876895</v>
      </c>
      <c r="U130" s="10">
        <v>43221.937325452986</v>
      </c>
      <c r="V130" s="10">
        <v>43282.876322388445</v>
      </c>
      <c r="AF130" s="9" t="s">
        <v>20</v>
      </c>
      <c r="AG130" s="9"/>
      <c r="AI130" s="10">
        <v>45234.229837686828</v>
      </c>
      <c r="AJ130" s="10">
        <v>43970.736076495334</v>
      </c>
      <c r="AK130" s="10">
        <v>44323.652999608028</v>
      </c>
      <c r="AL130" s="10">
        <v>44030.657700353855</v>
      </c>
      <c r="AM130" s="10">
        <v>43005.178129519358</v>
      </c>
      <c r="AN130" s="10">
        <v>42766.922183091265</v>
      </c>
      <c r="AO130" s="10">
        <v>43243.436279532441</v>
      </c>
      <c r="AP130" s="10">
        <v>42159.856602075874</v>
      </c>
      <c r="AQ130" s="10">
        <v>41263.415684687934</v>
      </c>
      <c r="AR130" s="10">
        <v>41159.90306707038</v>
      </c>
      <c r="AS130" s="10">
        <v>40982.738028197688</v>
      </c>
      <c r="AT130" s="10">
        <v>40635.530701540993</v>
      </c>
      <c r="AU130" s="10">
        <v>40215.425091556623</v>
      </c>
      <c r="AV130" s="10">
        <v>40085.929455353013</v>
      </c>
      <c r="AW130" s="10">
        <v>39814.226517692783</v>
      </c>
      <c r="AX130" s="10">
        <v>39644.043394427339</v>
      </c>
      <c r="AY130" s="10">
        <v>39600.134917057178</v>
      </c>
      <c r="AZ130" s="10">
        <v>39635.38661705437</v>
      </c>
      <c r="BA130" s="10">
        <v>39656.644806668904</v>
      </c>
      <c r="BK130" s="9" t="s">
        <v>20</v>
      </c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O130" s="9" t="s">
        <v>20</v>
      </c>
      <c r="CQ130" s="10" t="e">
        <v>#DIV/0!</v>
      </c>
      <c r="CR130" s="10">
        <v>30795.87</v>
      </c>
      <c r="CS130" s="10">
        <v>109766.85000000002</v>
      </c>
      <c r="CT130" s="10">
        <v>231315.44000000006</v>
      </c>
      <c r="CU130" s="10">
        <v>264031.95000000007</v>
      </c>
      <c r="CV130" s="10">
        <v>249221.04000000018</v>
      </c>
      <c r="CW130" s="10">
        <v>238985.30500000017</v>
      </c>
      <c r="CX130" s="10">
        <v>478332.5799999999</v>
      </c>
      <c r="CY130" s="10">
        <v>481094.67933450703</v>
      </c>
      <c r="CZ130" s="10">
        <v>482983.6762962651</v>
      </c>
      <c r="DA130" s="10">
        <v>483183.38373652537</v>
      </c>
      <c r="DB130" s="10">
        <v>481815.61573782616</v>
      </c>
      <c r="DC130" s="10">
        <v>479448.16673356696</v>
      </c>
      <c r="DD130" s="10">
        <v>478536.72451364412</v>
      </c>
      <c r="DE130" s="10">
        <v>476032.01551621122</v>
      </c>
      <c r="DF130" s="10">
        <v>475251.20739758364</v>
      </c>
      <c r="DG130" s="10">
        <v>476342.46408367605</v>
      </c>
      <c r="DH130" s="10">
        <v>478665.87238062982</v>
      </c>
      <c r="DI130" s="10">
        <v>481329.28925500804</v>
      </c>
    </row>
    <row r="131" spans="2:113" x14ac:dyDescent="0.25">
      <c r="B131" s="12" t="s">
        <v>21</v>
      </c>
      <c r="D131" s="10">
        <v>34606.153605295141</v>
      </c>
      <c r="E131" s="10">
        <v>33869.490560997838</v>
      </c>
      <c r="F131" s="10">
        <v>31593.510386545873</v>
      </c>
      <c r="G131" s="10">
        <v>30802.331498597163</v>
      </c>
      <c r="H131" s="10">
        <v>31837.595722847786</v>
      </c>
      <c r="I131" s="10">
        <v>31256.297256874986</v>
      </c>
      <c r="J131" s="10">
        <v>30582.350940724609</v>
      </c>
      <c r="K131" s="10">
        <v>27882.295550069139</v>
      </c>
      <c r="L131" s="10">
        <v>28134.386457342436</v>
      </c>
      <c r="M131" s="10">
        <v>28329.564902916318</v>
      </c>
      <c r="N131" s="10">
        <v>28441.606760001003</v>
      </c>
      <c r="O131" s="10">
        <v>28468.040634520901</v>
      </c>
      <c r="P131" s="10">
        <v>28440.087667088854</v>
      </c>
      <c r="Q131" s="10">
        <v>28428.092468545063</v>
      </c>
      <c r="R131" s="10">
        <v>28392.400192138972</v>
      </c>
      <c r="S131" s="10">
        <v>28417.078914472746</v>
      </c>
      <c r="T131" s="10">
        <v>28493.682195962963</v>
      </c>
      <c r="U131" s="10">
        <v>28501.851431986615</v>
      </c>
      <c r="V131" s="10">
        <v>28562.992469592395</v>
      </c>
      <c r="AF131" s="12" t="s">
        <v>21</v>
      </c>
      <c r="AG131" s="12"/>
      <c r="AI131" s="10">
        <v>34606.153605295141</v>
      </c>
      <c r="AJ131" s="10">
        <v>33869.490560997838</v>
      </c>
      <c r="AK131" s="10">
        <v>31593.510386545873</v>
      </c>
      <c r="AL131" s="10">
        <v>30802.331498597163</v>
      </c>
      <c r="AM131" s="10">
        <v>31837.595722847786</v>
      </c>
      <c r="AN131" s="10">
        <v>31256.297256874986</v>
      </c>
      <c r="AO131" s="10">
        <v>30582.350940724609</v>
      </c>
      <c r="AP131" s="10">
        <v>27882.295550069139</v>
      </c>
      <c r="AQ131" s="10">
        <v>28134.386457342436</v>
      </c>
      <c r="AR131" s="10">
        <v>28329.564902916318</v>
      </c>
      <c r="AS131" s="10">
        <v>28441.606760001003</v>
      </c>
      <c r="AT131" s="10">
        <v>28468.040634520901</v>
      </c>
      <c r="AU131" s="10">
        <v>28440.087667088854</v>
      </c>
      <c r="AV131" s="10">
        <v>28428.092468545063</v>
      </c>
      <c r="AW131" s="10">
        <v>28392.400192138972</v>
      </c>
      <c r="AX131" s="10">
        <v>28417.078914472746</v>
      </c>
      <c r="AY131" s="10">
        <v>28493.682195962963</v>
      </c>
      <c r="AZ131" s="10">
        <v>28501.851431986615</v>
      </c>
      <c r="BA131" s="10">
        <v>28562.992469592395</v>
      </c>
      <c r="BK131" s="12" t="s">
        <v>21</v>
      </c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O131" s="12" t="s">
        <v>21</v>
      </c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</row>
    <row r="132" spans="2:113" x14ac:dyDescent="0.25">
      <c r="B132" s="17" t="s">
        <v>22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8828.001188709537</v>
      </c>
      <c r="J132" s="10">
        <v>51837.091893811375</v>
      </c>
      <c r="K132" s="10">
        <v>32801.048170383583</v>
      </c>
      <c r="L132" s="10">
        <v>33059.129529041478</v>
      </c>
      <c r="M132" s="10">
        <v>33224.298234438029</v>
      </c>
      <c r="N132" s="10">
        <v>33237.658716817423</v>
      </c>
      <c r="O132" s="10">
        <v>33080.578741138634</v>
      </c>
      <c r="P132" s="10">
        <v>32843.608600134176</v>
      </c>
      <c r="Q132" s="10">
        <v>32714.580737996072</v>
      </c>
      <c r="R132" s="10">
        <v>32492.957821935499</v>
      </c>
      <c r="S132" s="10">
        <v>32346.086413793168</v>
      </c>
      <c r="T132" s="10">
        <v>32275.191579542457</v>
      </c>
      <c r="U132" s="10">
        <v>32272.542523873737</v>
      </c>
      <c r="V132" s="10">
        <v>32308.853997976064</v>
      </c>
      <c r="AF132" s="17" t="s">
        <v>22</v>
      </c>
      <c r="AG132" s="17"/>
      <c r="AI132" s="10">
        <v>0</v>
      </c>
      <c r="AJ132" s="10">
        <v>0</v>
      </c>
      <c r="AK132" s="10">
        <v>0</v>
      </c>
      <c r="AL132" s="10">
        <v>0</v>
      </c>
      <c r="AM132" s="10">
        <v>0</v>
      </c>
      <c r="AN132" s="10">
        <v>8828.001188709537</v>
      </c>
      <c r="AO132" s="10">
        <v>51837.091893811375</v>
      </c>
      <c r="AP132" s="10">
        <v>32801.048170383583</v>
      </c>
      <c r="AQ132" s="10">
        <v>33059.129529041478</v>
      </c>
      <c r="AR132" s="10">
        <v>33224.298234438029</v>
      </c>
      <c r="AS132" s="10">
        <v>33237.658716817423</v>
      </c>
      <c r="AT132" s="10">
        <v>33080.578741138634</v>
      </c>
      <c r="AU132" s="10">
        <v>32843.608600134176</v>
      </c>
      <c r="AV132" s="10">
        <v>32714.580737996072</v>
      </c>
      <c r="AW132" s="10">
        <v>32492.957821935499</v>
      </c>
      <c r="AX132" s="10">
        <v>32346.086413793168</v>
      </c>
      <c r="AY132" s="10">
        <v>32275.191579542457</v>
      </c>
      <c r="AZ132" s="10">
        <v>32272.542523873737</v>
      </c>
      <c r="BA132" s="10">
        <v>32308.853997976064</v>
      </c>
      <c r="BK132" s="17" t="s">
        <v>22</v>
      </c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O132" s="17" t="s">
        <v>22</v>
      </c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</row>
    <row r="133" spans="2:113" x14ac:dyDescent="0.25">
      <c r="B133" s="17" t="s">
        <v>23</v>
      </c>
      <c r="D133" s="10">
        <v>123155.3010371625</v>
      </c>
      <c r="E133" s="10">
        <v>115435.92755953936</v>
      </c>
      <c r="F133" s="10">
        <v>78321.918104961558</v>
      </c>
      <c r="G133" s="10">
        <v>67250.989804633558</v>
      </c>
      <c r="H133" s="10">
        <v>81337.295625146377</v>
      </c>
      <c r="I133" s="10">
        <v>61613.886591068047</v>
      </c>
      <c r="J133" s="10">
        <v>60589.546300765811</v>
      </c>
      <c r="K133" s="10">
        <v>59542.644899728803</v>
      </c>
      <c r="L133" s="10">
        <v>60662.750947450833</v>
      </c>
      <c r="M133" s="10">
        <v>61648.87767130859</v>
      </c>
      <c r="N133" s="10">
        <v>62392.485630218012</v>
      </c>
      <c r="O133" s="10">
        <v>62848.510523887788</v>
      </c>
      <c r="P133" s="10">
        <v>63179.9199965769</v>
      </c>
      <c r="Q133" s="10">
        <v>63333.991658432991</v>
      </c>
      <c r="R133" s="10">
        <v>63672.645545869746</v>
      </c>
      <c r="S133" s="10">
        <v>64103.64473191704</v>
      </c>
      <c r="T133" s="10">
        <v>64736.68589049072</v>
      </c>
      <c r="U133" s="10">
        <v>65559.298970735093</v>
      </c>
      <c r="V133" s="10">
        <v>66453.717386138524</v>
      </c>
      <c r="AF133" s="17" t="s">
        <v>23</v>
      </c>
      <c r="AG133" s="17"/>
      <c r="AI133" s="10">
        <v>123155.3010371625</v>
      </c>
      <c r="AJ133" s="10">
        <v>115435.92755953936</v>
      </c>
      <c r="AK133" s="10">
        <v>78321.918104961558</v>
      </c>
      <c r="AL133" s="10">
        <v>67250.989804633558</v>
      </c>
      <c r="AM133" s="10">
        <v>81337.295625146377</v>
      </c>
      <c r="AN133" s="10">
        <v>61613.886591068047</v>
      </c>
      <c r="AO133" s="10">
        <v>60589.546300765811</v>
      </c>
      <c r="AP133" s="10">
        <v>59542.644899728803</v>
      </c>
      <c r="AQ133" s="10">
        <v>60662.750947450833</v>
      </c>
      <c r="AR133" s="10">
        <v>61648.87767130859</v>
      </c>
      <c r="AS133" s="10">
        <v>62392.485630218012</v>
      </c>
      <c r="AT133" s="10">
        <v>62848.510523887788</v>
      </c>
      <c r="AU133" s="10">
        <v>63179.9199965769</v>
      </c>
      <c r="AV133" s="10">
        <v>63333.991658432991</v>
      </c>
      <c r="AW133" s="10">
        <v>63672.645545869746</v>
      </c>
      <c r="AX133" s="10">
        <v>64103.64473191704</v>
      </c>
      <c r="AY133" s="10">
        <v>64736.68589049072</v>
      </c>
      <c r="AZ133" s="10">
        <v>65559.298970735093</v>
      </c>
      <c r="BA133" s="10">
        <v>66453.717386138524</v>
      </c>
      <c r="BK133" s="17" t="s">
        <v>23</v>
      </c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O133" s="17" t="s">
        <v>23</v>
      </c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</row>
    <row r="134" spans="2:113" x14ac:dyDescent="0.25">
      <c r="B134" s="17" t="s">
        <v>24</v>
      </c>
      <c r="D134" s="10">
        <v>22064.975643097936</v>
      </c>
      <c r="E134" s="10">
        <v>22381.080466524392</v>
      </c>
      <c r="F134" s="10">
        <v>17158.136159791673</v>
      </c>
      <c r="G134" s="10">
        <v>13884.589981016325</v>
      </c>
      <c r="H134" s="10">
        <v>14758.918206444847</v>
      </c>
      <c r="I134" s="10">
        <v>15095.835987156081</v>
      </c>
      <c r="J134" s="10">
        <v>14313.129157222213</v>
      </c>
      <c r="K134" s="10">
        <v>14641.493016964823</v>
      </c>
      <c r="L134" s="10">
        <v>14739.864692088266</v>
      </c>
      <c r="M134" s="10">
        <v>14822.856072484019</v>
      </c>
      <c r="N134" s="10">
        <v>14878.666554535075</v>
      </c>
      <c r="O134" s="10">
        <v>14901.831419244725</v>
      </c>
      <c r="P134" s="10">
        <v>14899.861233247411</v>
      </c>
      <c r="Q134" s="10">
        <v>14896.597710846867</v>
      </c>
      <c r="R134" s="10">
        <v>14892.881669934046</v>
      </c>
      <c r="S134" s="10">
        <v>14916.056104930516</v>
      </c>
      <c r="T134" s="10">
        <v>14953.46828078313</v>
      </c>
      <c r="U134" s="10">
        <v>15004.898686131542</v>
      </c>
      <c r="V134" s="10">
        <v>15065.316645976804</v>
      </c>
      <c r="AF134" s="17" t="s">
        <v>24</v>
      </c>
      <c r="AG134" s="17"/>
      <c r="AI134" s="10">
        <v>22064.975643097936</v>
      </c>
      <c r="AJ134" s="10">
        <v>22381.080466524392</v>
      </c>
      <c r="AK134" s="10">
        <v>17158.136159791673</v>
      </c>
      <c r="AL134" s="10">
        <v>13884.589981016325</v>
      </c>
      <c r="AM134" s="10">
        <v>14758.918206444847</v>
      </c>
      <c r="AN134" s="10">
        <v>15095.835987156081</v>
      </c>
      <c r="AO134" s="10">
        <v>14313.129157222213</v>
      </c>
      <c r="AP134" s="10">
        <v>14641.493016964823</v>
      </c>
      <c r="AQ134" s="10">
        <v>14739.864692088266</v>
      </c>
      <c r="AR134" s="10">
        <v>14822.856072484019</v>
      </c>
      <c r="AS134" s="10">
        <v>14878.666554535075</v>
      </c>
      <c r="AT134" s="10">
        <v>14901.831419244725</v>
      </c>
      <c r="AU134" s="10">
        <v>14899.861233247411</v>
      </c>
      <c r="AV134" s="10">
        <v>14896.597710846867</v>
      </c>
      <c r="AW134" s="10">
        <v>14892.881669934046</v>
      </c>
      <c r="AX134" s="10">
        <v>14916.056104930516</v>
      </c>
      <c r="AY134" s="10">
        <v>14953.46828078313</v>
      </c>
      <c r="AZ134" s="10">
        <v>15004.898686131542</v>
      </c>
      <c r="BA134" s="10">
        <v>15065.316645976804</v>
      </c>
      <c r="BK134" s="17" t="s">
        <v>24</v>
      </c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O134" s="17" t="s">
        <v>24</v>
      </c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</row>
    <row r="135" spans="2:113" x14ac:dyDescent="0.25">
      <c r="B135" s="17" t="s">
        <v>25</v>
      </c>
      <c r="D135" s="10">
        <v>5863.3226823953255</v>
      </c>
      <c r="E135" s="10">
        <v>7368.2980514185911</v>
      </c>
      <c r="F135" s="10">
        <v>10229.035347597635</v>
      </c>
      <c r="G135" s="10">
        <v>13594.78998206753</v>
      </c>
      <c r="H135" s="10">
        <v>10231.577034098878</v>
      </c>
      <c r="I135" s="10">
        <v>10948.687852276595</v>
      </c>
      <c r="J135" s="10">
        <v>12405.381505180863</v>
      </c>
      <c r="K135" s="10">
        <v>15180.820864756179</v>
      </c>
      <c r="L135" s="10">
        <v>15327.623777363417</v>
      </c>
      <c r="M135" s="10">
        <v>15453.514088993868</v>
      </c>
      <c r="N135" s="10">
        <v>15542.36657744787</v>
      </c>
      <c r="O135" s="10">
        <v>15586.892434246363</v>
      </c>
      <c r="P135" s="10">
        <v>15595.153115830542</v>
      </c>
      <c r="Q135" s="10">
        <v>15596.500158287474</v>
      </c>
      <c r="R135" s="10">
        <v>15600.639071054944</v>
      </c>
      <c r="S135" s="10">
        <v>15644.980103941498</v>
      </c>
      <c r="T135" s="10">
        <v>15710.835455785991</v>
      </c>
      <c r="U135" s="10">
        <v>15797.237813453747</v>
      </c>
      <c r="V135" s="10">
        <v>15895.966875565269</v>
      </c>
      <c r="AF135" s="17" t="s">
        <v>25</v>
      </c>
      <c r="AG135" s="17"/>
      <c r="AI135" s="10">
        <v>5863.3226823953255</v>
      </c>
      <c r="AJ135" s="10">
        <v>7368.2980514185911</v>
      </c>
      <c r="AK135" s="10">
        <v>10229.035347597635</v>
      </c>
      <c r="AL135" s="10">
        <v>13594.78998206753</v>
      </c>
      <c r="AM135" s="10">
        <v>10231.577034098878</v>
      </c>
      <c r="AN135" s="10">
        <v>10948.687852276595</v>
      </c>
      <c r="AO135" s="10">
        <v>12405.381505180863</v>
      </c>
      <c r="AP135" s="10">
        <v>15180.820864756179</v>
      </c>
      <c r="AQ135" s="10">
        <v>15327.623777363417</v>
      </c>
      <c r="AR135" s="10">
        <v>15453.514088993868</v>
      </c>
      <c r="AS135" s="10">
        <v>15542.36657744787</v>
      </c>
      <c r="AT135" s="10">
        <v>15586.892434246363</v>
      </c>
      <c r="AU135" s="10">
        <v>15595.153115830542</v>
      </c>
      <c r="AV135" s="10">
        <v>15596.500158287474</v>
      </c>
      <c r="AW135" s="10">
        <v>15600.639071054944</v>
      </c>
      <c r="AX135" s="10">
        <v>15644.980103941498</v>
      </c>
      <c r="AY135" s="10">
        <v>15710.835455785991</v>
      </c>
      <c r="AZ135" s="10">
        <v>15797.237813453747</v>
      </c>
      <c r="BA135" s="10">
        <v>15895.966875565269</v>
      </c>
      <c r="BK135" s="17" t="s">
        <v>25</v>
      </c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O135" s="17" t="s">
        <v>25</v>
      </c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</row>
    <row r="136" spans="2:113" x14ac:dyDescent="0.25">
      <c r="B136" s="17" t="s">
        <v>26</v>
      </c>
      <c r="D136" s="10">
        <v>4082.4729046924463</v>
      </c>
      <c r="E136" s="10">
        <v>3207.7060717073136</v>
      </c>
      <c r="F136" s="10">
        <v>49265.182162131168</v>
      </c>
      <c r="G136" s="10">
        <v>53725.704685972065</v>
      </c>
      <c r="H136" s="10">
        <v>37701.614505357189</v>
      </c>
      <c r="I136" s="10">
        <v>42281.258852984589</v>
      </c>
      <c r="J136" s="10">
        <v>59381.413130431545</v>
      </c>
      <c r="K136" s="10">
        <v>31304.277294517575</v>
      </c>
      <c r="L136" s="10">
        <v>32088.530792450249</v>
      </c>
      <c r="M136" s="10">
        <v>32617.665413450512</v>
      </c>
      <c r="N136" s="10">
        <v>32873.562020376805</v>
      </c>
      <c r="O136" s="10">
        <v>33040.063266928904</v>
      </c>
      <c r="P136" s="10">
        <v>33156.69682968851</v>
      </c>
      <c r="Q136" s="10">
        <v>33212.657393973313</v>
      </c>
      <c r="R136" s="10">
        <v>33324.007149765348</v>
      </c>
      <c r="S136" s="10">
        <v>33484.174018881349</v>
      </c>
      <c r="T136" s="10">
        <v>33700.720645162823</v>
      </c>
      <c r="U136" s="10">
        <v>32557.20165851443</v>
      </c>
      <c r="V136" s="10">
        <v>31259.172777023476</v>
      </c>
      <c r="AF136" s="17" t="s">
        <v>26</v>
      </c>
      <c r="AG136" s="17"/>
      <c r="AI136" s="10">
        <v>4082.4729046924463</v>
      </c>
      <c r="AJ136" s="10">
        <v>3207.7060717073136</v>
      </c>
      <c r="AK136" s="10">
        <v>49265.182162131168</v>
      </c>
      <c r="AL136" s="10">
        <v>53725.704685972065</v>
      </c>
      <c r="AM136" s="10">
        <v>37701.614505357189</v>
      </c>
      <c r="AN136" s="10">
        <v>42281.258852984589</v>
      </c>
      <c r="AO136" s="10">
        <v>59381.413130431545</v>
      </c>
      <c r="AP136" s="10">
        <v>31304.277294517575</v>
      </c>
      <c r="AQ136" s="10">
        <v>32088.530792450249</v>
      </c>
      <c r="AR136" s="10">
        <v>32617.665413450512</v>
      </c>
      <c r="AS136" s="10">
        <v>32873.562020376805</v>
      </c>
      <c r="AT136" s="10">
        <v>33040.063266928904</v>
      </c>
      <c r="AU136" s="10">
        <v>33156.69682968851</v>
      </c>
      <c r="AV136" s="10">
        <v>33212.657393973313</v>
      </c>
      <c r="AW136" s="10">
        <v>33324.007149765348</v>
      </c>
      <c r="AX136" s="10">
        <v>33484.174018881349</v>
      </c>
      <c r="AY136" s="10">
        <v>33700.720645162823</v>
      </c>
      <c r="AZ136" s="10">
        <v>32557.20165851443</v>
      </c>
      <c r="BA136" s="10">
        <v>31259.172777023476</v>
      </c>
      <c r="BK136" s="17" t="s">
        <v>26</v>
      </c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O136" s="17" t="s">
        <v>26</v>
      </c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</row>
    <row r="137" spans="2:113" x14ac:dyDescent="0.25">
      <c r="B137" s="17" t="s">
        <v>27</v>
      </c>
      <c r="D137" s="10">
        <v>36979.299877595433</v>
      </c>
      <c r="E137" s="10">
        <v>38783.911596331971</v>
      </c>
      <c r="F137" s="10">
        <v>34571.743817902214</v>
      </c>
      <c r="G137" s="10">
        <v>34723.137591851475</v>
      </c>
      <c r="H137" s="10">
        <v>35511.353349625148</v>
      </c>
      <c r="I137" s="10">
        <v>35902.142975245508</v>
      </c>
      <c r="J137" s="10">
        <v>34548.493169209018</v>
      </c>
      <c r="K137" s="10">
        <v>31225.267935132517</v>
      </c>
      <c r="L137" s="10">
        <v>31501.453809415616</v>
      </c>
      <c r="M137" s="10">
        <v>31714.283988200972</v>
      </c>
      <c r="N137" s="10">
        <v>31823.206680112984</v>
      </c>
      <c r="O137" s="10">
        <v>31823.020289667278</v>
      </c>
      <c r="P137" s="10">
        <v>31746.702477169445</v>
      </c>
      <c r="Q137" s="10">
        <v>31703.776267314759</v>
      </c>
      <c r="R137" s="10">
        <v>31618.221518164213</v>
      </c>
      <c r="S137" s="10">
        <v>31614.279326254433</v>
      </c>
      <c r="T137" s="10">
        <v>31674.109598176445</v>
      </c>
      <c r="U137" s="10">
        <v>31688.937883489842</v>
      </c>
      <c r="V137" s="10">
        <v>31722.376862873945</v>
      </c>
      <c r="AF137" s="17" t="s">
        <v>27</v>
      </c>
      <c r="AG137" s="17"/>
      <c r="AI137" s="10">
        <v>36979.299877595433</v>
      </c>
      <c r="AJ137" s="10">
        <v>38783.911596331971</v>
      </c>
      <c r="AK137" s="10">
        <v>34571.743817902214</v>
      </c>
      <c r="AL137" s="10">
        <v>34723.137591851475</v>
      </c>
      <c r="AM137" s="10">
        <v>35511.353349625148</v>
      </c>
      <c r="AN137" s="10">
        <v>35902.142975245508</v>
      </c>
      <c r="AO137" s="10">
        <v>34548.493169209018</v>
      </c>
      <c r="AP137" s="10">
        <v>31225.267935132517</v>
      </c>
      <c r="AQ137" s="10">
        <v>31501.453809415616</v>
      </c>
      <c r="AR137" s="10">
        <v>31714.283988200972</v>
      </c>
      <c r="AS137" s="10">
        <v>31823.206680112984</v>
      </c>
      <c r="AT137" s="10">
        <v>31823.020289667278</v>
      </c>
      <c r="AU137" s="10">
        <v>31746.702477169445</v>
      </c>
      <c r="AV137" s="10">
        <v>31703.776267314759</v>
      </c>
      <c r="AW137" s="10">
        <v>31618.221518164213</v>
      </c>
      <c r="AX137" s="10">
        <v>31614.279326254433</v>
      </c>
      <c r="AY137" s="10">
        <v>31674.109598176445</v>
      </c>
      <c r="AZ137" s="10">
        <v>31688.937883489842</v>
      </c>
      <c r="BA137" s="10">
        <v>31722.376862873945</v>
      </c>
      <c r="BK137" s="17" t="s">
        <v>27</v>
      </c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O137" s="17" t="s">
        <v>27</v>
      </c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</row>
    <row r="138" spans="2:113" x14ac:dyDescent="0.25">
      <c r="B138" s="17" t="s">
        <v>28</v>
      </c>
      <c r="D138" s="10">
        <v>37588.50344023158</v>
      </c>
      <c r="E138" s="10">
        <v>34461.766767975976</v>
      </c>
      <c r="F138" s="10">
        <v>29277.136081846715</v>
      </c>
      <c r="G138" s="10">
        <v>28402.73301341791</v>
      </c>
      <c r="H138" s="10">
        <v>30163.343258696641</v>
      </c>
      <c r="I138" s="10">
        <v>29612.19594849151</v>
      </c>
      <c r="J138" s="10">
        <v>27458.289260332553</v>
      </c>
      <c r="K138" s="10">
        <v>26344.327997132856</v>
      </c>
      <c r="L138" s="10">
        <v>26555.788588524887</v>
      </c>
      <c r="M138" s="10">
        <v>26731.204265338994</v>
      </c>
      <c r="N138" s="10">
        <v>26842.879663368989</v>
      </c>
      <c r="O138" s="10">
        <v>26879.276290388494</v>
      </c>
      <c r="P138" s="10">
        <v>26869.284653753497</v>
      </c>
      <c r="Q138" s="10">
        <v>26860.253203709377</v>
      </c>
      <c r="R138" s="10">
        <v>26848.794731324029</v>
      </c>
      <c r="S138" s="10">
        <v>26883.493464870851</v>
      </c>
      <c r="T138" s="10">
        <v>26958.537894065925</v>
      </c>
      <c r="U138" s="10">
        <v>27070.379493990647</v>
      </c>
      <c r="V138" s="10">
        <v>27201.924240883433</v>
      </c>
      <c r="AF138" s="17" t="s">
        <v>28</v>
      </c>
      <c r="AG138" s="17"/>
      <c r="AI138" s="10">
        <v>37588.50344023158</v>
      </c>
      <c r="AJ138" s="10">
        <v>34461.766767975976</v>
      </c>
      <c r="AK138" s="10">
        <v>29277.136081846715</v>
      </c>
      <c r="AL138" s="10">
        <v>28402.73301341791</v>
      </c>
      <c r="AM138" s="10">
        <v>30163.343258696641</v>
      </c>
      <c r="AN138" s="10">
        <v>29612.19594849151</v>
      </c>
      <c r="AO138" s="10">
        <v>27458.289260332553</v>
      </c>
      <c r="AP138" s="10">
        <v>26344.327997132856</v>
      </c>
      <c r="AQ138" s="10">
        <v>26555.788588524887</v>
      </c>
      <c r="AR138" s="10">
        <v>26731.204265338994</v>
      </c>
      <c r="AS138" s="10">
        <v>26842.879663368989</v>
      </c>
      <c r="AT138" s="10">
        <v>26879.276290388494</v>
      </c>
      <c r="AU138" s="10">
        <v>26869.284653753497</v>
      </c>
      <c r="AV138" s="10">
        <v>26860.253203709377</v>
      </c>
      <c r="AW138" s="10">
        <v>26848.794731324029</v>
      </c>
      <c r="AX138" s="10">
        <v>26883.493464870851</v>
      </c>
      <c r="AY138" s="10">
        <v>26958.537894065925</v>
      </c>
      <c r="AZ138" s="10">
        <v>27070.379493990647</v>
      </c>
      <c r="BA138" s="10">
        <v>27201.924240883433</v>
      </c>
      <c r="BK138" s="17" t="s">
        <v>28</v>
      </c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O138" s="17" t="s">
        <v>28</v>
      </c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</row>
    <row r="139" spans="2:113" x14ac:dyDescent="0.25">
      <c r="B139" s="12" t="s">
        <v>29</v>
      </c>
      <c r="D139" s="10">
        <v>51933.138493254926</v>
      </c>
      <c r="E139" s="10">
        <v>50441.393070930106</v>
      </c>
      <c r="F139" s="10">
        <v>54045.957197617499</v>
      </c>
      <c r="G139" s="10">
        <v>55420.939670364969</v>
      </c>
      <c r="H139" s="10">
        <v>52633.629315471087</v>
      </c>
      <c r="I139" s="10">
        <v>52626.689281678504</v>
      </c>
      <c r="J139" s="10">
        <v>55491.295754324012</v>
      </c>
      <c r="K139" s="10">
        <v>59535.114506696948</v>
      </c>
      <c r="L139" s="10">
        <v>58743.831463875067</v>
      </c>
      <c r="M139" s="10">
        <v>58633.703950778625</v>
      </c>
      <c r="N139" s="10">
        <v>58555.882259504513</v>
      </c>
      <c r="O139" s="10">
        <v>58214.439717651716</v>
      </c>
      <c r="P139" s="10">
        <v>57837.705135378608</v>
      </c>
      <c r="Q139" s="10">
        <v>57976.741212506116</v>
      </c>
      <c r="R139" s="10">
        <v>57789.844172612786</v>
      </c>
      <c r="S139" s="10">
        <v>57734.6773975162</v>
      </c>
      <c r="T139" s="10">
        <v>57867.089071349779</v>
      </c>
      <c r="U139" s="10">
        <v>58151.692012836531</v>
      </c>
      <c r="V139" s="10">
        <v>58484.018761603154</v>
      </c>
      <c r="AF139" s="12" t="s">
        <v>29</v>
      </c>
      <c r="AG139" s="12"/>
      <c r="AI139" s="10">
        <v>51933.138493254926</v>
      </c>
      <c r="AJ139" s="10">
        <v>50561.182845752846</v>
      </c>
      <c r="AK139" s="10">
        <v>53686.467566634383</v>
      </c>
      <c r="AL139" s="10">
        <v>54240.439668152656</v>
      </c>
      <c r="AM139" s="10">
        <v>51241.560115754168</v>
      </c>
      <c r="AN139" s="10">
        <v>51332.105012573891</v>
      </c>
      <c r="AO139" s="10">
        <v>53026.003015088332</v>
      </c>
      <c r="AP139" s="10">
        <v>53831.901592084178</v>
      </c>
      <c r="AQ139" s="10">
        <v>52678.743760368408</v>
      </c>
      <c r="AR139" s="10">
        <v>52471.963239200821</v>
      </c>
      <c r="AS139" s="10">
        <v>52288.406064356692</v>
      </c>
      <c r="AT139" s="10">
        <v>51860.812049717591</v>
      </c>
      <c r="AU139" s="10">
        <v>51348.55328526943</v>
      </c>
      <c r="AV139" s="10">
        <v>51381.319176125493</v>
      </c>
      <c r="AW139" s="10">
        <v>51113.247013840482</v>
      </c>
      <c r="AX139" s="10">
        <v>50953.957510310065</v>
      </c>
      <c r="AY139" s="10">
        <v>50964.517817669366</v>
      </c>
      <c r="AZ139" s="10">
        <v>51116.423680573062</v>
      </c>
      <c r="BA139" s="10">
        <v>51307.436705300039</v>
      </c>
      <c r="BK139" s="12" t="s">
        <v>29</v>
      </c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O139" s="12" t="s">
        <v>29</v>
      </c>
      <c r="CQ139" s="10" t="e">
        <v>#DIV/0!</v>
      </c>
      <c r="CR139" s="10">
        <v>30795.87</v>
      </c>
      <c r="CS139" s="10">
        <v>109766.85000000002</v>
      </c>
      <c r="CT139" s="10">
        <v>231315.44000000006</v>
      </c>
      <c r="CU139" s="10">
        <v>264031.95000000007</v>
      </c>
      <c r="CV139" s="10">
        <v>249221.04000000018</v>
      </c>
      <c r="CW139" s="10">
        <v>238985.30500000017</v>
      </c>
      <c r="CX139" s="10">
        <v>478332.5799999999</v>
      </c>
      <c r="CY139" s="10">
        <v>481094.67933450703</v>
      </c>
      <c r="CZ139" s="10">
        <v>482983.6762962651</v>
      </c>
      <c r="DA139" s="10">
        <v>483183.38373652537</v>
      </c>
      <c r="DB139" s="10">
        <v>481815.61573782616</v>
      </c>
      <c r="DC139" s="10">
        <v>479448.16673356696</v>
      </c>
      <c r="DD139" s="10">
        <v>478536.72451364412</v>
      </c>
      <c r="DE139" s="10">
        <v>476032.01551621122</v>
      </c>
      <c r="DF139" s="10">
        <v>475251.20739758364</v>
      </c>
      <c r="DG139" s="10">
        <v>476342.46408367605</v>
      </c>
      <c r="DH139" s="10">
        <v>478665.87238062982</v>
      </c>
      <c r="DI139" s="10">
        <v>481329.28925500804</v>
      </c>
    </row>
    <row r="140" spans="2:113" x14ac:dyDescent="0.25">
      <c r="B140" s="17" t="s">
        <v>30</v>
      </c>
      <c r="D140" s="10">
        <v>11417.745978317389</v>
      </c>
      <c r="E140" s="10">
        <v>9833.5539994771334</v>
      </c>
      <c r="F140" s="10">
        <v>13457.646198418681</v>
      </c>
      <c r="G140" s="10">
        <v>12623.402094949284</v>
      </c>
      <c r="H140" s="10">
        <v>12591.968320179012</v>
      </c>
      <c r="I140" s="10">
        <v>11990.980506706992</v>
      </c>
      <c r="J140" s="10">
        <v>11141.248512423173</v>
      </c>
      <c r="K140" s="10">
        <v>15466.7799539347</v>
      </c>
      <c r="L140" s="10">
        <v>15594.810368194056</v>
      </c>
      <c r="M140" s="10">
        <v>15690.232808267045</v>
      </c>
      <c r="N140" s="10">
        <v>15739.941440718059</v>
      </c>
      <c r="O140" s="10">
        <v>15746.267912494264</v>
      </c>
      <c r="P140" s="10">
        <v>15727.014594530428</v>
      </c>
      <c r="Q140" s="10">
        <v>15715.842639048773</v>
      </c>
      <c r="R140" s="10">
        <v>15696.786687495947</v>
      </c>
      <c r="S140" s="10">
        <v>15712.238510983325</v>
      </c>
      <c r="T140" s="10">
        <v>15756.276000370031</v>
      </c>
      <c r="U140" s="10">
        <v>15821.649418150355</v>
      </c>
      <c r="V140" s="10">
        <v>15896.342508053478</v>
      </c>
      <c r="AF140" s="17" t="s">
        <v>30</v>
      </c>
      <c r="AG140" s="17"/>
      <c r="AI140" s="10">
        <v>11417.745978317389</v>
      </c>
      <c r="AJ140" s="10">
        <v>9833.5539994771334</v>
      </c>
      <c r="AK140" s="10">
        <v>13457.646198418681</v>
      </c>
      <c r="AL140" s="10">
        <v>12623.402094949284</v>
      </c>
      <c r="AM140" s="10">
        <v>12591.968320179012</v>
      </c>
      <c r="AN140" s="10">
        <v>11990.980506706992</v>
      </c>
      <c r="AO140" s="10">
        <v>11141.248512423173</v>
      </c>
      <c r="AP140" s="10">
        <v>15466.7799539347</v>
      </c>
      <c r="AQ140" s="10">
        <v>15594.810368194056</v>
      </c>
      <c r="AR140" s="10">
        <v>15690.232808267045</v>
      </c>
      <c r="AS140" s="10">
        <v>15739.941440718059</v>
      </c>
      <c r="AT140" s="10">
        <v>15746.267912494264</v>
      </c>
      <c r="AU140" s="10">
        <v>15727.014594530428</v>
      </c>
      <c r="AV140" s="10">
        <v>15715.842639048773</v>
      </c>
      <c r="AW140" s="10">
        <v>15696.786687495947</v>
      </c>
      <c r="AX140" s="10">
        <v>15712.238510983325</v>
      </c>
      <c r="AY140" s="10">
        <v>15756.276000370031</v>
      </c>
      <c r="AZ140" s="10">
        <v>15821.649418150355</v>
      </c>
      <c r="BA140" s="10">
        <v>15896.342508053478</v>
      </c>
      <c r="BK140" s="17" t="s">
        <v>30</v>
      </c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O140" s="17" t="s">
        <v>30</v>
      </c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</row>
    <row r="141" spans="2:113" x14ac:dyDescent="0.25">
      <c r="B141" s="17" t="s">
        <v>31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AF141" s="17" t="s">
        <v>31</v>
      </c>
      <c r="AG141" s="17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K141" s="17" t="s">
        <v>31</v>
      </c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O141" s="17" t="s">
        <v>31</v>
      </c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</row>
    <row r="142" spans="2:113" x14ac:dyDescent="0.25">
      <c r="B142" s="17" t="s">
        <v>32</v>
      </c>
      <c r="D142" s="10">
        <v>47334.778359297059</v>
      </c>
      <c r="E142" s="10">
        <v>44142.966490116676</v>
      </c>
      <c r="F142" s="10">
        <v>42763.590560721823</v>
      </c>
      <c r="G142" s="10">
        <v>48478.348322653394</v>
      </c>
      <c r="H142" s="10">
        <v>45972.343334932099</v>
      </c>
      <c r="I142" s="10">
        <v>45693.641376386971</v>
      </c>
      <c r="J142" s="10">
        <v>52424.658658785942</v>
      </c>
      <c r="K142" s="10">
        <v>68084.783701861088</v>
      </c>
      <c r="L142" s="10">
        <v>68409.737811961662</v>
      </c>
      <c r="M142" s="10">
        <v>68699.269972147929</v>
      </c>
      <c r="N142" s="10">
        <v>68685.17511841825</v>
      </c>
      <c r="O142" s="10">
        <v>68324.32571770341</v>
      </c>
      <c r="P142" s="10">
        <v>67995.796939862776</v>
      </c>
      <c r="Q142" s="10">
        <v>67926.83134081203</v>
      </c>
      <c r="R142" s="10">
        <v>67456.24007376036</v>
      </c>
      <c r="S142" s="10">
        <v>67263.566737626476</v>
      </c>
      <c r="T142" s="10">
        <v>67333.223415506684</v>
      </c>
      <c r="U142" s="10">
        <v>67550.431921384225</v>
      </c>
      <c r="V142" s="10">
        <v>67830.152338206608</v>
      </c>
      <c r="AF142" s="17" t="s">
        <v>32</v>
      </c>
      <c r="AG142" s="17"/>
      <c r="AI142" s="10">
        <v>47334.778359297059</v>
      </c>
      <c r="AJ142" s="10">
        <v>44573.517989797867</v>
      </c>
      <c r="AK142" s="10">
        <v>40669.738703244388</v>
      </c>
      <c r="AL142" s="10">
        <v>42383.778600075173</v>
      </c>
      <c r="AM142" s="10">
        <v>38847.150046972645</v>
      </c>
      <c r="AN142" s="10">
        <v>39043.294359957508</v>
      </c>
      <c r="AO142" s="10">
        <v>39987.282236038329</v>
      </c>
      <c r="AP142" s="10">
        <v>40362.823770603638</v>
      </c>
      <c r="AQ142" s="10">
        <v>40604.4559206458</v>
      </c>
      <c r="AR142" s="10">
        <v>40692.686149354173</v>
      </c>
      <c r="AS142" s="10">
        <v>40557.094580818957</v>
      </c>
      <c r="AT142" s="10">
        <v>40205.343728985674</v>
      </c>
      <c r="AU142" s="10">
        <v>39737.211902123505</v>
      </c>
      <c r="AV142" s="10">
        <v>39493.393916681809</v>
      </c>
      <c r="AW142" s="10">
        <v>39031.561900894834</v>
      </c>
      <c r="AX142" s="10">
        <v>38719.302931068742</v>
      </c>
      <c r="AY142" s="10">
        <v>38540.941893573487</v>
      </c>
      <c r="AZ142" s="10">
        <v>38463.696449543757</v>
      </c>
      <c r="BA142" s="10">
        <v>38432.650779104581</v>
      </c>
      <c r="BK142" s="17" t="s">
        <v>32</v>
      </c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O142" s="17" t="s">
        <v>32</v>
      </c>
      <c r="CQ142" s="10" t="e">
        <v>#DIV/0!</v>
      </c>
      <c r="CR142" s="10">
        <v>30795.87</v>
      </c>
      <c r="CS142" s="10">
        <v>109766.85000000002</v>
      </c>
      <c r="CT142" s="10">
        <v>231315.44000000006</v>
      </c>
      <c r="CU142" s="10">
        <v>264031.95000000007</v>
      </c>
      <c r="CV142" s="10">
        <v>249221.04000000018</v>
      </c>
      <c r="CW142" s="10">
        <v>238985.30500000017</v>
      </c>
      <c r="CX142" s="10">
        <v>478332.5799999999</v>
      </c>
      <c r="CY142" s="10">
        <v>481094.67933450703</v>
      </c>
      <c r="CZ142" s="10">
        <v>482983.6762962651</v>
      </c>
      <c r="DA142" s="10">
        <v>483183.38373652537</v>
      </c>
      <c r="DB142" s="10">
        <v>481815.61573782616</v>
      </c>
      <c r="DC142" s="10">
        <v>479448.16673356696</v>
      </c>
      <c r="DD142" s="10">
        <v>478536.72451364412</v>
      </c>
      <c r="DE142" s="10">
        <v>476032.01551621122</v>
      </c>
      <c r="DF142" s="10">
        <v>475251.20739758364</v>
      </c>
      <c r="DG142" s="10">
        <v>476342.46408367605</v>
      </c>
      <c r="DH142" s="10">
        <v>478665.87238062982</v>
      </c>
      <c r="DI142" s="10">
        <v>481329.28925500804</v>
      </c>
    </row>
    <row r="143" spans="2:113" x14ac:dyDescent="0.25">
      <c r="B143" s="17" t="s">
        <v>33</v>
      </c>
      <c r="D143" s="10">
        <v>14936.212715548947</v>
      </c>
      <c r="E143" s="10">
        <v>11438.39680066405</v>
      </c>
      <c r="F143" s="10">
        <v>4464.383130252023</v>
      </c>
      <c r="G143" s="10">
        <v>5282.8838522209862</v>
      </c>
      <c r="H143" s="10">
        <v>4427.7449588113141</v>
      </c>
      <c r="I143" s="10">
        <v>4790.8663560096584</v>
      </c>
      <c r="J143" s="10">
        <v>5761.794052580748</v>
      </c>
      <c r="K143" s="10" t="e">
        <v>#DIV/0!</v>
      </c>
      <c r="L143" s="10">
        <v>6694.6361121382834</v>
      </c>
      <c r="M143" s="10">
        <v>6611.5533840134931</v>
      </c>
      <c r="N143" s="10">
        <v>6514.345669463929</v>
      </c>
      <c r="O143" s="10">
        <v>6399.6252052242016</v>
      </c>
      <c r="P143" s="10">
        <v>6286.5769861520866</v>
      </c>
      <c r="Q143" s="10">
        <v>6228.0811998596737</v>
      </c>
      <c r="R143" s="10">
        <v>6126.4566678344345</v>
      </c>
      <c r="S143" s="10">
        <v>6026.2465460554749</v>
      </c>
      <c r="T143" s="10">
        <v>5937.812142544989</v>
      </c>
      <c r="U143" s="10">
        <v>5858.0173700555906</v>
      </c>
      <c r="V143" s="10">
        <v>5782.1363060177364</v>
      </c>
      <c r="AF143" s="17" t="s">
        <v>33</v>
      </c>
      <c r="AG143" s="17"/>
      <c r="AI143" s="10">
        <v>14936.212715548947</v>
      </c>
      <c r="AJ143" s="10">
        <v>11438.39680066405</v>
      </c>
      <c r="AK143" s="10">
        <v>4464.383130252023</v>
      </c>
      <c r="AL143" s="10">
        <v>5282.8838522209862</v>
      </c>
      <c r="AM143" s="10">
        <v>4427.7449588113141</v>
      </c>
      <c r="AN143" s="10">
        <v>4790.8663560096584</v>
      </c>
      <c r="AO143" s="10">
        <v>5761.794052580748</v>
      </c>
      <c r="AP143" s="10">
        <v>6767.4248515522104</v>
      </c>
      <c r="AQ143" s="10">
        <v>6694.6361121382834</v>
      </c>
      <c r="AR143" s="10">
        <v>6611.5533840134931</v>
      </c>
      <c r="AS143" s="10">
        <v>6514.345669463929</v>
      </c>
      <c r="AT143" s="10">
        <v>6399.6252052242016</v>
      </c>
      <c r="AU143" s="10">
        <v>6286.5769861520866</v>
      </c>
      <c r="AV143" s="10">
        <v>6228.0811998596737</v>
      </c>
      <c r="AW143" s="10">
        <v>6126.4566678344345</v>
      </c>
      <c r="AX143" s="10">
        <v>6026.2465460554749</v>
      </c>
      <c r="AY143" s="10">
        <v>5937.812142544989</v>
      </c>
      <c r="AZ143" s="10">
        <v>5858.0173700555906</v>
      </c>
      <c r="BA143" s="10">
        <v>5782.1363060177364</v>
      </c>
      <c r="BK143" s="17" t="s">
        <v>33</v>
      </c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O143" s="17" t="s">
        <v>33</v>
      </c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</row>
    <row r="144" spans="2:113" x14ac:dyDescent="0.25">
      <c r="B144" s="17" t="s">
        <v>34</v>
      </c>
      <c r="D144" s="10">
        <v>85678.735657059209</v>
      </c>
      <c r="E144" s="10">
        <v>87656.618759009012</v>
      </c>
      <c r="F144" s="10">
        <v>111847.44866518516</v>
      </c>
      <c r="G144" s="10">
        <v>103770.62884496815</v>
      </c>
      <c r="H144" s="10">
        <v>107178.57444706974</v>
      </c>
      <c r="I144" s="10">
        <v>107536.90003901407</v>
      </c>
      <c r="J144" s="10">
        <v>101366.15685546129</v>
      </c>
      <c r="K144" s="10">
        <v>96710.858621020161</v>
      </c>
      <c r="L144" s="10">
        <v>92085.723438992718</v>
      </c>
      <c r="M144" s="10">
        <v>88415.55619878514</v>
      </c>
      <c r="N144" s="10">
        <v>85635.642098963173</v>
      </c>
      <c r="O144" s="10">
        <v>82264.019100571502</v>
      </c>
      <c r="P144" s="10">
        <v>79394.264753574491</v>
      </c>
      <c r="Q144" s="10">
        <v>77931.99917237887</v>
      </c>
      <c r="R144" s="10">
        <v>76636.872173913114</v>
      </c>
      <c r="S144" s="10">
        <v>75631.784108785112</v>
      </c>
      <c r="T144" s="10">
        <v>75086.233013678371</v>
      </c>
      <c r="U144" s="10">
        <v>74858.010970871124</v>
      </c>
      <c r="V144" s="10">
        <v>74718.791329946514</v>
      </c>
      <c r="AF144" s="17" t="s">
        <v>34</v>
      </c>
      <c r="AG144" s="17"/>
      <c r="AI144" s="10">
        <v>85678.735657059209</v>
      </c>
      <c r="AJ144" s="10">
        <v>87656.618759009012</v>
      </c>
      <c r="AK144" s="10">
        <v>111847.44866518516</v>
      </c>
      <c r="AL144" s="10">
        <v>103770.62884496815</v>
      </c>
      <c r="AM144" s="10">
        <v>107178.57444706974</v>
      </c>
      <c r="AN144" s="10">
        <v>107536.90003901407</v>
      </c>
      <c r="AO144" s="10">
        <v>101366.15685546129</v>
      </c>
      <c r="AP144" s="10">
        <v>96710.858621020161</v>
      </c>
      <c r="AQ144" s="10">
        <v>92085.723438992718</v>
      </c>
      <c r="AR144" s="10">
        <v>88415.55619878514</v>
      </c>
      <c r="AS144" s="10">
        <v>85635.642098963173</v>
      </c>
      <c r="AT144" s="10">
        <v>82264.019100571502</v>
      </c>
      <c r="AU144" s="10">
        <v>79394.264753574491</v>
      </c>
      <c r="AV144" s="10">
        <v>77931.99917237887</v>
      </c>
      <c r="AW144" s="10">
        <v>76636.872173913114</v>
      </c>
      <c r="AX144" s="10">
        <v>75631.784108785112</v>
      </c>
      <c r="AY144" s="10">
        <v>75086.233013678371</v>
      </c>
      <c r="AZ144" s="10">
        <v>74858.010970871124</v>
      </c>
      <c r="BA144" s="10">
        <v>74718.791329946514</v>
      </c>
      <c r="BK144" s="17" t="s">
        <v>34</v>
      </c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O144" s="17" t="s">
        <v>34</v>
      </c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</row>
    <row r="145" spans="1:114" x14ac:dyDescent="0.25">
      <c r="B145" s="17" t="s">
        <v>35</v>
      </c>
      <c r="D145" s="10">
        <v>30447.67415145777</v>
      </c>
      <c r="E145" s="10">
        <v>29276.461939021847</v>
      </c>
      <c r="F145" s="10">
        <v>33499.788296882354</v>
      </c>
      <c r="G145" s="10">
        <v>34405.990724400712</v>
      </c>
      <c r="H145" s="10">
        <v>33305.232321036245</v>
      </c>
      <c r="I145" s="10">
        <v>31337.756773646059</v>
      </c>
      <c r="J145" s="10">
        <v>30827.954754043632</v>
      </c>
      <c r="K145" s="10">
        <v>33289.048819657102</v>
      </c>
      <c r="L145" s="10">
        <v>33098.391438601073</v>
      </c>
      <c r="M145" s="10">
        <v>32827.762996082711</v>
      </c>
      <c r="N145" s="10">
        <v>32443.117461254133</v>
      </c>
      <c r="O145" s="10">
        <v>31950.58105398151</v>
      </c>
      <c r="P145" s="10">
        <v>31419.450706317206</v>
      </c>
      <c r="Q145" s="10">
        <v>31146.964581871496</v>
      </c>
      <c r="R145" s="10">
        <v>30636.382413676314</v>
      </c>
      <c r="S145" s="10">
        <v>30179.452457947504</v>
      </c>
      <c r="T145" s="10">
        <v>29797.285295758607</v>
      </c>
      <c r="U145" s="10">
        <v>29476.112157432923</v>
      </c>
      <c r="V145" s="10">
        <v>29174.109199069087</v>
      </c>
      <c r="AF145" s="17" t="s">
        <v>35</v>
      </c>
      <c r="AG145" s="17"/>
      <c r="AI145" s="10">
        <v>30447.67415145777</v>
      </c>
      <c r="AJ145" s="10">
        <v>29276.461939021847</v>
      </c>
      <c r="AK145" s="10">
        <v>33499.788296882354</v>
      </c>
      <c r="AL145" s="10">
        <v>34405.990724400712</v>
      </c>
      <c r="AM145" s="10">
        <v>33305.232321036245</v>
      </c>
      <c r="AN145" s="10">
        <v>31337.756773646059</v>
      </c>
      <c r="AO145" s="10">
        <v>30827.954754043632</v>
      </c>
      <c r="AP145" s="10">
        <v>33289.048819657102</v>
      </c>
      <c r="AQ145" s="10">
        <v>33098.391438601073</v>
      </c>
      <c r="AR145" s="10">
        <v>32827.762996082711</v>
      </c>
      <c r="AS145" s="10">
        <v>32443.117461254133</v>
      </c>
      <c r="AT145" s="10">
        <v>31950.58105398151</v>
      </c>
      <c r="AU145" s="10">
        <v>31419.450706317206</v>
      </c>
      <c r="AV145" s="10">
        <v>31146.964581871496</v>
      </c>
      <c r="AW145" s="10">
        <v>30636.382413676314</v>
      </c>
      <c r="AX145" s="10">
        <v>30179.452457947504</v>
      </c>
      <c r="AY145" s="10">
        <v>29797.285295758607</v>
      </c>
      <c r="AZ145" s="10">
        <v>29476.112157432923</v>
      </c>
      <c r="BA145" s="10">
        <v>29174.109199069087</v>
      </c>
      <c r="BK145" s="17" t="s">
        <v>35</v>
      </c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O145" s="17" t="s">
        <v>35</v>
      </c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</row>
    <row r="146" spans="1:114" x14ac:dyDescent="0.25">
      <c r="B146" s="17" t="s">
        <v>36</v>
      </c>
      <c r="D146" s="10">
        <v>148154.40610178281</v>
      </c>
      <c r="E146" s="10">
        <v>188643.08367008009</v>
      </c>
      <c r="F146" s="10">
        <v>191888.55592302768</v>
      </c>
      <c r="G146" s="10">
        <v>196533.9748018728</v>
      </c>
      <c r="H146" s="10">
        <v>170913.92310812694</v>
      </c>
      <c r="I146" s="10">
        <v>179505.67732679704</v>
      </c>
      <c r="J146" s="10">
        <v>198624.09089115588</v>
      </c>
      <c r="K146" s="10">
        <v>202666.30345167205</v>
      </c>
      <c r="L146" s="10">
        <v>196636.19083510348</v>
      </c>
      <c r="M146" s="10">
        <v>193795.83140414496</v>
      </c>
      <c r="N146" s="10">
        <v>193806.14089695667</v>
      </c>
      <c r="O146" s="10">
        <v>192516.07716133853</v>
      </c>
      <c r="P146" s="10">
        <v>190676.41242510854</v>
      </c>
      <c r="Q146" s="10">
        <v>189672.26345572993</v>
      </c>
      <c r="R146" s="10">
        <v>187991.29374047063</v>
      </c>
      <c r="S146" s="10">
        <v>186815.54987808916</v>
      </c>
      <c r="T146" s="10">
        <v>186338.06950238516</v>
      </c>
      <c r="U146" s="10">
        <v>186506.3433395187</v>
      </c>
      <c r="V146" s="10">
        <v>186861.52201966112</v>
      </c>
      <c r="AF146" s="17" t="s">
        <v>36</v>
      </c>
      <c r="AG146" s="17"/>
      <c r="AI146" s="10">
        <v>148154.40610178281</v>
      </c>
      <c r="AJ146" s="10">
        <v>188643.08367008009</v>
      </c>
      <c r="AK146" s="10">
        <v>191888.55592302768</v>
      </c>
      <c r="AL146" s="10">
        <v>196533.9748018728</v>
      </c>
      <c r="AM146" s="10">
        <v>170913.92310812694</v>
      </c>
      <c r="AN146" s="10">
        <v>179505.67732679704</v>
      </c>
      <c r="AO146" s="10">
        <v>198624.09089115588</v>
      </c>
      <c r="AP146" s="10">
        <v>202666.30345167205</v>
      </c>
      <c r="AQ146" s="10">
        <v>196636.19083510348</v>
      </c>
      <c r="AR146" s="10">
        <v>193795.83140414496</v>
      </c>
      <c r="AS146" s="10">
        <v>193806.14089695667</v>
      </c>
      <c r="AT146" s="10">
        <v>192516.07716133853</v>
      </c>
      <c r="AU146" s="10">
        <v>190676.41242510854</v>
      </c>
      <c r="AV146" s="10">
        <v>189672.26345572993</v>
      </c>
      <c r="AW146" s="10">
        <v>187991.29374047063</v>
      </c>
      <c r="AX146" s="10">
        <v>186815.54987808916</v>
      </c>
      <c r="AY146" s="10">
        <v>186338.06950238516</v>
      </c>
      <c r="AZ146" s="10">
        <v>186506.3433395187</v>
      </c>
      <c r="BA146" s="10">
        <v>186861.52201966112</v>
      </c>
      <c r="BK146" s="17" t="s">
        <v>36</v>
      </c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O146" s="17" t="s">
        <v>36</v>
      </c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</row>
    <row r="147" spans="1:114" x14ac:dyDescent="0.25">
      <c r="B147" s="17" t="s">
        <v>37</v>
      </c>
      <c r="D147" s="10">
        <v>20858.295896412063</v>
      </c>
      <c r="E147" s="10">
        <v>18244.074298327887</v>
      </c>
      <c r="F147" s="10">
        <v>22162.587933705272</v>
      </c>
      <c r="G147" s="10">
        <v>21067.881572354931</v>
      </c>
      <c r="H147" s="10">
        <v>20194.366247256257</v>
      </c>
      <c r="I147" s="10">
        <v>20953.45257689436</v>
      </c>
      <c r="J147" s="10">
        <v>24389.218255946264</v>
      </c>
      <c r="K147" s="10">
        <v>26084.395023814533</v>
      </c>
      <c r="L147" s="10">
        <v>25458.292544544667</v>
      </c>
      <c r="M147" s="10">
        <v>24963.464406819567</v>
      </c>
      <c r="N147" s="10">
        <v>24581.495097414503</v>
      </c>
      <c r="O147" s="10">
        <v>24091.621540690099</v>
      </c>
      <c r="P147" s="10">
        <v>23557.009924993592</v>
      </c>
      <c r="Q147" s="10">
        <v>23281.319489187827</v>
      </c>
      <c r="R147" s="10">
        <v>22751.610104378939</v>
      </c>
      <c r="S147" s="10">
        <v>22264.970576602762</v>
      </c>
      <c r="T147" s="10">
        <v>21844.924880802311</v>
      </c>
      <c r="U147" s="10">
        <v>21478.738019455795</v>
      </c>
      <c r="V147" s="10">
        <v>21124.811227593866</v>
      </c>
      <c r="AF147" s="17" t="s">
        <v>37</v>
      </c>
      <c r="AG147" s="17"/>
      <c r="AI147" s="10">
        <v>20858.295896412063</v>
      </c>
      <c r="AJ147" s="10">
        <v>18244.074298327887</v>
      </c>
      <c r="AK147" s="10">
        <v>22162.587933705272</v>
      </c>
      <c r="AL147" s="10">
        <v>21067.881572354931</v>
      </c>
      <c r="AM147" s="10">
        <v>20194.366247256257</v>
      </c>
      <c r="AN147" s="10">
        <v>20953.45257689436</v>
      </c>
      <c r="AO147" s="10">
        <v>24389.218255946264</v>
      </c>
      <c r="AP147" s="10">
        <v>26084.395023814533</v>
      </c>
      <c r="AQ147" s="10">
        <v>25458.292544544667</v>
      </c>
      <c r="AR147" s="10">
        <v>24963.464406819567</v>
      </c>
      <c r="AS147" s="10">
        <v>24581.495097414503</v>
      </c>
      <c r="AT147" s="10">
        <v>24091.621540690099</v>
      </c>
      <c r="AU147" s="10">
        <v>23557.009924993592</v>
      </c>
      <c r="AV147" s="10">
        <v>23281.319489187827</v>
      </c>
      <c r="AW147" s="10">
        <v>22751.610104378939</v>
      </c>
      <c r="AX147" s="10">
        <v>22264.970576602762</v>
      </c>
      <c r="AY147" s="10">
        <v>21844.924880802311</v>
      </c>
      <c r="AZ147" s="10">
        <v>21478.738019455795</v>
      </c>
      <c r="BA147" s="10">
        <v>21124.811227593866</v>
      </c>
      <c r="BK147" s="17" t="s">
        <v>37</v>
      </c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O147" s="17" t="s">
        <v>37</v>
      </c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</row>
    <row r="148" spans="1:114" x14ac:dyDescent="0.25">
      <c r="B148" s="17" t="s">
        <v>38</v>
      </c>
      <c r="D148" s="10">
        <v>44891.378064437289</v>
      </c>
      <c r="E148" s="10">
        <v>30995.516099910928</v>
      </c>
      <c r="F148" s="10">
        <v>34323.936379336883</v>
      </c>
      <c r="G148" s="10">
        <v>31763.890360282894</v>
      </c>
      <c r="H148" s="10">
        <v>35148.295826274953</v>
      </c>
      <c r="I148" s="10">
        <v>29286.597494575472</v>
      </c>
      <c r="J148" s="10">
        <v>26389.649641629989</v>
      </c>
      <c r="K148" s="10">
        <v>24391.129776432153</v>
      </c>
      <c r="L148" s="10">
        <v>22757.0450931222</v>
      </c>
      <c r="M148" s="10">
        <v>21613.369739904632</v>
      </c>
      <c r="N148" s="10">
        <v>21165.785536214429</v>
      </c>
      <c r="O148" s="10">
        <v>20781.199752697616</v>
      </c>
      <c r="P148" s="10">
        <v>20377.545639697877</v>
      </c>
      <c r="Q148" s="10">
        <v>20168.684034160491</v>
      </c>
      <c r="R148" s="10">
        <v>19771.061132686365</v>
      </c>
      <c r="S148" s="10">
        <v>19412.474435378688</v>
      </c>
      <c r="T148" s="10">
        <v>19115.512343671988</v>
      </c>
      <c r="U148" s="10">
        <v>18868.779082353223</v>
      </c>
      <c r="V148" s="10">
        <v>18636.148487515107</v>
      </c>
      <c r="AF148" s="17" t="s">
        <v>38</v>
      </c>
      <c r="AG148" s="17"/>
      <c r="AI148" s="10">
        <v>44891.378064437289</v>
      </c>
      <c r="AJ148" s="10">
        <v>30995.516099910928</v>
      </c>
      <c r="AK148" s="10">
        <v>34323.936379336883</v>
      </c>
      <c r="AL148" s="10">
        <v>31763.890360282894</v>
      </c>
      <c r="AM148" s="10">
        <v>35148.295826274953</v>
      </c>
      <c r="AN148" s="10">
        <v>29286.597494575472</v>
      </c>
      <c r="AO148" s="10">
        <v>26389.649641629989</v>
      </c>
      <c r="AP148" s="10">
        <v>24391.129776432153</v>
      </c>
      <c r="AQ148" s="10">
        <v>22757.0450931222</v>
      </c>
      <c r="AR148" s="10">
        <v>21613.369739904632</v>
      </c>
      <c r="AS148" s="10">
        <v>21165.785536214429</v>
      </c>
      <c r="AT148" s="10">
        <v>20781.199752697616</v>
      </c>
      <c r="AU148" s="10">
        <v>20377.545639697877</v>
      </c>
      <c r="AV148" s="10">
        <v>20168.684034160491</v>
      </c>
      <c r="AW148" s="10">
        <v>19771.061132686365</v>
      </c>
      <c r="AX148" s="10">
        <v>19412.474435378688</v>
      </c>
      <c r="AY148" s="10">
        <v>19115.512343671988</v>
      </c>
      <c r="AZ148" s="10">
        <v>18868.779082353223</v>
      </c>
      <c r="BA148" s="10">
        <v>18636.148487515107</v>
      </c>
      <c r="BK148" s="17" t="s">
        <v>38</v>
      </c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O148" s="17" t="s">
        <v>38</v>
      </c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</row>
    <row r="149" spans="1:114" x14ac:dyDescent="0.25">
      <c r="B149" s="17" t="s">
        <v>39</v>
      </c>
      <c r="D149" s="10">
        <v>57624.685503907574</v>
      </c>
      <c r="E149" s="10">
        <v>44933.34985661399</v>
      </c>
      <c r="F149" s="10">
        <v>41586.142191738865</v>
      </c>
      <c r="G149" s="10">
        <v>38497.857610695399</v>
      </c>
      <c r="H149" s="10">
        <v>37006.030256278093</v>
      </c>
      <c r="I149" s="10">
        <v>38382.702722170347</v>
      </c>
      <c r="J149" s="10">
        <v>39073.177488749054</v>
      </c>
      <c r="K149" s="10">
        <v>40187.31762172954</v>
      </c>
      <c r="L149" s="10">
        <v>40258.327189885546</v>
      </c>
      <c r="M149" s="10">
        <v>40190.528050773151</v>
      </c>
      <c r="N149" s="10">
        <v>39924.223577828634</v>
      </c>
      <c r="O149" s="10">
        <v>39472.832169892936</v>
      </c>
      <c r="P149" s="10">
        <v>38952.259915047202</v>
      </c>
      <c r="Q149" s="10">
        <v>38685.859343153665</v>
      </c>
      <c r="R149" s="10">
        <v>38185.877624709683</v>
      </c>
      <c r="S149" s="10">
        <v>37772.893678402412</v>
      </c>
      <c r="T149" s="10">
        <v>37491.299090596192</v>
      </c>
      <c r="U149" s="10">
        <v>37311.852742124269</v>
      </c>
      <c r="V149" s="10">
        <v>37160.250839836364</v>
      </c>
      <c r="AF149" s="17" t="s">
        <v>39</v>
      </c>
      <c r="AG149" s="17"/>
      <c r="AI149" s="10">
        <v>57624.685503907574</v>
      </c>
      <c r="AJ149" s="10">
        <v>44933.34985661399</v>
      </c>
      <c r="AK149" s="10">
        <v>41586.142191738865</v>
      </c>
      <c r="AL149" s="10">
        <v>38497.857610695399</v>
      </c>
      <c r="AM149" s="10">
        <v>37006.030256278093</v>
      </c>
      <c r="AN149" s="10">
        <v>38382.702722170347</v>
      </c>
      <c r="AO149" s="10">
        <v>39073.177488749054</v>
      </c>
      <c r="AP149" s="10">
        <v>40187.31762172954</v>
      </c>
      <c r="AQ149" s="10">
        <v>40258.327189885546</v>
      </c>
      <c r="AR149" s="10">
        <v>40190.528050773151</v>
      </c>
      <c r="AS149" s="10">
        <v>39924.223577828634</v>
      </c>
      <c r="AT149" s="10">
        <v>39472.832169892936</v>
      </c>
      <c r="AU149" s="10">
        <v>38952.259915047202</v>
      </c>
      <c r="AV149" s="10">
        <v>38685.859343153665</v>
      </c>
      <c r="AW149" s="10">
        <v>38185.877624709683</v>
      </c>
      <c r="AX149" s="10">
        <v>37772.893678402412</v>
      </c>
      <c r="AY149" s="10">
        <v>37491.299090596192</v>
      </c>
      <c r="AZ149" s="10">
        <v>37311.852742124269</v>
      </c>
      <c r="BA149" s="10">
        <v>37160.250839836364</v>
      </c>
      <c r="BK149" s="17" t="s">
        <v>39</v>
      </c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O149" s="17" t="s">
        <v>39</v>
      </c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</row>
    <row r="150" spans="1:114" x14ac:dyDescent="0.25">
      <c r="B150" s="9" t="s">
        <v>54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AF150" s="9" t="s">
        <v>54</v>
      </c>
      <c r="AG150" s="9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K150" s="9" t="s">
        <v>54</v>
      </c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O150" s="9" t="s">
        <v>54</v>
      </c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</row>
    <row r="151" spans="1:114" x14ac:dyDescent="0.25"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</row>
    <row r="152" spans="1:114" x14ac:dyDescent="0.25"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</row>
    <row r="153" spans="1:114" x14ac:dyDescent="0.25"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</row>
    <row r="154" spans="1:114" x14ac:dyDescent="0.25"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</row>
    <row r="155" spans="1:114" x14ac:dyDescent="0.25"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</row>
    <row r="156" spans="1:114" x14ac:dyDescent="0.25"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</row>
    <row r="157" spans="1:114" x14ac:dyDescent="0.25">
      <c r="A157" s="2" t="s">
        <v>0</v>
      </c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AF157" s="2" t="s">
        <v>3</v>
      </c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K157" s="2" t="s">
        <v>4</v>
      </c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O157" s="2" t="s">
        <v>5</v>
      </c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</row>
    <row r="158" spans="1:114" x14ac:dyDescent="0.25">
      <c r="A158" s="2" t="s">
        <v>55</v>
      </c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AF158" s="2" t="s">
        <v>55</v>
      </c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K158" s="2" t="s">
        <v>55</v>
      </c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O158" s="2" t="s">
        <v>55</v>
      </c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</row>
    <row r="159" spans="1:114" x14ac:dyDescent="0.25">
      <c r="A159" s="5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AF159" s="5"/>
      <c r="AI159" s="3">
        <v>2008</v>
      </c>
      <c r="AJ159" s="3">
        <v>2009</v>
      </c>
      <c r="AK159" s="3">
        <v>2010</v>
      </c>
      <c r="AL159" s="3">
        <v>2011</v>
      </c>
      <c r="AM159" s="6">
        <v>2012</v>
      </c>
      <c r="AN159" s="6">
        <v>2013</v>
      </c>
      <c r="AO159" s="6">
        <v>2014</v>
      </c>
      <c r="AP159" s="6">
        <v>2015</v>
      </c>
      <c r="AQ159" s="6">
        <v>2016</v>
      </c>
      <c r="AR159" s="6">
        <v>2017</v>
      </c>
      <c r="AS159" s="6">
        <v>2018</v>
      </c>
      <c r="AT159" s="6">
        <v>2019</v>
      </c>
      <c r="AU159" s="6">
        <v>2020</v>
      </c>
      <c r="AV159" s="6">
        <v>2021</v>
      </c>
      <c r="AW159" s="7">
        <v>2022</v>
      </c>
      <c r="AX159" s="7">
        <v>2023</v>
      </c>
      <c r="AY159" s="7">
        <v>2024</v>
      </c>
      <c r="AZ159" s="8">
        <v>2025</v>
      </c>
      <c r="BA159" s="8">
        <v>2026</v>
      </c>
      <c r="BM159" s="3">
        <v>2008</v>
      </c>
      <c r="BN159" s="3">
        <v>2009</v>
      </c>
      <c r="BO159" s="3">
        <v>2010</v>
      </c>
      <c r="BP159" s="3">
        <v>2011</v>
      </c>
      <c r="BQ159" s="6">
        <v>2012</v>
      </c>
      <c r="BR159" s="6">
        <v>2013</v>
      </c>
      <c r="BS159" s="6">
        <v>2014</v>
      </c>
      <c r="BT159" s="6">
        <v>2015</v>
      </c>
      <c r="BU159" s="6">
        <v>2016</v>
      </c>
      <c r="BV159" s="6">
        <v>2017</v>
      </c>
      <c r="BW159" s="6">
        <v>2018</v>
      </c>
      <c r="BX159" s="6">
        <v>2019</v>
      </c>
      <c r="BY159" s="6">
        <v>2020</v>
      </c>
      <c r="BZ159" s="6">
        <v>2021</v>
      </c>
      <c r="CA159" s="7">
        <v>2022</v>
      </c>
      <c r="CB159" s="7">
        <v>2023</v>
      </c>
      <c r="CC159" s="7">
        <v>2024</v>
      </c>
      <c r="CD159" s="8">
        <v>2025</v>
      </c>
      <c r="CE159" s="8">
        <v>2026</v>
      </c>
      <c r="CF159" s="21"/>
      <c r="CQ159" s="3">
        <v>2008</v>
      </c>
      <c r="CR159" s="3">
        <v>2009</v>
      </c>
      <c r="CS159" s="3">
        <v>2010</v>
      </c>
      <c r="CT159" s="3">
        <v>2011</v>
      </c>
      <c r="CU159" s="6">
        <v>2012</v>
      </c>
      <c r="CV159" s="6">
        <v>2013</v>
      </c>
      <c r="CW159" s="6">
        <v>2014</v>
      </c>
      <c r="CX159" s="6">
        <v>2015</v>
      </c>
      <c r="CY159" s="6">
        <v>2016</v>
      </c>
      <c r="CZ159" s="6">
        <v>2017</v>
      </c>
      <c r="DA159" s="6">
        <v>2018</v>
      </c>
      <c r="DB159" s="6">
        <v>2019</v>
      </c>
      <c r="DC159" s="6">
        <v>2020</v>
      </c>
      <c r="DD159" s="6">
        <v>2021</v>
      </c>
      <c r="DE159" s="7">
        <v>2022</v>
      </c>
      <c r="DF159" s="7">
        <v>2023</v>
      </c>
      <c r="DG159" s="7">
        <v>2024</v>
      </c>
      <c r="DH159" s="8">
        <v>2025</v>
      </c>
      <c r="DI159" s="8">
        <v>2026</v>
      </c>
      <c r="DJ159" s="21"/>
    </row>
    <row r="160" spans="1:114" x14ac:dyDescent="0.25">
      <c r="A160" s="4" t="s">
        <v>56</v>
      </c>
      <c r="B160" s="4"/>
      <c r="C160" s="4"/>
      <c r="D160" s="3">
        <v>2008</v>
      </c>
      <c r="E160" s="3">
        <v>2009</v>
      </c>
      <c r="F160" s="3">
        <v>2010</v>
      </c>
      <c r="G160" s="3">
        <v>2011</v>
      </c>
      <c r="H160" s="6">
        <v>2012</v>
      </c>
      <c r="I160" s="6">
        <v>2013</v>
      </c>
      <c r="J160" s="6">
        <v>2014</v>
      </c>
      <c r="K160" s="6">
        <v>2015</v>
      </c>
      <c r="L160" s="6">
        <v>2016</v>
      </c>
      <c r="M160" s="6">
        <v>2017</v>
      </c>
      <c r="N160" s="6">
        <v>2018</v>
      </c>
      <c r="O160" s="6">
        <v>2019</v>
      </c>
      <c r="P160" s="6">
        <v>2020</v>
      </c>
      <c r="Q160" s="6">
        <v>2021</v>
      </c>
      <c r="R160" s="7">
        <v>2022</v>
      </c>
      <c r="S160" s="7">
        <v>2023</v>
      </c>
      <c r="T160" s="7">
        <v>2024</v>
      </c>
      <c r="U160" s="8">
        <v>2025</v>
      </c>
      <c r="V160" s="8">
        <v>2026</v>
      </c>
      <c r="AF160" s="4" t="s">
        <v>56</v>
      </c>
      <c r="AG160" s="4"/>
      <c r="AH160" s="4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J160" s="4" t="s">
        <v>56</v>
      </c>
      <c r="BK160" s="4"/>
      <c r="BL160" s="4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N160" s="4" t="s">
        <v>56</v>
      </c>
      <c r="CO160" s="4"/>
      <c r="CP160" s="4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</row>
    <row r="161" spans="1:114" x14ac:dyDescent="0.25">
      <c r="A161" s="4" t="s">
        <v>57</v>
      </c>
      <c r="B161" s="4" t="s">
        <v>58</v>
      </c>
      <c r="C161" s="4" t="s">
        <v>59</v>
      </c>
      <c r="D161" s="4"/>
      <c r="E161" s="4"/>
      <c r="F161" s="4"/>
      <c r="G161" s="4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AF161" s="4" t="s">
        <v>57</v>
      </c>
      <c r="AG161" s="4" t="s">
        <v>58</v>
      </c>
      <c r="AH161" s="4" t="s">
        <v>59</v>
      </c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J161" s="4" t="s">
        <v>57</v>
      </c>
      <c r="BK161" s="4" t="s">
        <v>58</v>
      </c>
      <c r="BL161" s="4" t="s">
        <v>59</v>
      </c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N161" s="4" t="s">
        <v>57</v>
      </c>
      <c r="CO161" s="4" t="s">
        <v>58</v>
      </c>
      <c r="CP161" s="4" t="s">
        <v>59</v>
      </c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</row>
    <row r="162" spans="1:114" x14ac:dyDescent="0.25">
      <c r="A162" s="4" t="s">
        <v>60</v>
      </c>
      <c r="B162" s="4" t="s">
        <v>61</v>
      </c>
      <c r="C162" s="4">
        <v>1</v>
      </c>
      <c r="D162" s="36">
        <f>AI162+BM162+CQ162</f>
        <v>3545.58259</v>
      </c>
      <c r="E162" s="36">
        <f t="shared" ref="E162:T177" si="57">AJ162+BN162+CR162</f>
        <v>3569.9016600000004</v>
      </c>
      <c r="F162" s="36">
        <f t="shared" si="57"/>
        <v>3599.4958999999999</v>
      </c>
      <c r="G162" s="36">
        <f t="shared" si="57"/>
        <v>3599.0906700000005</v>
      </c>
      <c r="H162" s="36">
        <f t="shared" si="57"/>
        <v>3624.82674</v>
      </c>
      <c r="I162" s="36">
        <f t="shared" si="57"/>
        <v>3638.785159855734</v>
      </c>
      <c r="J162" s="36">
        <f t="shared" si="57"/>
        <v>3644.0088554007511</v>
      </c>
      <c r="K162" s="36">
        <f t="shared" si="57"/>
        <v>3675.8138467478047</v>
      </c>
      <c r="L162" s="36">
        <f t="shared" si="57"/>
        <v>3594.6231681146273</v>
      </c>
      <c r="M162" s="36">
        <f t="shared" si="57"/>
        <v>3585.7425523577826</v>
      </c>
      <c r="N162" s="36">
        <f t="shared" si="57"/>
        <v>3547.863751175074</v>
      </c>
      <c r="O162" s="36">
        <f t="shared" si="57"/>
        <v>3497.8205112556307</v>
      </c>
      <c r="P162" s="36">
        <f t="shared" si="57"/>
        <v>3450.6850980190993</v>
      </c>
      <c r="Q162" s="36">
        <f t="shared" si="57"/>
        <v>3396.5161810896566</v>
      </c>
      <c r="R162" s="36">
        <f t="shared" si="57"/>
        <v>3346.1925441970398</v>
      </c>
      <c r="S162" s="36">
        <f t="shared" si="57"/>
        <v>3306.9942038092345</v>
      </c>
      <c r="T162" s="36">
        <f t="shared" si="57"/>
        <v>3276.845648562221</v>
      </c>
      <c r="U162" s="36">
        <f t="shared" ref="U162:V200" si="58">AZ162+CD162+DH162</f>
        <v>3248.9495308321571</v>
      </c>
      <c r="V162" s="36">
        <f t="shared" si="58"/>
        <v>3222.5170300534919</v>
      </c>
      <c r="W162" s="37"/>
      <c r="X162" s="16"/>
      <c r="Y162" s="16"/>
      <c r="Z162" s="16"/>
      <c r="AA162" s="16"/>
      <c r="AB162" s="16"/>
      <c r="AC162" s="16"/>
      <c r="AD162" s="16"/>
      <c r="AE162" s="16"/>
      <c r="AF162" s="38" t="s">
        <v>60</v>
      </c>
      <c r="AG162" s="38" t="s">
        <v>61</v>
      </c>
      <c r="AH162" s="38">
        <v>1</v>
      </c>
      <c r="AI162" s="39">
        <v>3527.1559099999999</v>
      </c>
      <c r="AJ162" s="39">
        <v>3549.6742300000005</v>
      </c>
      <c r="AK162" s="39">
        <v>3570.45838</v>
      </c>
      <c r="AL162" s="39">
        <v>3565.3740900000003</v>
      </c>
      <c r="AM162" s="39">
        <v>3587.3750300000002</v>
      </c>
      <c r="AN162" s="39">
        <v>3602.1277022596637</v>
      </c>
      <c r="AO162" s="39">
        <v>3607.51139764345</v>
      </c>
      <c r="AP162" s="39">
        <v>3629.4527799419793</v>
      </c>
      <c r="AQ162" s="39">
        <v>3544.8874695509435</v>
      </c>
      <c r="AR162" s="39">
        <v>3533.8571089612678</v>
      </c>
      <c r="AS162" s="39">
        <v>3494.3477116849094</v>
      </c>
      <c r="AT162" s="39">
        <v>3443.0652058675164</v>
      </c>
      <c r="AU162" s="39">
        <v>3394.7697330943274</v>
      </c>
      <c r="AV162" s="39">
        <v>3339.0834794619718</v>
      </c>
      <c r="AW162" s="39">
        <v>3287.5379315209998</v>
      </c>
      <c r="AX162" s="39">
        <v>3246.9854486117938</v>
      </c>
      <c r="AY162" s="39">
        <v>3215.3393276947636</v>
      </c>
      <c r="AZ162" s="39">
        <v>3185.7461868841087</v>
      </c>
      <c r="BA162" s="39">
        <v>3157.5793378407384</v>
      </c>
      <c r="BB162" s="16"/>
      <c r="BC162" s="16"/>
      <c r="BD162" s="16"/>
      <c r="BE162" s="16"/>
      <c r="BF162" s="16"/>
      <c r="BG162" s="16"/>
      <c r="BH162" s="16"/>
      <c r="BI162" s="16"/>
      <c r="BJ162" s="38" t="s">
        <v>60</v>
      </c>
      <c r="BK162" s="38" t="s">
        <v>61</v>
      </c>
      <c r="BL162" s="38">
        <v>1</v>
      </c>
      <c r="BM162" s="39">
        <v>18.426680000000001</v>
      </c>
      <c r="BN162" s="39">
        <v>20.087620000000001</v>
      </c>
      <c r="BO162" s="39">
        <v>21.316050000000001</v>
      </c>
      <c r="BP162" s="39">
        <v>22.698080000000001</v>
      </c>
      <c r="BQ162" s="39">
        <v>23.755369999999999</v>
      </c>
      <c r="BR162" s="39">
        <v>22.810625213624309</v>
      </c>
      <c r="BS162" s="39">
        <v>22.141959142067453</v>
      </c>
      <c r="BT162" s="39">
        <v>26.490682380444518</v>
      </c>
      <c r="BU162" s="39">
        <v>27.012052157768736</v>
      </c>
      <c r="BV162" s="39">
        <v>27.774967446836989</v>
      </c>
      <c r="BW162" s="39">
        <v>28.156714095534912</v>
      </c>
      <c r="BX162" s="39">
        <v>28.436640618182121</v>
      </c>
      <c r="BY162" s="39">
        <v>28.673967600408396</v>
      </c>
      <c r="BZ162" s="39">
        <v>28.769398838798327</v>
      </c>
      <c r="CA162" s="39">
        <v>28.822541385712423</v>
      </c>
      <c r="CB162" s="39">
        <v>29.025667618183789</v>
      </c>
      <c r="CC162" s="39">
        <v>29.333581602225472</v>
      </c>
      <c r="CD162" s="39">
        <v>29.68903977802157</v>
      </c>
      <c r="CE162" s="39">
        <v>30.034291740000988</v>
      </c>
      <c r="CF162" s="39"/>
      <c r="CG162" s="16"/>
      <c r="CH162" s="16"/>
      <c r="CI162" s="16"/>
      <c r="CJ162" s="16"/>
      <c r="CK162" s="16"/>
      <c r="CL162" s="16"/>
      <c r="CM162" s="16"/>
      <c r="CN162" s="38" t="s">
        <v>60</v>
      </c>
      <c r="CO162" s="38" t="s">
        <v>61</v>
      </c>
      <c r="CP162" s="38">
        <v>1</v>
      </c>
      <c r="CQ162" s="39">
        <v>0</v>
      </c>
      <c r="CR162" s="39">
        <v>0.13980999999999999</v>
      </c>
      <c r="CS162" s="39">
        <v>7.7214699999999992</v>
      </c>
      <c r="CT162" s="39">
        <v>11.0185</v>
      </c>
      <c r="CU162" s="39">
        <v>13.696339999999999</v>
      </c>
      <c r="CV162" s="39">
        <v>13.84683238244569</v>
      </c>
      <c r="CW162" s="39">
        <v>14.35549861523344</v>
      </c>
      <c r="CX162" s="39">
        <v>19.870384425380941</v>
      </c>
      <c r="CY162" s="39">
        <v>22.72364640591535</v>
      </c>
      <c r="CZ162" s="46">
        <v>24.110475949678101</v>
      </c>
      <c r="DA162" s="39">
        <v>25.359325394629543</v>
      </c>
      <c r="DB162" s="39">
        <v>26.31866476993207</v>
      </c>
      <c r="DC162" s="39">
        <v>27.241397324363344</v>
      </c>
      <c r="DD162" s="39">
        <v>28.663302788886323</v>
      </c>
      <c r="DE162" s="39">
        <v>29.832071290327463</v>
      </c>
      <c r="DF162" s="39">
        <v>30.983087579256566</v>
      </c>
      <c r="DG162" s="39">
        <v>32.172739265231733</v>
      </c>
      <c r="DH162" s="39">
        <v>33.514304170026506</v>
      </c>
      <c r="DI162" s="39">
        <v>34.903400472752253</v>
      </c>
      <c r="DJ162" s="21"/>
    </row>
    <row r="163" spans="1:114" x14ac:dyDescent="0.25">
      <c r="A163" s="4"/>
      <c r="B163" s="4"/>
      <c r="C163" s="4">
        <v>2</v>
      </c>
      <c r="D163" s="36">
        <f t="shared" ref="D163:S192" si="59">AI163+BM163+CQ163</f>
        <v>3152.2793200000001</v>
      </c>
      <c r="E163" s="36">
        <f t="shared" si="57"/>
        <v>3158.9737300000002</v>
      </c>
      <c r="F163" s="36">
        <f t="shared" si="57"/>
        <v>3200.5638100000001</v>
      </c>
      <c r="G163" s="36">
        <f t="shared" si="57"/>
        <v>3134.3722699999998</v>
      </c>
      <c r="H163" s="36">
        <f t="shared" si="57"/>
        <v>3174.7682300000001</v>
      </c>
      <c r="I163" s="36">
        <f t="shared" si="57"/>
        <v>3129.6110641076102</v>
      </c>
      <c r="J163" s="36">
        <f t="shared" si="57"/>
        <v>3112.4460337988771</v>
      </c>
      <c r="K163" s="36">
        <f t="shared" si="57"/>
        <v>3163.2431647406011</v>
      </c>
      <c r="L163" s="36">
        <f t="shared" si="57"/>
        <v>3134.7317967781291</v>
      </c>
      <c r="M163" s="36">
        <f t="shared" si="57"/>
        <v>3126.66403429402</v>
      </c>
      <c r="N163" s="36">
        <f t="shared" si="57"/>
        <v>3093.4357795348656</v>
      </c>
      <c r="O163" s="36">
        <f t="shared" si="57"/>
        <v>3049.6351970937844</v>
      </c>
      <c r="P163" s="36">
        <f t="shared" si="57"/>
        <v>3008.3732995430728</v>
      </c>
      <c r="Q163" s="36">
        <f t="shared" si="57"/>
        <v>2960.8869579533807</v>
      </c>
      <c r="R163" s="36">
        <f t="shared" si="57"/>
        <v>2916.7802478701437</v>
      </c>
      <c r="S163" s="36">
        <f t="shared" si="57"/>
        <v>2882.4103151473114</v>
      </c>
      <c r="T163" s="36">
        <f t="shared" si="57"/>
        <v>2855.9315966219665</v>
      </c>
      <c r="U163" s="36">
        <f t="shared" si="58"/>
        <v>2831.3940941935507</v>
      </c>
      <c r="V163" s="36">
        <f t="shared" si="58"/>
        <v>2808.124651405124</v>
      </c>
      <c r="W163" s="37"/>
      <c r="X163" s="16"/>
      <c r="Y163" s="16"/>
      <c r="Z163" s="16"/>
      <c r="AA163" s="16"/>
      <c r="AB163" s="16"/>
      <c r="AC163" s="16"/>
      <c r="AD163" s="16"/>
      <c r="AE163" s="16"/>
      <c r="AF163" s="38"/>
      <c r="AG163" s="38"/>
      <c r="AH163" s="38">
        <v>2</v>
      </c>
      <c r="AI163" s="39">
        <v>3136.7330000000002</v>
      </c>
      <c r="AJ163" s="39">
        <v>3141.4416500000002</v>
      </c>
      <c r="AK163" s="39">
        <v>3176.0778000000005</v>
      </c>
      <c r="AL163" s="39">
        <v>3106.8744999999999</v>
      </c>
      <c r="AM163" s="39">
        <v>3143.93325</v>
      </c>
      <c r="AN163" s="39">
        <v>3100.0269179237034</v>
      </c>
      <c r="AO163" s="39">
        <v>3083.2476066313911</v>
      </c>
      <c r="AP163" s="39">
        <v>3126.178011531611</v>
      </c>
      <c r="AQ163" s="39">
        <v>3094.9006609932426</v>
      </c>
      <c r="AR163" s="39">
        <v>3085.2704906216272</v>
      </c>
      <c r="AS163" s="39">
        <v>3050.776402784888</v>
      </c>
      <c r="AT163" s="39">
        <v>3006.0036807972574</v>
      </c>
      <c r="AU163" s="39">
        <v>2963.8388188961098</v>
      </c>
      <c r="AV163" s="39">
        <v>2915.2213593419292</v>
      </c>
      <c r="AW163" s="39">
        <v>2870.2189857083363</v>
      </c>
      <c r="AX163" s="39">
        <v>2834.8142211738736</v>
      </c>
      <c r="AY163" s="39">
        <v>2807.185248072396</v>
      </c>
      <c r="AZ163" s="39">
        <v>2781.3486504815096</v>
      </c>
      <c r="BA163" s="39">
        <v>2756.7572916665385</v>
      </c>
      <c r="BB163" s="16"/>
      <c r="BC163" s="16"/>
      <c r="BD163" s="16"/>
      <c r="BE163" s="16"/>
      <c r="BF163" s="16"/>
      <c r="BG163" s="16"/>
      <c r="BH163" s="16"/>
      <c r="BI163" s="16"/>
      <c r="BJ163" s="38"/>
      <c r="BK163" s="38"/>
      <c r="BL163" s="38">
        <v>2</v>
      </c>
      <c r="BM163" s="39">
        <v>15.54632</v>
      </c>
      <c r="BN163" s="39">
        <v>17.12931</v>
      </c>
      <c r="BO163" s="39">
        <v>18.467459999999999</v>
      </c>
      <c r="BP163" s="39">
        <v>19.251019999999997</v>
      </c>
      <c r="BQ163" s="39">
        <v>20.394300000000001</v>
      </c>
      <c r="BR163" s="39">
        <v>19.35909058134779</v>
      </c>
      <c r="BS163" s="39">
        <v>18.56693909181697</v>
      </c>
      <c r="BT163" s="39">
        <v>22.253091890683784</v>
      </c>
      <c r="BU163" s="39">
        <v>22.859794099653435</v>
      </c>
      <c r="BV163" s="39">
        <v>23.505435027699772</v>
      </c>
      <c r="BW163" s="39">
        <v>23.828500070536862</v>
      </c>
      <c r="BX163" s="39">
        <v>24.065396646678959</v>
      </c>
      <c r="BY163" s="39">
        <v>24.266242029188131</v>
      </c>
      <c r="BZ163" s="39">
        <v>24.347003699850067</v>
      </c>
      <c r="CA163" s="39">
        <v>24.391977242522501</v>
      </c>
      <c r="CB163" s="39">
        <v>24.563879170721552</v>
      </c>
      <c r="CC163" s="39">
        <v>24.824461011541537</v>
      </c>
      <c r="CD163" s="39">
        <v>25.125278611858523</v>
      </c>
      <c r="CE163" s="39">
        <v>25.417458884473646</v>
      </c>
      <c r="CF163" s="39"/>
      <c r="CG163" s="16"/>
      <c r="CH163" s="16"/>
      <c r="CI163" s="16"/>
      <c r="CJ163" s="16"/>
      <c r="CK163" s="16"/>
      <c r="CL163" s="16"/>
      <c r="CM163" s="16"/>
      <c r="CN163" s="38"/>
      <c r="CO163" s="38"/>
      <c r="CP163" s="38">
        <v>2</v>
      </c>
      <c r="CQ163" s="39">
        <v>0</v>
      </c>
      <c r="CR163" s="39">
        <v>0.40276999999999996</v>
      </c>
      <c r="CS163" s="39">
        <v>6.0185500000000003</v>
      </c>
      <c r="CT163" s="39">
        <v>8.2467500000000005</v>
      </c>
      <c r="CU163" s="39">
        <v>10.44068</v>
      </c>
      <c r="CV163" s="39">
        <v>10.225055602559088</v>
      </c>
      <c r="CW163" s="39">
        <v>10.631488075669138</v>
      </c>
      <c r="CX163" s="39">
        <v>14.812061318306631</v>
      </c>
      <c r="CY163" s="39">
        <v>16.971341685233124</v>
      </c>
      <c r="CZ163" s="46">
        <v>17.888108644693016</v>
      </c>
      <c r="DA163" s="39">
        <v>18.830876679440813</v>
      </c>
      <c r="DB163" s="39">
        <v>19.566119649848204</v>
      </c>
      <c r="DC163" s="39">
        <v>20.268238617774756</v>
      </c>
      <c r="DD163" s="39">
        <v>21.318594911601263</v>
      </c>
      <c r="DE163" s="39">
        <v>22.169284919284877</v>
      </c>
      <c r="DF163" s="39">
        <v>23.0322148027163</v>
      </c>
      <c r="DG163" s="39">
        <v>23.92188753802872</v>
      </c>
      <c r="DH163" s="39">
        <v>24.920165100182484</v>
      </c>
      <c r="DI163" s="39">
        <v>25.949900854111867</v>
      </c>
      <c r="DJ163" s="21"/>
    </row>
    <row r="164" spans="1:114" x14ac:dyDescent="0.25">
      <c r="A164" s="4"/>
      <c r="B164" s="4"/>
      <c r="C164" s="4">
        <v>3</v>
      </c>
      <c r="D164" s="36">
        <f t="shared" si="59"/>
        <v>2794.7214800000002</v>
      </c>
      <c r="E164" s="36">
        <f t="shared" si="57"/>
        <v>2791.82116</v>
      </c>
      <c r="F164" s="36">
        <f t="shared" si="57"/>
        <v>2869.8751800000005</v>
      </c>
      <c r="G164" s="36">
        <f t="shared" si="57"/>
        <v>2732.37995</v>
      </c>
      <c r="H164" s="36">
        <f t="shared" si="57"/>
        <v>2808.2424499999993</v>
      </c>
      <c r="I164" s="36">
        <f t="shared" si="57"/>
        <v>2707.1948574036946</v>
      </c>
      <c r="J164" s="36">
        <f t="shared" si="57"/>
        <v>2683.4409976747124</v>
      </c>
      <c r="K164" s="36">
        <f t="shared" si="57"/>
        <v>2775.8221731971107</v>
      </c>
      <c r="L164" s="36">
        <f t="shared" si="57"/>
        <v>2751.5371049086989</v>
      </c>
      <c r="M164" s="36">
        <f t="shared" si="57"/>
        <v>2744.3713542468786</v>
      </c>
      <c r="N164" s="36">
        <f t="shared" si="57"/>
        <v>2715.0179051514588</v>
      </c>
      <c r="O164" s="36">
        <f t="shared" si="57"/>
        <v>2676.481679110917</v>
      </c>
      <c r="P164" s="36">
        <f t="shared" si="57"/>
        <v>2640.2103679264546</v>
      </c>
      <c r="Q164" s="36">
        <f t="shared" si="57"/>
        <v>2598.342645256897</v>
      </c>
      <c r="R164" s="36">
        <f t="shared" si="57"/>
        <v>2559.5071000902481</v>
      </c>
      <c r="S164" s="36">
        <f t="shared" si="57"/>
        <v>2529.2146223430964</v>
      </c>
      <c r="T164" s="36">
        <f t="shared" si="57"/>
        <v>2505.8637325235422</v>
      </c>
      <c r="U164" s="36">
        <f t="shared" si="58"/>
        <v>2484.2021740783644</v>
      </c>
      <c r="V164" s="36">
        <f t="shared" si="58"/>
        <v>2463.6389167629036</v>
      </c>
      <c r="W164" s="37"/>
      <c r="X164" s="16"/>
      <c r="Y164" s="16"/>
      <c r="Z164" s="16"/>
      <c r="AA164" s="16"/>
      <c r="AB164" s="16"/>
      <c r="AC164" s="16"/>
      <c r="AD164" s="16"/>
      <c r="AE164" s="16"/>
      <c r="AF164" s="38"/>
      <c r="AG164" s="38"/>
      <c r="AH164" s="38">
        <v>3</v>
      </c>
      <c r="AI164" s="39">
        <v>2781.3443200000002</v>
      </c>
      <c r="AJ164" s="39">
        <v>2776.8157299999998</v>
      </c>
      <c r="AK164" s="39">
        <v>2848.7981600000003</v>
      </c>
      <c r="AL164" s="39">
        <v>2709.4409999999998</v>
      </c>
      <c r="AM164" s="39">
        <v>2782.1327199999996</v>
      </c>
      <c r="AN164" s="39">
        <v>2682.6667218043044</v>
      </c>
      <c r="AO164" s="39">
        <v>2659.5235225186038</v>
      </c>
      <c r="AP164" s="39">
        <v>2745.0119731237364</v>
      </c>
      <c r="AQ164" s="39">
        <v>2718.7026279898973</v>
      </c>
      <c r="AR164" s="39">
        <v>2710.243044835167</v>
      </c>
      <c r="AS164" s="39">
        <v>2679.9418566794989</v>
      </c>
      <c r="AT164" s="39">
        <v>2640.6114450562168</v>
      </c>
      <c r="AU164" s="39">
        <v>2603.5718972916397</v>
      </c>
      <c r="AV164" s="39">
        <v>2560.8640919258532</v>
      </c>
      <c r="AW164" s="39">
        <v>2521.3319437682553</v>
      </c>
      <c r="AX164" s="39">
        <v>2490.2307754508474</v>
      </c>
      <c r="AY164" s="39">
        <v>2465.9602188134841</v>
      </c>
      <c r="AZ164" s="39">
        <v>2443.2641669970367</v>
      </c>
      <c r="BA164" s="39">
        <v>2421.6619900099899</v>
      </c>
      <c r="BB164" s="16"/>
      <c r="BC164" s="16"/>
      <c r="BD164" s="16"/>
      <c r="BE164" s="16"/>
      <c r="BF164" s="16"/>
      <c r="BG164" s="16"/>
      <c r="BH164" s="16"/>
      <c r="BI164" s="16"/>
      <c r="BJ164" s="38"/>
      <c r="BK164" s="38"/>
      <c r="BL164" s="38">
        <v>3</v>
      </c>
      <c r="BM164" s="39">
        <v>13.37716</v>
      </c>
      <c r="BN164" s="39">
        <v>14.8078</v>
      </c>
      <c r="BO164" s="39">
        <v>16.304490000000001</v>
      </c>
      <c r="BP164" s="39">
        <v>16.651309999999999</v>
      </c>
      <c r="BQ164" s="39">
        <v>17.88345</v>
      </c>
      <c r="BR164" s="39">
        <v>16.72665564584225</v>
      </c>
      <c r="BS164" s="39">
        <v>15.866771937037509</v>
      </c>
      <c r="BT164" s="39">
        <v>19.210953234011122</v>
      </c>
      <c r="BU164" s="39">
        <v>19.760366293847866</v>
      </c>
      <c r="BV164" s="39">
        <v>20.318468487458127</v>
      </c>
      <c r="BW164" s="39">
        <v>20.597731002044615</v>
      </c>
      <c r="BX164" s="39">
        <v>20.80250813599077</v>
      </c>
      <c r="BY164" s="39">
        <v>20.976122049987897</v>
      </c>
      <c r="BZ164" s="39">
        <v>21.045933710925258</v>
      </c>
      <c r="CA164" s="39">
        <v>21.084809550001726</v>
      </c>
      <c r="CB164" s="39">
        <v>21.233404285939589</v>
      </c>
      <c r="CC164" s="39">
        <v>21.458655335956973</v>
      </c>
      <c r="CD164" s="39">
        <v>21.718686810605735</v>
      </c>
      <c r="CE164" s="39">
        <v>21.971252043063306</v>
      </c>
      <c r="CF164" s="39"/>
      <c r="CG164" s="16"/>
      <c r="CH164" s="16"/>
      <c r="CI164" s="16"/>
      <c r="CJ164" s="16"/>
      <c r="CK164" s="16"/>
      <c r="CL164" s="16"/>
      <c r="CM164" s="16"/>
      <c r="CN164" s="38"/>
      <c r="CO164" s="38"/>
      <c r="CP164" s="38">
        <v>3</v>
      </c>
      <c r="CQ164" s="39">
        <v>0</v>
      </c>
      <c r="CR164" s="39">
        <v>0.19763</v>
      </c>
      <c r="CS164" s="39">
        <v>4.7725300000000006</v>
      </c>
      <c r="CT164" s="39">
        <v>6.2876399999999997</v>
      </c>
      <c r="CU164" s="39">
        <v>8.2262800000000009</v>
      </c>
      <c r="CV164" s="39">
        <v>7.8014799535481494</v>
      </c>
      <c r="CW164" s="39">
        <v>8.0507032190711101</v>
      </c>
      <c r="CX164" s="39">
        <v>11.59924683936319</v>
      </c>
      <c r="CY164" s="39">
        <v>13.074110624953949</v>
      </c>
      <c r="CZ164" s="46">
        <v>13.809840924253217</v>
      </c>
      <c r="DA164" s="39">
        <v>14.478317469915135</v>
      </c>
      <c r="DB164" s="39">
        <v>15.06772591870979</v>
      </c>
      <c r="DC164" s="39">
        <v>15.662348584827008</v>
      </c>
      <c r="DD164" s="39">
        <v>16.432619620118437</v>
      </c>
      <c r="DE164" s="39">
        <v>17.090346771990856</v>
      </c>
      <c r="DF164" s="39">
        <v>17.750442606309395</v>
      </c>
      <c r="DG164" s="39">
        <v>18.444858374101429</v>
      </c>
      <c r="DH164" s="39">
        <v>19.219320270721674</v>
      </c>
      <c r="DI164" s="39">
        <v>20.005674709849931</v>
      </c>
      <c r="DJ164" s="21"/>
    </row>
    <row r="165" spans="1:114" x14ac:dyDescent="0.25">
      <c r="A165" s="4"/>
      <c r="B165" s="4"/>
      <c r="C165" s="4">
        <v>4</v>
      </c>
      <c r="D165" s="36">
        <f t="shared" si="59"/>
        <v>4542.6361200000001</v>
      </c>
      <c r="E165" s="36">
        <f t="shared" si="57"/>
        <v>4477.6237200000005</v>
      </c>
      <c r="F165" s="36">
        <f t="shared" si="57"/>
        <v>4764.6234499999991</v>
      </c>
      <c r="G165" s="36">
        <f t="shared" si="57"/>
        <v>4325.3305599999994</v>
      </c>
      <c r="H165" s="36">
        <f t="shared" si="57"/>
        <v>4574.0751900000005</v>
      </c>
      <c r="I165" s="36">
        <f t="shared" si="57"/>
        <v>4235.1204011494974</v>
      </c>
      <c r="J165" s="36">
        <f t="shared" si="57"/>
        <v>4200.4064452808161</v>
      </c>
      <c r="K165" s="36">
        <f t="shared" si="57"/>
        <v>4528.8547553214239</v>
      </c>
      <c r="L165" s="36">
        <f t="shared" si="57"/>
        <v>4418.6609520211496</v>
      </c>
      <c r="M165" s="36">
        <f t="shared" si="57"/>
        <v>4407.0158813734943</v>
      </c>
      <c r="N165" s="36">
        <f t="shared" si="57"/>
        <v>4359.520181576022</v>
      </c>
      <c r="O165" s="36">
        <f t="shared" si="57"/>
        <v>4297.4566445606852</v>
      </c>
      <c r="P165" s="36">
        <f t="shared" si="57"/>
        <v>4239.0569742754169</v>
      </c>
      <c r="Q165" s="36">
        <f t="shared" si="57"/>
        <v>4171.361128697421</v>
      </c>
      <c r="R165" s="36">
        <f t="shared" si="57"/>
        <v>4108.7420723366031</v>
      </c>
      <c r="S165" s="36">
        <f t="shared" si="57"/>
        <v>4059.8261084065589</v>
      </c>
      <c r="T165" s="36">
        <f t="shared" si="57"/>
        <v>4022.0776390242236</v>
      </c>
      <c r="U165" s="36">
        <f t="shared" si="58"/>
        <v>3987.0019260027698</v>
      </c>
      <c r="V165" s="36">
        <f t="shared" si="58"/>
        <v>3953.6619571450542</v>
      </c>
      <c r="W165" s="37"/>
      <c r="X165" s="16"/>
      <c r="Y165" s="16"/>
      <c r="Z165" s="16"/>
      <c r="AA165" s="16"/>
      <c r="AB165" s="16"/>
      <c r="AC165" s="16"/>
      <c r="AD165" s="16"/>
      <c r="AE165" s="16"/>
      <c r="AF165" s="38"/>
      <c r="AG165" s="38"/>
      <c r="AH165" s="38">
        <v>4</v>
      </c>
      <c r="AI165" s="39">
        <v>4521.4968799999997</v>
      </c>
      <c r="AJ165" s="39">
        <v>4453.9658600000002</v>
      </c>
      <c r="AK165" s="39">
        <v>4731.6335599999993</v>
      </c>
      <c r="AL165" s="39">
        <v>4291.7220199999992</v>
      </c>
      <c r="AM165" s="39">
        <v>4534.6458900000007</v>
      </c>
      <c r="AN165" s="39">
        <v>4199.3949094575064</v>
      </c>
      <c r="AO165" s="39">
        <v>4165.8625234580013</v>
      </c>
      <c r="AP165" s="39">
        <v>4482.2484869757527</v>
      </c>
      <c r="AQ165" s="39">
        <v>4370.8220105743621</v>
      </c>
      <c r="AR165" s="39">
        <v>4357.2216513911599</v>
      </c>
      <c r="AS165" s="39">
        <v>4308.5068347084425</v>
      </c>
      <c r="AT165" s="39">
        <v>4245.2758556972913</v>
      </c>
      <c r="AU165" s="39">
        <v>4185.7278680047821</v>
      </c>
      <c r="AV165" s="39">
        <v>4117.0670980499153</v>
      </c>
      <c r="AW165" s="39">
        <v>4053.511789899032</v>
      </c>
      <c r="AX165" s="39">
        <v>4003.5108557634694</v>
      </c>
      <c r="AY165" s="39">
        <v>3964.49140506396</v>
      </c>
      <c r="AZ165" s="39">
        <v>3928.0032647976559</v>
      </c>
      <c r="BA165" s="39">
        <v>3893.2737325276562</v>
      </c>
      <c r="BB165" s="16"/>
      <c r="BC165" s="16"/>
      <c r="BD165" s="16"/>
      <c r="BE165" s="16"/>
      <c r="BF165" s="16"/>
      <c r="BG165" s="16"/>
      <c r="BH165" s="16"/>
      <c r="BI165" s="16"/>
      <c r="BJ165" s="38"/>
      <c r="BK165" s="38"/>
      <c r="BL165" s="38">
        <v>4</v>
      </c>
      <c r="BM165" s="39">
        <v>21.139239999999997</v>
      </c>
      <c r="BN165" s="39">
        <v>22.726689999999998</v>
      </c>
      <c r="BO165" s="39">
        <v>26.58616</v>
      </c>
      <c r="BP165" s="39">
        <v>25.8614</v>
      </c>
      <c r="BQ165" s="39">
        <v>28.59029</v>
      </c>
      <c r="BR165" s="39">
        <v>25.930040460233101</v>
      </c>
      <c r="BS165" s="39">
        <v>24.434513576272302</v>
      </c>
      <c r="BT165" s="39">
        <v>31.034618884912796</v>
      </c>
      <c r="BU165" s="39">
        <v>31.107120332635919</v>
      </c>
      <c r="BV165" s="39">
        <v>31.985694739424499</v>
      </c>
      <c r="BW165" s="39">
        <v>32.425314760453205</v>
      </c>
      <c r="BX165" s="39">
        <v>32.747678569519771</v>
      </c>
      <c r="BY165" s="39">
        <v>33.020984683071411</v>
      </c>
      <c r="BZ165" s="39">
        <v>33.130883442290056</v>
      </c>
      <c r="CA165" s="39">
        <v>33.192082480111551</v>
      </c>
      <c r="CB165" s="39">
        <v>33.426002958248368</v>
      </c>
      <c r="CC165" s="39">
        <v>33.780597170407518</v>
      </c>
      <c r="CD165" s="39">
        <v>34.189943346074827</v>
      </c>
      <c r="CE165" s="39">
        <v>34.587536030393835</v>
      </c>
      <c r="CF165" s="39"/>
      <c r="CG165" s="16"/>
      <c r="CH165" s="16"/>
      <c r="CI165" s="16"/>
      <c r="CJ165" s="16"/>
      <c r="CK165" s="16"/>
      <c r="CL165" s="16"/>
      <c r="CM165" s="16"/>
      <c r="CN165" s="38"/>
      <c r="CO165" s="38"/>
      <c r="CP165" s="38">
        <v>4</v>
      </c>
      <c r="CQ165" s="39">
        <v>0</v>
      </c>
      <c r="CR165" s="39">
        <v>0.93117000000000005</v>
      </c>
      <c r="CS165" s="39">
        <v>6.4037299999999995</v>
      </c>
      <c r="CT165" s="39">
        <v>7.7471399999999999</v>
      </c>
      <c r="CU165" s="39">
        <v>10.83901</v>
      </c>
      <c r="CV165" s="39">
        <v>9.7954512317582587</v>
      </c>
      <c r="CW165" s="39">
        <v>10.109408246542571</v>
      </c>
      <c r="CX165" s="39">
        <v>15.57164946075901</v>
      </c>
      <c r="CY165" s="39">
        <v>16.731821114151835</v>
      </c>
      <c r="CZ165" s="46">
        <v>17.808535242909961</v>
      </c>
      <c r="DA165" s="39">
        <v>18.58803210712674</v>
      </c>
      <c r="DB165" s="39">
        <v>19.433110293873696</v>
      </c>
      <c r="DC165" s="39">
        <v>20.308121587563651</v>
      </c>
      <c r="DD165" s="39">
        <v>21.163147205216262</v>
      </c>
      <c r="DE165" s="39">
        <v>22.03819995745933</v>
      </c>
      <c r="DF165" s="39">
        <v>22.889249684841154</v>
      </c>
      <c r="DG165" s="39">
        <v>23.805636789856258</v>
      </c>
      <c r="DH165" s="39">
        <v>24.808717859039039</v>
      </c>
      <c r="DI165" s="39">
        <v>25.800688587004274</v>
      </c>
      <c r="DJ165" s="21"/>
    </row>
    <row r="166" spans="1:114" x14ac:dyDescent="0.25">
      <c r="A166" s="4"/>
      <c r="B166" s="4"/>
      <c r="C166" s="4">
        <v>5</v>
      </c>
      <c r="D166" s="36">
        <f t="shared" si="59"/>
        <v>8754.6321599999992</v>
      </c>
      <c r="E166" s="36">
        <f t="shared" si="57"/>
        <v>7731.5650699999987</v>
      </c>
      <c r="F166" s="36">
        <f t="shared" si="57"/>
        <v>9702.4529100000018</v>
      </c>
      <c r="G166" s="36">
        <f t="shared" si="57"/>
        <v>7656.2168000000001</v>
      </c>
      <c r="H166" s="36">
        <f t="shared" si="57"/>
        <v>8903.0094299999982</v>
      </c>
      <c r="I166" s="36">
        <f t="shared" si="57"/>
        <v>7326.8189147893972</v>
      </c>
      <c r="J166" s="36">
        <f t="shared" si="57"/>
        <v>7296.2263655807101</v>
      </c>
      <c r="K166" s="36">
        <f t="shared" si="57"/>
        <v>9220.3768167996877</v>
      </c>
      <c r="L166" s="36">
        <f t="shared" si="57"/>
        <v>8219.6440796523839</v>
      </c>
      <c r="M166" s="36">
        <f t="shared" si="57"/>
        <v>8197.2650645687263</v>
      </c>
      <c r="N166" s="36">
        <f t="shared" si="57"/>
        <v>8108.2783760003122</v>
      </c>
      <c r="O166" s="36">
        <f t="shared" si="57"/>
        <v>7992.5158317098612</v>
      </c>
      <c r="P166" s="36">
        <f t="shared" si="57"/>
        <v>7883.2585409059311</v>
      </c>
      <c r="Q166" s="36">
        <f t="shared" si="57"/>
        <v>7755.7987553597422</v>
      </c>
      <c r="R166" s="36">
        <f t="shared" si="57"/>
        <v>7638.5645014138672</v>
      </c>
      <c r="S166" s="36">
        <f t="shared" si="57"/>
        <v>7546.8562891942292</v>
      </c>
      <c r="T166" s="36">
        <f t="shared" si="57"/>
        <v>7475.8936123143285</v>
      </c>
      <c r="U166" s="36">
        <f t="shared" si="58"/>
        <v>7409.7267306462845</v>
      </c>
      <c r="V166" s="36">
        <f t="shared" si="58"/>
        <v>7346.7343710060713</v>
      </c>
      <c r="W166" s="37"/>
      <c r="X166" s="16"/>
      <c r="Y166" s="16"/>
      <c r="Z166" s="16"/>
      <c r="AA166" s="16"/>
      <c r="AB166" s="16"/>
      <c r="AC166" s="16"/>
      <c r="AD166" s="16"/>
      <c r="AE166" s="16"/>
      <c r="AF166" s="38"/>
      <c r="AG166" s="38"/>
      <c r="AH166" s="38">
        <v>5</v>
      </c>
      <c r="AI166" s="39">
        <v>8716.26289</v>
      </c>
      <c r="AJ166" s="39">
        <v>7696.7577999999985</v>
      </c>
      <c r="AK166" s="39">
        <v>9641.8933900000011</v>
      </c>
      <c r="AL166" s="39">
        <v>7601.9580500000002</v>
      </c>
      <c r="AM166" s="39">
        <v>8837.2047199999979</v>
      </c>
      <c r="AN166" s="39">
        <v>7275.0452159542492</v>
      </c>
      <c r="AO166" s="39">
        <v>7248.0735459109492</v>
      </c>
      <c r="AP166" s="39">
        <v>9131.4274917660914</v>
      </c>
      <c r="AQ166" s="39">
        <v>8145.3163660677419</v>
      </c>
      <c r="AR166" s="39">
        <v>8119.9711957607997</v>
      </c>
      <c r="AS166" s="39">
        <v>8029.1879077120639</v>
      </c>
      <c r="AT166" s="39">
        <v>7911.3527895269754</v>
      </c>
      <c r="AU166" s="39">
        <v>7800.381169647525</v>
      </c>
      <c r="AV166" s="39">
        <v>7672.4272763370318</v>
      </c>
      <c r="AW166" s="39">
        <v>7553.9877493145514</v>
      </c>
      <c r="AX166" s="39">
        <v>7460.8076961923352</v>
      </c>
      <c r="AY166" s="39">
        <v>7388.0923649322722</v>
      </c>
      <c r="AZ166" s="39">
        <v>7320.0942983536133</v>
      </c>
      <c r="BA166" s="39">
        <v>7255.3735142767682</v>
      </c>
      <c r="BB166" s="16"/>
      <c r="BC166" s="16"/>
      <c r="BD166" s="16"/>
      <c r="BE166" s="16"/>
      <c r="BF166" s="16"/>
      <c r="BG166" s="16"/>
      <c r="BH166" s="16"/>
      <c r="BI166" s="16"/>
      <c r="BJ166" s="38"/>
      <c r="BK166" s="38"/>
      <c r="BL166" s="38">
        <v>5</v>
      </c>
      <c r="BM166" s="39">
        <v>38.36927</v>
      </c>
      <c r="BN166" s="39">
        <v>36.468699999999998</v>
      </c>
      <c r="BO166" s="39">
        <v>52.975919999999995</v>
      </c>
      <c r="BP166" s="39">
        <v>46.366589999999995</v>
      </c>
      <c r="BQ166" s="39">
        <v>54.387689999999999</v>
      </c>
      <c r="BR166" s="39">
        <v>42.394026767388539</v>
      </c>
      <c r="BS166" s="39">
        <v>37.327295468511345</v>
      </c>
      <c r="BT166" s="39">
        <v>68.675896602343542</v>
      </c>
      <c r="BU166" s="39">
        <v>56.256446223777125</v>
      </c>
      <c r="BV166" s="39">
        <v>57.845325983156016</v>
      </c>
      <c r="BW166" s="39">
        <v>58.64036775518241</v>
      </c>
      <c r="BX166" s="39">
        <v>59.223354611417342</v>
      </c>
      <c r="BY166" s="39">
        <v>59.717621856833716</v>
      </c>
      <c r="BZ166" s="39">
        <v>59.916371004036428</v>
      </c>
      <c r="CA166" s="39">
        <v>60.027047927626164</v>
      </c>
      <c r="CB166" s="39">
        <v>60.45008724011236</v>
      </c>
      <c r="CC166" s="39">
        <v>61.091361971244112</v>
      </c>
      <c r="CD166" s="39">
        <v>61.831654253914088</v>
      </c>
      <c r="CE166" s="39">
        <v>62.550690642534512</v>
      </c>
      <c r="CF166" s="39"/>
      <c r="CG166" s="16"/>
      <c r="CH166" s="16"/>
      <c r="CI166" s="16"/>
      <c r="CJ166" s="16"/>
      <c r="CK166" s="16"/>
      <c r="CL166" s="16"/>
      <c r="CM166" s="16"/>
      <c r="CN166" s="38"/>
      <c r="CO166" s="38"/>
      <c r="CP166" s="38">
        <v>5</v>
      </c>
      <c r="CQ166" s="39">
        <v>0</v>
      </c>
      <c r="CR166" s="39">
        <v>-1.6614299999999997</v>
      </c>
      <c r="CS166" s="39">
        <v>7.5836000000000006</v>
      </c>
      <c r="CT166" s="39">
        <v>7.8921599999999996</v>
      </c>
      <c r="CU166" s="39">
        <v>11.417019999999999</v>
      </c>
      <c r="CV166" s="39">
        <v>9.3796720677596515</v>
      </c>
      <c r="CW166" s="39">
        <v>10.825524201249271</v>
      </c>
      <c r="CX166" s="39">
        <v>20.273428431252611</v>
      </c>
      <c r="CY166" s="39">
        <v>18.071267360865924</v>
      </c>
      <c r="CZ166" s="46">
        <v>19.448542824771447</v>
      </c>
      <c r="DA166" s="39">
        <v>20.45010053306537</v>
      </c>
      <c r="DB166" s="39">
        <v>21.939687571467893</v>
      </c>
      <c r="DC166" s="39">
        <v>23.159749401572409</v>
      </c>
      <c r="DD166" s="39">
        <v>23.455108018673581</v>
      </c>
      <c r="DE166" s="39">
        <v>24.54970417168991</v>
      </c>
      <c r="DF166" s="39">
        <v>25.598505761782143</v>
      </c>
      <c r="DG166" s="39">
        <v>26.709885410812152</v>
      </c>
      <c r="DH166" s="39">
        <v>27.800778038756963</v>
      </c>
      <c r="DI166" s="39">
        <v>28.810166086769161</v>
      </c>
      <c r="DJ166" s="21"/>
    </row>
    <row r="167" spans="1:114" x14ac:dyDescent="0.25">
      <c r="A167" s="4"/>
      <c r="B167" s="4" t="s">
        <v>62</v>
      </c>
      <c r="C167" s="4"/>
      <c r="D167" s="36">
        <f t="shared" si="59"/>
        <v>22789.851670000004</v>
      </c>
      <c r="E167" s="36">
        <f t="shared" si="57"/>
        <v>21729.885340000001</v>
      </c>
      <c r="F167" s="36">
        <f t="shared" si="57"/>
        <v>24137.01125</v>
      </c>
      <c r="G167" s="36">
        <f t="shared" si="57"/>
        <v>21447.39025</v>
      </c>
      <c r="H167" s="36">
        <f t="shared" si="57"/>
        <v>23084.922039999998</v>
      </c>
      <c r="I167" s="36">
        <f t="shared" si="57"/>
        <v>21037.530397305931</v>
      </c>
      <c r="J167" s="36">
        <f t="shared" si="57"/>
        <v>20936.52869773587</v>
      </c>
      <c r="K167" s="36">
        <f t="shared" si="57"/>
        <v>23364.110756806629</v>
      </c>
      <c r="L167" s="36">
        <f t="shared" si="57"/>
        <v>22119.197101474991</v>
      </c>
      <c r="M167" s="36">
        <f t="shared" si="57"/>
        <v>22061.058886840903</v>
      </c>
      <c r="N167" s="36">
        <f t="shared" si="57"/>
        <v>21824.115993437736</v>
      </c>
      <c r="O167" s="36">
        <f t="shared" si="57"/>
        <v>21513.909863730878</v>
      </c>
      <c r="P167" s="36">
        <f t="shared" si="57"/>
        <v>21221.584280669973</v>
      </c>
      <c r="Q167" s="36">
        <f t="shared" si="57"/>
        <v>20882.905668357096</v>
      </c>
      <c r="R167" s="36">
        <f t="shared" si="57"/>
        <v>20569.786465907902</v>
      </c>
      <c r="S167" s="36">
        <f t="shared" si="57"/>
        <v>20325.301538900429</v>
      </c>
      <c r="T167" s="36">
        <f t="shared" si="57"/>
        <v>20136.612229046281</v>
      </c>
      <c r="U167" s="36">
        <f t="shared" si="58"/>
        <v>19961.274455753126</v>
      </c>
      <c r="V167" s="36">
        <f t="shared" si="58"/>
        <v>19794.676926372646</v>
      </c>
      <c r="W167" s="37"/>
      <c r="X167" s="16"/>
      <c r="Y167" s="16"/>
      <c r="Z167" s="16"/>
      <c r="AA167" s="16"/>
      <c r="AB167" s="16"/>
      <c r="AC167" s="16"/>
      <c r="AD167" s="16"/>
      <c r="AE167" s="16"/>
      <c r="AF167" s="38"/>
      <c r="AG167" s="38" t="s">
        <v>62</v>
      </c>
      <c r="AH167" s="38"/>
      <c r="AI167" s="39">
        <f>SUM(AI162:AI166)</f>
        <v>22682.993000000002</v>
      </c>
      <c r="AJ167" s="39">
        <f t="shared" ref="AJ167:BA167" si="60">SUM(AJ162:AJ166)</f>
        <v>21618.655269999999</v>
      </c>
      <c r="AK167" s="39">
        <f t="shared" si="60"/>
        <v>23968.861290000001</v>
      </c>
      <c r="AL167" s="39">
        <f t="shared" si="60"/>
        <v>21275.36966</v>
      </c>
      <c r="AM167" s="39">
        <f t="shared" si="60"/>
        <v>22885.291609999997</v>
      </c>
      <c r="AN167" s="39">
        <f t="shared" si="60"/>
        <v>20859.261467399425</v>
      </c>
      <c r="AO167" s="39">
        <f t="shared" si="60"/>
        <v>20764.218596162398</v>
      </c>
      <c r="AP167" s="39">
        <f t="shared" si="60"/>
        <v>23114.318743339172</v>
      </c>
      <c r="AQ167" s="39">
        <f t="shared" si="60"/>
        <v>21874.62913517619</v>
      </c>
      <c r="AR167" s="39">
        <f t="shared" si="60"/>
        <v>21806.563491570021</v>
      </c>
      <c r="AS167" s="39">
        <f t="shared" si="60"/>
        <v>21562.760713569805</v>
      </c>
      <c r="AT167" s="39">
        <f t="shared" si="60"/>
        <v>21246.308976945256</v>
      </c>
      <c r="AU167" s="39">
        <f t="shared" si="60"/>
        <v>20948.289486934384</v>
      </c>
      <c r="AV167" s="39">
        <f t="shared" si="60"/>
        <v>20604.663305116701</v>
      </c>
      <c r="AW167" s="39">
        <f t="shared" si="60"/>
        <v>20286.588400211174</v>
      </c>
      <c r="AX167" s="39">
        <f t="shared" si="60"/>
        <v>20036.348997192319</v>
      </c>
      <c r="AY167" s="39">
        <f t="shared" si="60"/>
        <v>19841.068564576875</v>
      </c>
      <c r="AZ167" s="39">
        <f t="shared" si="60"/>
        <v>19658.456567513924</v>
      </c>
      <c r="BA167" s="39">
        <f t="shared" si="60"/>
        <v>19484.645866321691</v>
      </c>
      <c r="BB167" s="16"/>
      <c r="BC167" s="16"/>
      <c r="BD167" s="16"/>
      <c r="BE167" s="16"/>
      <c r="BF167" s="16"/>
      <c r="BG167" s="16"/>
      <c r="BH167" s="16"/>
      <c r="BI167" s="16"/>
      <c r="BJ167" s="38"/>
      <c r="BK167" s="38" t="s">
        <v>62</v>
      </c>
      <c r="BL167" s="38"/>
      <c r="BM167" s="39">
        <f>SUM(BM162:BM166)</f>
        <v>106.85867</v>
      </c>
      <c r="BN167" s="39">
        <f t="shared" ref="BN167:CE167" si="61">SUM(BN162:BN166)</f>
        <v>111.22011999999999</v>
      </c>
      <c r="BO167" s="39">
        <f t="shared" si="61"/>
        <v>135.65008</v>
      </c>
      <c r="BP167" s="39">
        <f t="shared" si="61"/>
        <v>130.82839999999999</v>
      </c>
      <c r="BQ167" s="39">
        <f t="shared" si="61"/>
        <v>145.0111</v>
      </c>
      <c r="BR167" s="39">
        <f t="shared" si="61"/>
        <v>127.22043866843599</v>
      </c>
      <c r="BS167" s="39">
        <f t="shared" si="61"/>
        <v>118.3374792157056</v>
      </c>
      <c r="BT167" s="39">
        <f t="shared" si="61"/>
        <v>167.66524299239575</v>
      </c>
      <c r="BU167" s="39">
        <f t="shared" si="61"/>
        <v>156.99577910768309</v>
      </c>
      <c r="BV167" s="39">
        <f t="shared" si="61"/>
        <v>161.42989168457541</v>
      </c>
      <c r="BW167" s="39">
        <f t="shared" si="61"/>
        <v>163.64862768375201</v>
      </c>
      <c r="BX167" s="39">
        <f t="shared" si="61"/>
        <v>165.27557858178895</v>
      </c>
      <c r="BY167" s="39">
        <f t="shared" si="61"/>
        <v>166.65493821948954</v>
      </c>
      <c r="BZ167" s="39">
        <f t="shared" si="61"/>
        <v>167.20959069590015</v>
      </c>
      <c r="CA167" s="39">
        <f t="shared" si="61"/>
        <v>167.51845858597437</v>
      </c>
      <c r="CB167" s="39">
        <f t="shared" si="61"/>
        <v>168.69904127320567</v>
      </c>
      <c r="CC167" s="39">
        <f t="shared" si="61"/>
        <v>170.48865709137561</v>
      </c>
      <c r="CD167" s="39">
        <f t="shared" si="61"/>
        <v>172.55460280047475</v>
      </c>
      <c r="CE167" s="39">
        <f t="shared" si="61"/>
        <v>174.5612293404663</v>
      </c>
      <c r="CF167" s="39"/>
      <c r="CG167" s="16"/>
      <c r="CH167" s="16"/>
      <c r="CI167" s="16"/>
      <c r="CJ167" s="16"/>
      <c r="CK167" s="16"/>
      <c r="CL167" s="16"/>
      <c r="CM167" s="16"/>
      <c r="CN167" s="38"/>
      <c r="CO167" s="38" t="s">
        <v>62</v>
      </c>
      <c r="CP167" s="38"/>
      <c r="CQ167" s="39">
        <f>SUM(CQ162:CQ166)</f>
        <v>0</v>
      </c>
      <c r="CR167" s="39">
        <f t="shared" ref="CR167:DI167" si="62">SUM(CR162:CR166)</f>
        <v>9.9500000000003475E-3</v>
      </c>
      <c r="CS167" s="39">
        <f t="shared" si="62"/>
        <v>32.499880000000005</v>
      </c>
      <c r="CT167" s="39">
        <f t="shared" si="62"/>
        <v>41.192189999999997</v>
      </c>
      <c r="CU167" s="39">
        <f t="shared" si="62"/>
        <v>54.619330000000005</v>
      </c>
      <c r="CV167" s="39">
        <f t="shared" si="62"/>
        <v>51.048491238070838</v>
      </c>
      <c r="CW167" s="39">
        <f t="shared" si="62"/>
        <v>53.97262235776553</v>
      </c>
      <c r="CX167" s="39">
        <f t="shared" si="62"/>
        <v>82.126770475062386</v>
      </c>
      <c r="CY167" s="39">
        <f t="shared" si="62"/>
        <v>87.572187191120179</v>
      </c>
      <c r="CZ167" s="39">
        <f t="shared" si="62"/>
        <v>93.065503586305752</v>
      </c>
      <c r="DA167" s="39">
        <f t="shared" si="62"/>
        <v>97.706652184177599</v>
      </c>
      <c r="DB167" s="39">
        <f t="shared" si="62"/>
        <v>102.32530820383164</v>
      </c>
      <c r="DC167" s="39">
        <f t="shared" si="62"/>
        <v>106.63985551610118</v>
      </c>
      <c r="DD167" s="39">
        <f t="shared" si="62"/>
        <v>111.03277254449587</v>
      </c>
      <c r="DE167" s="39">
        <f t="shared" si="62"/>
        <v>115.67960711075243</v>
      </c>
      <c r="DF167" s="39">
        <f t="shared" si="62"/>
        <v>120.25350043490556</v>
      </c>
      <c r="DG167" s="39">
        <f t="shared" si="62"/>
        <v>125.0550073780303</v>
      </c>
      <c r="DH167" s="39">
        <f t="shared" si="62"/>
        <v>130.26328543872665</v>
      </c>
      <c r="DI167" s="39">
        <f t="shared" si="62"/>
        <v>135.46983071048749</v>
      </c>
      <c r="DJ167" s="21"/>
    </row>
    <row r="168" spans="1:114" x14ac:dyDescent="0.25">
      <c r="A168" s="4"/>
      <c r="B168" s="4" t="s">
        <v>63</v>
      </c>
      <c r="C168" s="4">
        <v>1</v>
      </c>
      <c r="D168" s="36">
        <f t="shared" si="59"/>
        <v>4609.5384699999995</v>
      </c>
      <c r="E168" s="36">
        <f t="shared" si="57"/>
        <v>4525.9282800000001</v>
      </c>
      <c r="F168" s="36">
        <f t="shared" si="57"/>
        <v>4499.21306</v>
      </c>
      <c r="G168" s="36">
        <f t="shared" si="57"/>
        <v>4646.8667100000002</v>
      </c>
      <c r="H168" s="36">
        <f t="shared" si="57"/>
        <v>4625.6568900000002</v>
      </c>
      <c r="I168" s="36">
        <f t="shared" si="57"/>
        <v>4599.5008818416391</v>
      </c>
      <c r="J168" s="36">
        <f t="shared" si="57"/>
        <v>4529.4404296204357</v>
      </c>
      <c r="K168" s="36">
        <f t="shared" si="57"/>
        <v>4611.3687694437576</v>
      </c>
      <c r="L168" s="36">
        <f t="shared" si="57"/>
        <v>4128.7572447466418</v>
      </c>
      <c r="M168" s="36">
        <f t="shared" si="57"/>
        <v>4138.0306160059172</v>
      </c>
      <c r="N168" s="36">
        <f t="shared" si="57"/>
        <v>4114.2531072500205</v>
      </c>
      <c r="O168" s="36">
        <f t="shared" si="57"/>
        <v>4076.4331177778454</v>
      </c>
      <c r="P168" s="36">
        <f t="shared" si="57"/>
        <v>4041.3247673054898</v>
      </c>
      <c r="Q168" s="36">
        <f t="shared" si="57"/>
        <v>3997.3441887885738</v>
      </c>
      <c r="R168" s="36">
        <f t="shared" si="57"/>
        <v>3957.5233066721594</v>
      </c>
      <c r="S168" s="36">
        <f t="shared" si="57"/>
        <v>3930.250652126314</v>
      </c>
      <c r="T168" s="36">
        <f t="shared" si="57"/>
        <v>3913.2309477975878</v>
      </c>
      <c r="U168" s="36">
        <f t="shared" si="58"/>
        <v>3898.4871817685294</v>
      </c>
      <c r="V168" s="36">
        <f t="shared" si="58"/>
        <v>3885.2292988569825</v>
      </c>
      <c r="W168" s="37"/>
      <c r="X168" s="16"/>
      <c r="Y168" s="16"/>
      <c r="Z168" s="16"/>
      <c r="AA168" s="16"/>
      <c r="AB168" s="16"/>
      <c r="AC168" s="16"/>
      <c r="AD168" s="16"/>
      <c r="AE168" s="16"/>
      <c r="AF168" s="38"/>
      <c r="AG168" s="38" t="s">
        <v>63</v>
      </c>
      <c r="AH168" s="38">
        <v>1</v>
      </c>
      <c r="AI168" s="39">
        <v>4590.1647599999997</v>
      </c>
      <c r="AJ168" s="39">
        <v>4504.9524199999996</v>
      </c>
      <c r="AK168" s="39">
        <v>4472.6530000000002</v>
      </c>
      <c r="AL168" s="39">
        <v>4613.4381700000004</v>
      </c>
      <c r="AM168" s="39">
        <v>4588.7679800000005</v>
      </c>
      <c r="AN168" s="39">
        <v>4562.0989216117614</v>
      </c>
      <c r="AO168" s="39">
        <v>4492.8964427648471</v>
      </c>
      <c r="AP168" s="39">
        <v>4565.3487393236464</v>
      </c>
      <c r="AQ168" s="39">
        <v>4084.0949339950735</v>
      </c>
      <c r="AR168" s="39">
        <v>4091.2828414294991</v>
      </c>
      <c r="AS168" s="39">
        <v>4065.8947162788836</v>
      </c>
      <c r="AT168" s="39">
        <v>4026.6580076998257</v>
      </c>
      <c r="AU168" s="39">
        <v>3990.4056526998147</v>
      </c>
      <c r="AV168" s="39">
        <v>3945.1304075759954</v>
      </c>
      <c r="AW168" s="39">
        <v>3904.1184465698384</v>
      </c>
      <c r="AX168" s="39">
        <v>3875.4897841427055</v>
      </c>
      <c r="AY168" s="39">
        <v>3856.964679260318</v>
      </c>
      <c r="AZ168" s="39">
        <v>3840.5818760553752</v>
      </c>
      <c r="BA168" s="39">
        <v>3825.6452058458271</v>
      </c>
      <c r="BB168" s="16"/>
      <c r="BC168" s="16"/>
      <c r="BD168" s="16"/>
      <c r="BE168" s="16"/>
      <c r="BF168" s="16"/>
      <c r="BG168" s="16"/>
      <c r="BH168" s="16"/>
      <c r="BI168" s="16"/>
      <c r="BJ168" s="38"/>
      <c r="BK168" s="38" t="s">
        <v>63</v>
      </c>
      <c r="BL168" s="38">
        <v>1</v>
      </c>
      <c r="BM168" s="39">
        <v>19.373709999999999</v>
      </c>
      <c r="BN168" s="39">
        <v>19.75348</v>
      </c>
      <c r="BO168" s="39">
        <v>21.277930000000001</v>
      </c>
      <c r="BP168" s="39">
        <v>24.042059999999999</v>
      </c>
      <c r="BQ168" s="39">
        <v>25.021510000000003</v>
      </c>
      <c r="BR168" s="39">
        <v>25.193835135909389</v>
      </c>
      <c r="BS168" s="39">
        <v>23.56479186271055</v>
      </c>
      <c r="BT168" s="39">
        <v>27.785017325810266</v>
      </c>
      <c r="BU168" s="39">
        <v>29.377169427073163</v>
      </c>
      <c r="BV168" s="39">
        <v>30.496183338015829</v>
      </c>
      <c r="BW168" s="39">
        <v>31.211415497970062</v>
      </c>
      <c r="BX168" s="39">
        <v>31.823602893404402</v>
      </c>
      <c r="BY168" s="39">
        <v>32.396523652332604</v>
      </c>
      <c r="BZ168" s="39">
        <v>32.815646899815164</v>
      </c>
      <c r="CA168" s="39">
        <v>33.191128396137003</v>
      </c>
      <c r="CB168" s="39">
        <v>33.74516270913827</v>
      </c>
      <c r="CC168" s="39">
        <v>34.429757583252595</v>
      </c>
      <c r="CD168" s="39">
        <v>35.180708891425645</v>
      </c>
      <c r="CE168" s="39">
        <v>35.930676369987374</v>
      </c>
      <c r="CF168" s="39"/>
      <c r="CG168" s="16"/>
      <c r="CH168" s="16"/>
      <c r="CI168" s="16"/>
      <c r="CJ168" s="16"/>
      <c r="CK168" s="16"/>
      <c r="CL168" s="16"/>
      <c r="CM168" s="16"/>
      <c r="CN168" s="38"/>
      <c r="CO168" s="38" t="s">
        <v>63</v>
      </c>
      <c r="CP168" s="38">
        <v>1</v>
      </c>
      <c r="CQ168" s="39">
        <v>0</v>
      </c>
      <c r="CR168" s="39">
        <v>1.22238</v>
      </c>
      <c r="CS168" s="39">
        <v>5.2821299999999995</v>
      </c>
      <c r="CT168" s="39">
        <v>9.3864799999999988</v>
      </c>
      <c r="CU168" s="39">
        <v>11.8674</v>
      </c>
      <c r="CV168" s="39">
        <v>12.208125093967741</v>
      </c>
      <c r="CW168" s="39">
        <v>12.97919499287767</v>
      </c>
      <c r="CX168" s="39">
        <v>18.235012794301262</v>
      </c>
      <c r="CY168" s="39">
        <v>15.285141324495264</v>
      </c>
      <c r="CZ168" s="46">
        <v>16.251591238402266</v>
      </c>
      <c r="DA168" s="39">
        <v>17.146975473166918</v>
      </c>
      <c r="DB168" s="39">
        <v>17.951507184615473</v>
      </c>
      <c r="DC168" s="39">
        <v>18.522590953342213</v>
      </c>
      <c r="DD168" s="39">
        <v>19.398134312763396</v>
      </c>
      <c r="DE168" s="39">
        <v>20.213731706183857</v>
      </c>
      <c r="DF168" s="39">
        <v>21.015705274470445</v>
      </c>
      <c r="DG168" s="39">
        <v>21.836510954017225</v>
      </c>
      <c r="DH168" s="39">
        <v>22.724596821728412</v>
      </c>
      <c r="DI168" s="39">
        <v>23.65341664116805</v>
      </c>
      <c r="DJ168" s="21"/>
    </row>
    <row r="169" spans="1:114" x14ac:dyDescent="0.25">
      <c r="A169" s="4"/>
      <c r="B169" s="4"/>
      <c r="C169" s="4">
        <v>2</v>
      </c>
      <c r="D169" s="36">
        <f t="shared" si="59"/>
        <v>2374.5097999999994</v>
      </c>
      <c r="E169" s="36">
        <f t="shared" si="57"/>
        <v>2144.9697799999999</v>
      </c>
      <c r="F169" s="36">
        <f t="shared" si="57"/>
        <v>2017.4072999999999</v>
      </c>
      <c r="G169" s="36">
        <f t="shared" si="57"/>
        <v>2293.7821100000001</v>
      </c>
      <c r="H169" s="36">
        <f t="shared" si="57"/>
        <v>2173.2729700000004</v>
      </c>
      <c r="I169" s="36">
        <f t="shared" si="57"/>
        <v>2179.761870732254</v>
      </c>
      <c r="J169" s="36">
        <f t="shared" si="57"/>
        <v>1934.5097991446873</v>
      </c>
      <c r="K169" s="36">
        <f t="shared" si="57"/>
        <v>2046.0379376456854</v>
      </c>
      <c r="L169" s="36">
        <f t="shared" si="57"/>
        <v>1927.8481056359331</v>
      </c>
      <c r="M169" s="36">
        <f t="shared" si="57"/>
        <v>1931.9389037625306</v>
      </c>
      <c r="N169" s="36">
        <f t="shared" si="57"/>
        <v>1920.5558705859403</v>
      </c>
      <c r="O169" s="36">
        <f t="shared" si="57"/>
        <v>1902.6441866511132</v>
      </c>
      <c r="P169" s="36">
        <f t="shared" si="57"/>
        <v>1886.1706190617604</v>
      </c>
      <c r="Q169" s="36">
        <f t="shared" si="57"/>
        <v>1865.4731473852155</v>
      </c>
      <c r="R169" s="36">
        <f t="shared" si="57"/>
        <v>1846.669990072435</v>
      </c>
      <c r="S169" s="36">
        <f t="shared" si="57"/>
        <v>1833.7396051838193</v>
      </c>
      <c r="T169" s="36">
        <f t="shared" si="57"/>
        <v>1825.6152357678473</v>
      </c>
      <c r="U169" s="36">
        <f t="shared" si="58"/>
        <v>1818.5578047537067</v>
      </c>
      <c r="V169" s="36">
        <f t="shared" si="58"/>
        <v>1812.1757477865049</v>
      </c>
      <c r="W169" s="37"/>
      <c r="X169" s="16"/>
      <c r="Y169" s="16"/>
      <c r="Z169" s="16"/>
      <c r="AA169" s="16"/>
      <c r="AB169" s="16"/>
      <c r="AC169" s="16"/>
      <c r="AD169" s="16"/>
      <c r="AE169" s="16"/>
      <c r="AF169" s="38"/>
      <c r="AG169" s="38"/>
      <c r="AH169" s="38">
        <v>2</v>
      </c>
      <c r="AI169" s="39">
        <v>2365.3554699999995</v>
      </c>
      <c r="AJ169" s="39">
        <v>2135.9646299999999</v>
      </c>
      <c r="AK169" s="39">
        <v>2007.3206699999998</v>
      </c>
      <c r="AL169" s="39">
        <v>2279.95192</v>
      </c>
      <c r="AM169" s="39">
        <v>2158.2981100000002</v>
      </c>
      <c r="AN169" s="39">
        <v>2164.556152761726</v>
      </c>
      <c r="AO169" s="39">
        <v>1920.8884431118229</v>
      </c>
      <c r="AP169" s="39">
        <v>2029.0159656397157</v>
      </c>
      <c r="AQ169" s="39">
        <v>1910.3648595006612</v>
      </c>
      <c r="AR169" s="39">
        <v>1913.7270550416545</v>
      </c>
      <c r="AS169" s="39">
        <v>1901.8515764055842</v>
      </c>
      <c r="AT169" s="39">
        <v>1883.4983229961249</v>
      </c>
      <c r="AU169" s="39">
        <v>1866.5410224961538</v>
      </c>
      <c r="AV169" s="39">
        <v>1845.3632000685013</v>
      </c>
      <c r="AW169" s="39">
        <v>1826.179559533306</v>
      </c>
      <c r="AX169" s="39">
        <v>1812.7882962156821</v>
      </c>
      <c r="AY169" s="39">
        <v>1804.1230448055592</v>
      </c>
      <c r="AZ169" s="39">
        <v>1796.4598704551472</v>
      </c>
      <c r="BA169" s="39">
        <v>1789.4731352427123</v>
      </c>
      <c r="BB169" s="16"/>
      <c r="BC169" s="16"/>
      <c r="BD169" s="16"/>
      <c r="BE169" s="16"/>
      <c r="BF169" s="16"/>
      <c r="BG169" s="16"/>
      <c r="BH169" s="16"/>
      <c r="BI169" s="16"/>
      <c r="BJ169" s="38"/>
      <c r="BK169" s="38"/>
      <c r="BL169" s="38">
        <v>2</v>
      </c>
      <c r="BM169" s="39">
        <v>9.1543299999999999</v>
      </c>
      <c r="BN169" s="39">
        <v>8.6501699999999992</v>
      </c>
      <c r="BO169" s="39">
        <v>8.4358199999999997</v>
      </c>
      <c r="BP169" s="39">
        <v>10.819270000000001</v>
      </c>
      <c r="BQ169" s="39">
        <v>11.091869999999998</v>
      </c>
      <c r="BR169" s="39">
        <v>11.383829482531354</v>
      </c>
      <c r="BS169" s="39">
        <v>10.054374346989924</v>
      </c>
      <c r="BT169" s="39">
        <v>11.822746169487457</v>
      </c>
      <c r="BU169" s="39">
        <v>12.838066739363747</v>
      </c>
      <c r="BV169" s="39">
        <v>13.327085101279826</v>
      </c>
      <c r="BW169" s="39">
        <v>13.639647488422872</v>
      </c>
      <c r="BX169" s="39">
        <v>13.907178458657887</v>
      </c>
      <c r="BY169" s="39">
        <v>14.157549583001433</v>
      </c>
      <c r="BZ169" s="39">
        <v>14.340709919008527</v>
      </c>
      <c r="CA169" s="39">
        <v>14.504798447726122</v>
      </c>
      <c r="CB169" s="39">
        <v>14.746916038526171</v>
      </c>
      <c r="CC169" s="39">
        <v>15.046089677604085</v>
      </c>
      <c r="CD169" s="39">
        <v>15.374261628828684</v>
      </c>
      <c r="CE169" s="39">
        <v>15.702003638351725</v>
      </c>
      <c r="CF169" s="39"/>
      <c r="CG169" s="16"/>
      <c r="CH169" s="16"/>
      <c r="CI169" s="16"/>
      <c r="CJ169" s="16"/>
      <c r="CK169" s="16"/>
      <c r="CL169" s="16"/>
      <c r="CM169" s="16"/>
      <c r="CN169" s="38"/>
      <c r="CO169" s="38"/>
      <c r="CP169" s="38">
        <v>2</v>
      </c>
      <c r="CQ169" s="39">
        <v>0</v>
      </c>
      <c r="CR169" s="39">
        <v>0.35497999999999996</v>
      </c>
      <c r="CS169" s="39">
        <v>1.6508099999999999</v>
      </c>
      <c r="CT169" s="39">
        <v>3.01092</v>
      </c>
      <c r="CU169" s="39">
        <v>3.8829900000000004</v>
      </c>
      <c r="CV169" s="39">
        <v>3.8218884879967181</v>
      </c>
      <c r="CW169" s="39">
        <v>3.5669816858743397</v>
      </c>
      <c r="CX169" s="39">
        <v>5.1992258364823556</v>
      </c>
      <c r="CY169" s="39">
        <v>4.6451793959080696</v>
      </c>
      <c r="CZ169" s="46">
        <v>4.884763619596197</v>
      </c>
      <c r="DA169" s="39">
        <v>5.0646466919331168</v>
      </c>
      <c r="DB169" s="39">
        <v>5.2386851963302847</v>
      </c>
      <c r="DC169" s="39">
        <v>5.4720469826053071</v>
      </c>
      <c r="DD169" s="39">
        <v>5.7692373977057487</v>
      </c>
      <c r="DE169" s="39">
        <v>5.9856320914026497</v>
      </c>
      <c r="DF169" s="39">
        <v>6.204392929610921</v>
      </c>
      <c r="DG169" s="39">
        <v>6.4461012846838601</v>
      </c>
      <c r="DH169" s="39">
        <v>6.7236726697307194</v>
      </c>
      <c r="DI169" s="39">
        <v>7.0006089054408731</v>
      </c>
      <c r="DJ169" s="21"/>
    </row>
    <row r="170" spans="1:114" x14ac:dyDescent="0.25">
      <c r="A170" s="4"/>
      <c r="B170" s="4"/>
      <c r="C170" s="4">
        <v>3</v>
      </c>
      <c r="D170" s="36">
        <f t="shared" si="59"/>
        <v>1160.71181</v>
      </c>
      <c r="E170" s="36">
        <f t="shared" si="57"/>
        <v>1015.5640900000001</v>
      </c>
      <c r="F170" s="36">
        <f t="shared" si="57"/>
        <v>897.90305000000012</v>
      </c>
      <c r="G170" s="36">
        <f t="shared" si="57"/>
        <v>1092.7083</v>
      </c>
      <c r="H170" s="36">
        <f t="shared" si="57"/>
        <v>1024.8217300000001</v>
      </c>
      <c r="I170" s="36">
        <f t="shared" si="57"/>
        <v>1067.9669474517505</v>
      </c>
      <c r="J170" s="36">
        <f t="shared" si="57"/>
        <v>834.9328637554778</v>
      </c>
      <c r="K170" s="36">
        <f t="shared" si="57"/>
        <v>960.15268718491825</v>
      </c>
      <c r="L170" s="36">
        <f t="shared" si="57"/>
        <v>903.30565053158716</v>
      </c>
      <c r="M170" s="36">
        <f t="shared" si="57"/>
        <v>905.2398818384778</v>
      </c>
      <c r="N170" s="36">
        <f t="shared" si="57"/>
        <v>899.900510624395</v>
      </c>
      <c r="O170" s="36">
        <f t="shared" si="57"/>
        <v>891.50097078612725</v>
      </c>
      <c r="P170" s="36">
        <f t="shared" si="57"/>
        <v>883.84568572752698</v>
      </c>
      <c r="Q170" s="36">
        <f t="shared" si="57"/>
        <v>874.14847546693454</v>
      </c>
      <c r="R170" s="36">
        <f t="shared" si="57"/>
        <v>865.34555995415974</v>
      </c>
      <c r="S170" s="36">
        <f t="shared" si="57"/>
        <v>859.29671472121436</v>
      </c>
      <c r="T170" s="36">
        <f t="shared" si="57"/>
        <v>855.5059805883842</v>
      </c>
      <c r="U170" s="36">
        <f t="shared" si="58"/>
        <v>852.22231040617157</v>
      </c>
      <c r="V170" s="36">
        <f t="shared" si="58"/>
        <v>849.24444770241769</v>
      </c>
      <c r="W170" s="37"/>
      <c r="X170" s="16"/>
      <c r="Y170" s="16"/>
      <c r="Z170" s="16"/>
      <c r="AA170" s="16"/>
      <c r="AB170" s="16"/>
      <c r="AC170" s="16"/>
      <c r="AD170" s="16"/>
      <c r="AE170" s="16"/>
      <c r="AF170" s="38"/>
      <c r="AG170" s="38"/>
      <c r="AH170" s="38">
        <v>3</v>
      </c>
      <c r="AI170" s="39">
        <v>1155.9020600000001</v>
      </c>
      <c r="AJ170" s="39">
        <v>1010.6285300000001</v>
      </c>
      <c r="AK170" s="39">
        <v>893.27799000000005</v>
      </c>
      <c r="AL170" s="39">
        <v>1085.4770100000001</v>
      </c>
      <c r="AM170" s="39">
        <v>1017.0312100000001</v>
      </c>
      <c r="AN170" s="39">
        <v>1060.4276542346165</v>
      </c>
      <c r="AO170" s="39">
        <v>828.39869906095544</v>
      </c>
      <c r="AP170" s="39">
        <v>951.21367099240024</v>
      </c>
      <c r="AQ170" s="39">
        <v>894.46535961552968</v>
      </c>
      <c r="AR170" s="39">
        <v>896.0395968240482</v>
      </c>
      <c r="AS170" s="39">
        <v>890.47929549417779</v>
      </c>
      <c r="AT170" s="39">
        <v>881.88598970268731</v>
      </c>
      <c r="AU170" s="39">
        <v>873.94629283568167</v>
      </c>
      <c r="AV170" s="39">
        <v>864.03047572911305</v>
      </c>
      <c r="AW170" s="39">
        <v>855.04836854434552</v>
      </c>
      <c r="AX170" s="39">
        <v>848.77835101364417</v>
      </c>
      <c r="AY170" s="39">
        <v>844.72113273925629</v>
      </c>
      <c r="AZ170" s="39">
        <v>841.13310400901196</v>
      </c>
      <c r="BA170" s="39">
        <v>837.86179560253152</v>
      </c>
      <c r="BB170" s="16"/>
      <c r="BC170" s="16"/>
      <c r="BD170" s="16"/>
      <c r="BE170" s="16"/>
      <c r="BF170" s="16"/>
      <c r="BG170" s="16"/>
      <c r="BH170" s="16"/>
      <c r="BI170" s="16"/>
      <c r="BJ170" s="38"/>
      <c r="BK170" s="38"/>
      <c r="BL170" s="38">
        <v>3</v>
      </c>
      <c r="BM170" s="39">
        <v>4.8097500000000002</v>
      </c>
      <c r="BN170" s="39">
        <v>4.7977799999999995</v>
      </c>
      <c r="BO170" s="39">
        <v>3.8446800000000003</v>
      </c>
      <c r="BP170" s="39">
        <v>5.8399099999999997</v>
      </c>
      <c r="BQ170" s="39">
        <v>5.9334899999999999</v>
      </c>
      <c r="BR170" s="39">
        <v>5.7319281731240288</v>
      </c>
      <c r="BS170" s="39">
        <v>5.1054733753632968</v>
      </c>
      <c r="BT170" s="39">
        <v>6.51113032889391</v>
      </c>
      <c r="BU170" s="39">
        <v>6.7179210064264518</v>
      </c>
      <c r="BV170" s="39">
        <v>6.9738151992780368</v>
      </c>
      <c r="BW170" s="39">
        <v>7.137373269900058</v>
      </c>
      <c r="BX170" s="39">
        <v>7.2773672394983597</v>
      </c>
      <c r="BY170" s="39">
        <v>7.4083817816235307</v>
      </c>
      <c r="BZ170" s="39">
        <v>7.5042261711088551</v>
      </c>
      <c r="CA170" s="39">
        <v>7.5900906393629102</v>
      </c>
      <c r="CB170" s="39">
        <v>7.7167862612413822</v>
      </c>
      <c r="CC170" s="39">
        <v>7.8733382495846191</v>
      </c>
      <c r="CD170" s="39">
        <v>8.0450645141079136</v>
      </c>
      <c r="CE170" s="39">
        <v>8.2165657981534554</v>
      </c>
      <c r="CF170" s="39"/>
      <c r="CG170" s="16"/>
      <c r="CH170" s="16"/>
      <c r="CI170" s="16"/>
      <c r="CJ170" s="16"/>
      <c r="CK170" s="16"/>
      <c r="CL170" s="16"/>
      <c r="CM170" s="16"/>
      <c r="CN170" s="38"/>
      <c r="CO170" s="38"/>
      <c r="CP170" s="38">
        <v>3</v>
      </c>
      <c r="CQ170" s="39">
        <v>0</v>
      </c>
      <c r="CR170" s="39">
        <v>0.13778000000000001</v>
      </c>
      <c r="CS170" s="39">
        <v>0.78037999999999996</v>
      </c>
      <c r="CT170" s="39">
        <v>1.3913800000000001</v>
      </c>
      <c r="CU170" s="39">
        <v>1.8570300000000002</v>
      </c>
      <c r="CV170" s="39">
        <v>1.8073650440098401</v>
      </c>
      <c r="CW170" s="39">
        <v>1.4286913191590809</v>
      </c>
      <c r="CX170" s="39">
        <v>2.4278858636240028</v>
      </c>
      <c r="CY170" s="39">
        <v>2.1223699096310238</v>
      </c>
      <c r="CZ170" s="46">
        <v>2.2264698151515359</v>
      </c>
      <c r="DA170" s="39">
        <v>2.2838418603171493</v>
      </c>
      <c r="DB170" s="39">
        <v>2.3376138439415275</v>
      </c>
      <c r="DC170" s="39">
        <v>2.4910111102217325</v>
      </c>
      <c r="DD170" s="39">
        <v>2.6137735667126254</v>
      </c>
      <c r="DE170" s="39">
        <v>2.7071007704513632</v>
      </c>
      <c r="DF170" s="39">
        <v>2.8015774463287486</v>
      </c>
      <c r="DG170" s="39">
        <v>2.9115095995432871</v>
      </c>
      <c r="DH170" s="39">
        <v>3.0441418830516538</v>
      </c>
      <c r="DI170" s="39">
        <v>3.1660863017326828</v>
      </c>
      <c r="DJ170" s="21"/>
    </row>
    <row r="171" spans="1:114" x14ac:dyDescent="0.25">
      <c r="A171" s="4"/>
      <c r="B171" s="4"/>
      <c r="C171" s="4">
        <v>4</v>
      </c>
      <c r="D171" s="36">
        <f t="shared" si="59"/>
        <v>1044.80879</v>
      </c>
      <c r="E171" s="36">
        <f t="shared" si="57"/>
        <v>933.64150000000006</v>
      </c>
      <c r="F171" s="36">
        <f t="shared" si="57"/>
        <v>773.30229999999983</v>
      </c>
      <c r="G171" s="36">
        <f t="shared" si="57"/>
        <v>1014.3912300000002</v>
      </c>
      <c r="H171" s="36">
        <f t="shared" si="57"/>
        <v>946.46566000000007</v>
      </c>
      <c r="I171" s="36">
        <f t="shared" si="57"/>
        <v>970.19241378801485</v>
      </c>
      <c r="J171" s="36">
        <f t="shared" si="57"/>
        <v>696.95005676533742</v>
      </c>
      <c r="K171" s="36">
        <f t="shared" si="57"/>
        <v>918.97985476361885</v>
      </c>
      <c r="L171" s="36">
        <f t="shared" si="57"/>
        <v>817.25137562606972</v>
      </c>
      <c r="M171" s="36">
        <f t="shared" si="57"/>
        <v>818.98545689561593</v>
      </c>
      <c r="N171" s="36">
        <f t="shared" si="57"/>
        <v>814.12232965083672</v>
      </c>
      <c r="O171" s="36">
        <f t="shared" si="57"/>
        <v>806.52574145246183</v>
      </c>
      <c r="P171" s="36">
        <f t="shared" si="57"/>
        <v>799.61547180008233</v>
      </c>
      <c r="Q171" s="36">
        <f t="shared" si="57"/>
        <v>790.77993705986523</v>
      </c>
      <c r="R171" s="36">
        <f t="shared" si="57"/>
        <v>782.80021845821159</v>
      </c>
      <c r="S171" s="36">
        <f t="shared" si="57"/>
        <v>777.31086319601729</v>
      </c>
      <c r="T171" s="36">
        <f t="shared" si="57"/>
        <v>773.86739362166986</v>
      </c>
      <c r="U171" s="36">
        <f t="shared" si="58"/>
        <v>770.87668581792411</v>
      </c>
      <c r="V171" s="36">
        <f t="shared" si="58"/>
        <v>768.15412021920088</v>
      </c>
      <c r="W171" s="37"/>
      <c r="X171" s="16"/>
      <c r="Y171" s="16"/>
      <c r="Z171" s="16"/>
      <c r="AA171" s="16"/>
      <c r="AB171" s="16"/>
      <c r="AC171" s="16"/>
      <c r="AD171" s="16"/>
      <c r="AE171" s="16"/>
      <c r="AF171" s="38"/>
      <c r="AG171" s="38"/>
      <c r="AH171" s="38">
        <v>4</v>
      </c>
      <c r="AI171" s="39">
        <v>1040.7643800000001</v>
      </c>
      <c r="AJ171" s="39">
        <v>929.28052000000002</v>
      </c>
      <c r="AK171" s="39">
        <v>769.83337999999992</v>
      </c>
      <c r="AL171" s="39">
        <v>1007.9360000000001</v>
      </c>
      <c r="AM171" s="39">
        <v>939.84159999999997</v>
      </c>
      <c r="AN171" s="39">
        <v>964.16608822952367</v>
      </c>
      <c r="AO171" s="39">
        <v>691.79240373283233</v>
      </c>
      <c r="AP171" s="39">
        <v>910.56793916621564</v>
      </c>
      <c r="AQ171" s="39">
        <v>809.79375904385836</v>
      </c>
      <c r="AR171" s="39">
        <v>811.2189763013057</v>
      </c>
      <c r="AS171" s="39">
        <v>806.18502247969809</v>
      </c>
      <c r="AT171" s="39">
        <v>798.40517351774884</v>
      </c>
      <c r="AU171" s="39">
        <v>791.21706175636666</v>
      </c>
      <c r="AV171" s="39">
        <v>782.23989263248802</v>
      </c>
      <c r="AW171" s="39">
        <v>774.10804687334735</v>
      </c>
      <c r="AX171" s="39">
        <v>768.43155978430013</v>
      </c>
      <c r="AY171" s="39">
        <v>764.75840463932036</v>
      </c>
      <c r="AZ171" s="39">
        <v>761.51002476436258</v>
      </c>
      <c r="BA171" s="39">
        <v>758.54838393277782</v>
      </c>
      <c r="BB171" s="16"/>
      <c r="BC171" s="16"/>
      <c r="BD171" s="16"/>
      <c r="BE171" s="16"/>
      <c r="BF171" s="16"/>
      <c r="BG171" s="16"/>
      <c r="BH171" s="16"/>
      <c r="BI171" s="16"/>
      <c r="BJ171" s="38"/>
      <c r="BK171" s="38"/>
      <c r="BL171" s="38">
        <v>4</v>
      </c>
      <c r="BM171" s="39">
        <v>4.0444100000000001</v>
      </c>
      <c r="BN171" s="39">
        <v>4.2680899999999999</v>
      </c>
      <c r="BO171" s="39">
        <v>2.8944699999999997</v>
      </c>
      <c r="BP171" s="39">
        <v>5.3440999999999992</v>
      </c>
      <c r="BQ171" s="39">
        <v>5.05802</v>
      </c>
      <c r="BR171" s="39">
        <v>4.6369855534213817</v>
      </c>
      <c r="BS171" s="39">
        <v>4.1275352944612678</v>
      </c>
      <c r="BT171" s="39">
        <v>6.1853946564796098</v>
      </c>
      <c r="BU171" s="39">
        <v>5.7362574278756338</v>
      </c>
      <c r="BV171" s="39">
        <v>5.9547588010074346</v>
      </c>
      <c r="BW171" s="39">
        <v>6.0944167690896833</v>
      </c>
      <c r="BX171" s="39">
        <v>6.2139539662668835</v>
      </c>
      <c r="BY171" s="39">
        <v>6.3258238646634721</v>
      </c>
      <c r="BZ171" s="39">
        <v>6.4076628875664605</v>
      </c>
      <c r="CA171" s="39">
        <v>6.4809803161789343</v>
      </c>
      <c r="CB171" s="39">
        <v>6.5891624012889682</v>
      </c>
      <c r="CC171" s="39">
        <v>6.7228380585531031</v>
      </c>
      <c r="CD171" s="39">
        <v>6.8694706342399492</v>
      </c>
      <c r="CE171" s="39">
        <v>7.0159111049682235</v>
      </c>
      <c r="CF171" s="39"/>
      <c r="CG171" s="16"/>
      <c r="CH171" s="16"/>
      <c r="CI171" s="16"/>
      <c r="CJ171" s="16"/>
      <c r="CK171" s="16"/>
      <c r="CL171" s="16"/>
      <c r="CM171" s="16"/>
      <c r="CN171" s="38"/>
      <c r="CO171" s="38"/>
      <c r="CP171" s="38">
        <v>4</v>
      </c>
      <c r="CQ171" s="39">
        <v>0</v>
      </c>
      <c r="CR171" s="39">
        <v>9.289E-2</v>
      </c>
      <c r="CS171" s="39">
        <v>0.57445000000000002</v>
      </c>
      <c r="CT171" s="39">
        <v>1.1111300000000002</v>
      </c>
      <c r="CU171" s="39">
        <v>1.5660399999999999</v>
      </c>
      <c r="CV171" s="39">
        <v>1.3893400050698206</v>
      </c>
      <c r="CW171" s="39">
        <v>1.0301177380438751</v>
      </c>
      <c r="CX171" s="39">
        <v>2.2265209409236308</v>
      </c>
      <c r="CY171" s="39">
        <v>1.7213591543356481</v>
      </c>
      <c r="CZ171" s="46">
        <v>1.8117217933028555</v>
      </c>
      <c r="DA171" s="39">
        <v>1.842890402048984</v>
      </c>
      <c r="DB171" s="39">
        <v>1.9066139684460792</v>
      </c>
      <c r="DC171" s="39">
        <v>2.0725861790522604</v>
      </c>
      <c r="DD171" s="39">
        <v>2.1323815398107038</v>
      </c>
      <c r="DE171" s="39">
        <v>2.2111912686853485</v>
      </c>
      <c r="DF171" s="39">
        <v>2.2901410104282118</v>
      </c>
      <c r="DG171" s="39">
        <v>2.386150923796432</v>
      </c>
      <c r="DH171" s="39">
        <v>2.4971904193215035</v>
      </c>
      <c r="DI171" s="39">
        <v>2.5898251814547422</v>
      </c>
      <c r="DJ171" s="21"/>
    </row>
    <row r="172" spans="1:114" x14ac:dyDescent="0.25">
      <c r="A172" s="4"/>
      <c r="B172" s="4"/>
      <c r="C172" s="4">
        <v>5</v>
      </c>
      <c r="D172" s="36">
        <f t="shared" si="59"/>
        <v>1161.1009699999997</v>
      </c>
      <c r="E172" s="36">
        <f t="shared" si="57"/>
        <v>1097.0231100000001</v>
      </c>
      <c r="F172" s="36">
        <f t="shared" si="57"/>
        <v>1000.39442</v>
      </c>
      <c r="G172" s="36">
        <f t="shared" si="57"/>
        <v>1290.1462900000001</v>
      </c>
      <c r="H172" s="36">
        <f t="shared" si="57"/>
        <v>1272.03763</v>
      </c>
      <c r="I172" s="36">
        <f t="shared" si="57"/>
        <v>1221.5905829216365</v>
      </c>
      <c r="J172" s="36">
        <f t="shared" si="57"/>
        <v>1040.5554858167352</v>
      </c>
      <c r="K172" s="36">
        <f t="shared" si="57"/>
        <v>1369.8746962207754</v>
      </c>
      <c r="L172" s="36">
        <f t="shared" si="57"/>
        <v>1062.2482314338745</v>
      </c>
      <c r="M172" s="36">
        <f t="shared" si="57"/>
        <v>1064.8108852170365</v>
      </c>
      <c r="N172" s="36">
        <f t="shared" si="57"/>
        <v>1058.9257491860089</v>
      </c>
      <c r="O172" s="36">
        <f t="shared" si="57"/>
        <v>1049.4727571066969</v>
      </c>
      <c r="P172" s="36">
        <f t="shared" si="57"/>
        <v>1040.6441780871287</v>
      </c>
      <c r="Q172" s="36">
        <f t="shared" si="57"/>
        <v>1029.2415135218841</v>
      </c>
      <c r="R172" s="36">
        <f t="shared" si="57"/>
        <v>1019.149602996482</v>
      </c>
      <c r="S172" s="36">
        <f t="shared" si="57"/>
        <v>1012.2923564097892</v>
      </c>
      <c r="T172" s="36">
        <f t="shared" si="57"/>
        <v>1008.0622972406505</v>
      </c>
      <c r="U172" s="36">
        <f t="shared" si="58"/>
        <v>1004.3955621486799</v>
      </c>
      <c r="V172" s="36">
        <f t="shared" si="58"/>
        <v>1001.0878479403925</v>
      </c>
      <c r="W172" s="37"/>
      <c r="X172" s="16"/>
      <c r="Y172" s="16"/>
      <c r="Z172" s="16"/>
      <c r="AA172" s="16"/>
      <c r="AB172" s="16"/>
      <c r="AC172" s="16"/>
      <c r="AD172" s="16"/>
      <c r="AE172" s="16"/>
      <c r="AF172" s="38"/>
      <c r="AG172" s="38"/>
      <c r="AH172" s="38">
        <v>5</v>
      </c>
      <c r="AI172" s="39">
        <v>1153.9186599999998</v>
      </c>
      <c r="AJ172" s="39">
        <v>1089.8566800000001</v>
      </c>
      <c r="AK172" s="39">
        <v>990.95331999999996</v>
      </c>
      <c r="AL172" s="39">
        <v>1276.4200499999999</v>
      </c>
      <c r="AM172" s="39">
        <v>1260.3073300000001</v>
      </c>
      <c r="AN172" s="39">
        <v>1211.218525783728</v>
      </c>
      <c r="AO172" s="39">
        <v>1029.5452366235131</v>
      </c>
      <c r="AP172" s="39">
        <v>1349.6811991907989</v>
      </c>
      <c r="AQ172" s="39">
        <v>1047.4416828481221</v>
      </c>
      <c r="AR172" s="39">
        <v>1049.2851546530017</v>
      </c>
      <c r="AS172" s="39">
        <v>1042.7739003942504</v>
      </c>
      <c r="AT172" s="39">
        <v>1032.7109207799965</v>
      </c>
      <c r="AU172" s="39">
        <v>1023.4133338379432</v>
      </c>
      <c r="AV172" s="39">
        <v>1011.8016598415543</v>
      </c>
      <c r="AW172" s="39">
        <v>1001.283383908343</v>
      </c>
      <c r="AX172" s="39">
        <v>993.94103392995157</v>
      </c>
      <c r="AY172" s="39">
        <v>989.18992815338618</v>
      </c>
      <c r="AZ172" s="39">
        <v>984.98825526475684</v>
      </c>
      <c r="BA172" s="39">
        <v>981.15746992962454</v>
      </c>
      <c r="BB172" s="16"/>
      <c r="BC172" s="16"/>
      <c r="BD172" s="16"/>
      <c r="BE172" s="16"/>
      <c r="BF172" s="16"/>
      <c r="BG172" s="16"/>
      <c r="BH172" s="16"/>
      <c r="BI172" s="16"/>
      <c r="BJ172" s="38"/>
      <c r="BK172" s="38"/>
      <c r="BL172" s="38">
        <v>5</v>
      </c>
      <c r="BM172" s="39">
        <v>7.1823099999999993</v>
      </c>
      <c r="BN172" s="39">
        <v>7.0016999999999996</v>
      </c>
      <c r="BO172" s="39">
        <v>7.1559499999999998</v>
      </c>
      <c r="BP172" s="39">
        <v>10.95079</v>
      </c>
      <c r="BQ172" s="39">
        <v>8.4208600000000011</v>
      </c>
      <c r="BR172" s="39">
        <v>7.0139569699333872</v>
      </c>
      <c r="BS172" s="39">
        <v>7.097482661011453</v>
      </c>
      <c r="BT172" s="39">
        <v>13.120441729624389</v>
      </c>
      <c r="BU172" s="39">
        <v>10.110053775340401</v>
      </c>
      <c r="BV172" s="39">
        <v>10.495158638593779</v>
      </c>
      <c r="BW172" s="39">
        <v>10.741303374115038</v>
      </c>
      <c r="BX172" s="39">
        <v>10.951985601475</v>
      </c>
      <c r="BY172" s="39">
        <v>11.149154348319444</v>
      </c>
      <c r="BZ172" s="39">
        <v>11.293394200326391</v>
      </c>
      <c r="CA172" s="39">
        <v>11.422614890865781</v>
      </c>
      <c r="CB172" s="39">
        <v>11.613283931044464</v>
      </c>
      <c r="CC172" s="39">
        <v>11.848884947977011</v>
      </c>
      <c r="CD172" s="39">
        <v>12.107322307884637</v>
      </c>
      <c r="CE172" s="39">
        <v>12.365421086149775</v>
      </c>
      <c r="CF172" s="39"/>
      <c r="CG172" s="16"/>
      <c r="CH172" s="16"/>
      <c r="CI172" s="16"/>
      <c r="CJ172" s="16"/>
      <c r="CK172" s="16"/>
      <c r="CL172" s="16"/>
      <c r="CM172" s="16"/>
      <c r="CN172" s="38"/>
      <c r="CO172" s="38"/>
      <c r="CP172" s="38">
        <v>5</v>
      </c>
      <c r="CQ172" s="39">
        <v>0</v>
      </c>
      <c r="CR172" s="39">
        <v>0.16472999999999996</v>
      </c>
      <c r="CS172" s="39">
        <v>2.2851500000000002</v>
      </c>
      <c r="CT172" s="39">
        <v>2.7754499999999998</v>
      </c>
      <c r="CU172" s="39">
        <v>3.3094399999999999</v>
      </c>
      <c r="CV172" s="39">
        <v>3.3581001679750808</v>
      </c>
      <c r="CW172" s="39">
        <v>3.9127665322104588</v>
      </c>
      <c r="CX172" s="39">
        <v>7.073055300352074</v>
      </c>
      <c r="CY172" s="39">
        <v>4.6964948104119335</v>
      </c>
      <c r="CZ172" s="46">
        <v>5.0305719254410839</v>
      </c>
      <c r="DA172" s="39">
        <v>5.4105454176435792</v>
      </c>
      <c r="DB172" s="39">
        <v>5.8098507252254201</v>
      </c>
      <c r="DC172" s="39">
        <v>6.0816899008659941</v>
      </c>
      <c r="DD172" s="39">
        <v>6.1464594800035695</v>
      </c>
      <c r="DE172" s="39">
        <v>6.4436041972731593</v>
      </c>
      <c r="DF172" s="39">
        <v>6.7380385487932415</v>
      </c>
      <c r="DG172" s="39">
        <v>7.0234841392872989</v>
      </c>
      <c r="DH172" s="39">
        <v>7.2999845760384705</v>
      </c>
      <c r="DI172" s="39">
        <v>7.5649569246182278</v>
      </c>
      <c r="DJ172" s="21"/>
    </row>
    <row r="173" spans="1:114" x14ac:dyDescent="0.25">
      <c r="A173" s="4"/>
      <c r="B173" s="4" t="s">
        <v>64</v>
      </c>
      <c r="C173" s="4"/>
      <c r="D173" s="36">
        <f t="shared" si="59"/>
        <v>10350.669839999999</v>
      </c>
      <c r="E173" s="36">
        <f t="shared" si="57"/>
        <v>9717.126760000001</v>
      </c>
      <c r="F173" s="36">
        <f t="shared" si="57"/>
        <v>9188.2201300000015</v>
      </c>
      <c r="G173" s="36">
        <f t="shared" si="57"/>
        <v>10337.89464</v>
      </c>
      <c r="H173" s="36">
        <f t="shared" si="57"/>
        <v>10042.254880000002</v>
      </c>
      <c r="I173" s="36">
        <f t="shared" si="57"/>
        <v>10039.012696735295</v>
      </c>
      <c r="J173" s="36">
        <f t="shared" si="57"/>
        <v>9036.388635102674</v>
      </c>
      <c r="K173" s="36">
        <f t="shared" si="57"/>
        <v>9906.4139452587551</v>
      </c>
      <c r="L173" s="36">
        <f t="shared" si="57"/>
        <v>8839.410607974105</v>
      </c>
      <c r="M173" s="36">
        <f t="shared" si="57"/>
        <v>8859.0057437195774</v>
      </c>
      <c r="N173" s="36">
        <f t="shared" si="57"/>
        <v>8807.7575672972016</v>
      </c>
      <c r="O173" s="36">
        <f t="shared" si="57"/>
        <v>8726.5767737742444</v>
      </c>
      <c r="P173" s="36">
        <f t="shared" si="57"/>
        <v>8651.6007219819894</v>
      </c>
      <c r="Q173" s="36">
        <f t="shared" si="57"/>
        <v>8556.9872622224721</v>
      </c>
      <c r="R173" s="36">
        <f t="shared" si="57"/>
        <v>8471.488678153446</v>
      </c>
      <c r="S173" s="36">
        <f t="shared" si="57"/>
        <v>8412.8901916371542</v>
      </c>
      <c r="T173" s="36">
        <f t="shared" si="57"/>
        <v>8376.2818550161392</v>
      </c>
      <c r="U173" s="36">
        <f t="shared" si="58"/>
        <v>8344.5395448950112</v>
      </c>
      <c r="V173" s="36">
        <f t="shared" si="58"/>
        <v>8315.8914625055004</v>
      </c>
      <c r="W173" s="37"/>
      <c r="X173" s="16"/>
      <c r="Y173" s="16"/>
      <c r="Z173" s="16"/>
      <c r="AA173" s="16"/>
      <c r="AB173" s="16"/>
      <c r="AC173" s="16"/>
      <c r="AD173" s="16"/>
      <c r="AE173" s="16"/>
      <c r="AF173" s="38"/>
      <c r="AG173" s="38" t="s">
        <v>64</v>
      </c>
      <c r="AH173" s="38"/>
      <c r="AI173" s="39">
        <f>SUM(AI168:AI172)</f>
        <v>10306.105329999999</v>
      </c>
      <c r="AJ173" s="39">
        <f t="shared" ref="AJ173:BA173" si="63">SUM(AJ168:AJ172)</f>
        <v>9670.682780000001</v>
      </c>
      <c r="AK173" s="39">
        <f t="shared" si="63"/>
        <v>9134.0383600000005</v>
      </c>
      <c r="AL173" s="39">
        <f t="shared" si="63"/>
        <v>10263.223150000002</v>
      </c>
      <c r="AM173" s="39">
        <f t="shared" si="63"/>
        <v>9964.2462300000007</v>
      </c>
      <c r="AN173" s="39">
        <f t="shared" si="63"/>
        <v>9962.4673426213558</v>
      </c>
      <c r="AO173" s="39">
        <f t="shared" si="63"/>
        <v>8963.5212252939709</v>
      </c>
      <c r="AP173" s="39">
        <f t="shared" si="63"/>
        <v>9805.8275143127757</v>
      </c>
      <c r="AQ173" s="39">
        <f t="shared" si="63"/>
        <v>8746.1605950032445</v>
      </c>
      <c r="AR173" s="39">
        <f t="shared" si="63"/>
        <v>8761.5536242495091</v>
      </c>
      <c r="AS173" s="39">
        <f t="shared" si="63"/>
        <v>8707.1845110525937</v>
      </c>
      <c r="AT173" s="39">
        <f t="shared" si="63"/>
        <v>8623.1584146963833</v>
      </c>
      <c r="AU173" s="39">
        <f t="shared" si="63"/>
        <v>8545.52336362596</v>
      </c>
      <c r="AV173" s="39">
        <f t="shared" si="63"/>
        <v>8448.5656358476517</v>
      </c>
      <c r="AW173" s="39">
        <f t="shared" si="63"/>
        <v>8360.7378054291803</v>
      </c>
      <c r="AX173" s="39">
        <f t="shared" si="63"/>
        <v>8299.4290250862832</v>
      </c>
      <c r="AY173" s="39">
        <f t="shared" si="63"/>
        <v>8259.7571895978399</v>
      </c>
      <c r="AZ173" s="39">
        <f t="shared" si="63"/>
        <v>8224.6731305486537</v>
      </c>
      <c r="BA173" s="39">
        <f t="shared" si="63"/>
        <v>8192.6859905534748</v>
      </c>
      <c r="BB173" s="16"/>
      <c r="BC173" s="16"/>
      <c r="BD173" s="16"/>
      <c r="BE173" s="16"/>
      <c r="BF173" s="16"/>
      <c r="BG173" s="16"/>
      <c r="BH173" s="16"/>
      <c r="BI173" s="16"/>
      <c r="BJ173" s="38"/>
      <c r="BK173" s="38" t="s">
        <v>64</v>
      </c>
      <c r="BL173" s="38"/>
      <c r="BM173" s="39">
        <f>SUM(BM168:BM172)</f>
        <v>44.564509999999999</v>
      </c>
      <c r="BN173" s="39">
        <f t="shared" ref="BN173:CE173" si="64">SUM(BN168:BN172)</f>
        <v>44.471220000000002</v>
      </c>
      <c r="BO173" s="39">
        <f t="shared" si="64"/>
        <v>43.608849999999997</v>
      </c>
      <c r="BP173" s="39">
        <f t="shared" si="64"/>
        <v>56.996129999999994</v>
      </c>
      <c r="BQ173" s="39">
        <f t="shared" si="64"/>
        <v>55.525750000000002</v>
      </c>
      <c r="BR173" s="39">
        <f t="shared" si="64"/>
        <v>53.960535314919539</v>
      </c>
      <c r="BS173" s="39">
        <f t="shared" si="64"/>
        <v>49.949657540536492</v>
      </c>
      <c r="BT173" s="39">
        <f t="shared" si="64"/>
        <v>65.424730210295635</v>
      </c>
      <c r="BU173" s="39">
        <f t="shared" si="64"/>
        <v>64.779468376079393</v>
      </c>
      <c r="BV173" s="39">
        <f t="shared" si="64"/>
        <v>67.247001078174904</v>
      </c>
      <c r="BW173" s="39">
        <f t="shared" si="64"/>
        <v>68.82415639949771</v>
      </c>
      <c r="BX173" s="39">
        <f t="shared" si="64"/>
        <v>70.174088159302528</v>
      </c>
      <c r="BY173" s="39">
        <f t="shared" si="64"/>
        <v>71.437433229940481</v>
      </c>
      <c r="BZ173" s="39">
        <f t="shared" si="64"/>
        <v>72.361640077825399</v>
      </c>
      <c r="CA173" s="39">
        <f t="shared" si="64"/>
        <v>73.189612690270764</v>
      </c>
      <c r="CB173" s="39">
        <f t="shared" si="64"/>
        <v>74.411311341239255</v>
      </c>
      <c r="CC173" s="39">
        <f t="shared" si="64"/>
        <v>75.920908516971423</v>
      </c>
      <c r="CD173" s="39">
        <f t="shared" si="64"/>
        <v>77.57682797648684</v>
      </c>
      <c r="CE173" s="39">
        <f t="shared" si="64"/>
        <v>79.230577997610553</v>
      </c>
      <c r="CF173" s="39"/>
      <c r="CG173" s="16"/>
      <c r="CH173" s="16"/>
      <c r="CI173" s="16"/>
      <c r="CJ173" s="16"/>
      <c r="CK173" s="16"/>
      <c r="CL173" s="16"/>
      <c r="CM173" s="16"/>
      <c r="CN173" s="38"/>
      <c r="CO173" s="38" t="s">
        <v>64</v>
      </c>
      <c r="CP173" s="38"/>
      <c r="CQ173" s="39">
        <f>SUM(CQ168:CQ172)</f>
        <v>0</v>
      </c>
      <c r="CR173" s="39">
        <f t="shared" ref="CR173:DI173" si="65">SUM(CR168:CR172)</f>
        <v>1.9727600000000001</v>
      </c>
      <c r="CS173" s="39">
        <f t="shared" si="65"/>
        <v>10.57292</v>
      </c>
      <c r="CT173" s="39">
        <f t="shared" si="65"/>
        <v>17.675359999999998</v>
      </c>
      <c r="CU173" s="39">
        <f t="shared" si="65"/>
        <v>22.482900000000001</v>
      </c>
      <c r="CV173" s="39">
        <f t="shared" si="65"/>
        <v>22.584818799019203</v>
      </c>
      <c r="CW173" s="39">
        <f t="shared" si="65"/>
        <v>22.917752268165422</v>
      </c>
      <c r="CX173" s="39">
        <f t="shared" si="65"/>
        <v>35.161700735683326</v>
      </c>
      <c r="CY173" s="39">
        <f t="shared" si="65"/>
        <v>28.470544594781938</v>
      </c>
      <c r="CZ173" s="39">
        <f t="shared" si="65"/>
        <v>30.205118391893937</v>
      </c>
      <c r="DA173" s="39">
        <f t="shared" si="65"/>
        <v>31.748899845109747</v>
      </c>
      <c r="DB173" s="39">
        <f t="shared" si="65"/>
        <v>33.244270918558783</v>
      </c>
      <c r="DC173" s="39">
        <f t="shared" si="65"/>
        <v>34.639925126087505</v>
      </c>
      <c r="DD173" s="39">
        <f t="shared" si="65"/>
        <v>36.059986296996044</v>
      </c>
      <c r="DE173" s="39">
        <f t="shared" si="65"/>
        <v>37.561260033996376</v>
      </c>
      <c r="DF173" s="39">
        <f t="shared" si="65"/>
        <v>39.049855209631573</v>
      </c>
      <c r="DG173" s="39">
        <f t="shared" si="65"/>
        <v>40.603756901328104</v>
      </c>
      <c r="DH173" s="39">
        <f t="shared" si="65"/>
        <v>42.289586369870754</v>
      </c>
      <c r="DI173" s="39">
        <f t="shared" si="65"/>
        <v>43.974893954414576</v>
      </c>
      <c r="DJ173" s="21"/>
    </row>
    <row r="174" spans="1:114" x14ac:dyDescent="0.25">
      <c r="A174" s="4"/>
      <c r="B174" s="4" t="s">
        <v>65</v>
      </c>
      <c r="C174" s="4">
        <v>1</v>
      </c>
      <c r="D174" s="36">
        <f t="shared" si="59"/>
        <v>1757.1366900000003</v>
      </c>
      <c r="E174" s="36">
        <f t="shared" si="57"/>
        <v>1774.2749899999999</v>
      </c>
      <c r="F174" s="36">
        <f t="shared" si="57"/>
        <v>1782.6899599999999</v>
      </c>
      <c r="G174" s="36">
        <f t="shared" si="57"/>
        <v>1786.4623800000004</v>
      </c>
      <c r="H174" s="36">
        <f t="shared" si="57"/>
        <v>1799.85428</v>
      </c>
      <c r="I174" s="36">
        <f t="shared" si="57"/>
        <v>1803.6021316208646</v>
      </c>
      <c r="J174" s="36">
        <f t="shared" si="57"/>
        <v>1789.0145588599482</v>
      </c>
      <c r="K174" s="36">
        <f t="shared" si="57"/>
        <v>1798.5873559799215</v>
      </c>
      <c r="L174" s="36">
        <f t="shared" si="57"/>
        <v>1722.1662197294149</v>
      </c>
      <c r="M174" s="36">
        <f t="shared" si="57"/>
        <v>1719.8059492328277</v>
      </c>
      <c r="N174" s="36">
        <f t="shared" si="57"/>
        <v>1703.651120930803</v>
      </c>
      <c r="O174" s="36">
        <f t="shared" si="57"/>
        <v>1681.6665446257336</v>
      </c>
      <c r="P174" s="36">
        <f t="shared" si="57"/>
        <v>1660.742841942938</v>
      </c>
      <c r="Q174" s="36">
        <f t="shared" si="57"/>
        <v>1636.6083657568956</v>
      </c>
      <c r="R174" s="36">
        <f t="shared" si="57"/>
        <v>1614.214383360707</v>
      </c>
      <c r="S174" s="36">
        <f t="shared" si="57"/>
        <v>1597.1246608850238</v>
      </c>
      <c r="T174" s="36">
        <f t="shared" si="57"/>
        <v>1584.3308701439662</v>
      </c>
      <c r="U174" s="36">
        <f t="shared" si="58"/>
        <v>1572.5547312685878</v>
      </c>
      <c r="V174" s="36">
        <f t="shared" si="58"/>
        <v>1561.4902942636547</v>
      </c>
      <c r="W174" s="37"/>
      <c r="X174" s="16"/>
      <c r="Y174" s="16"/>
      <c r="Z174" s="16"/>
      <c r="AA174" s="16"/>
      <c r="AB174" s="16"/>
      <c r="AC174" s="16"/>
      <c r="AD174" s="16"/>
      <c r="AE174" s="16"/>
      <c r="AF174" s="38"/>
      <c r="AG174" s="38" t="s">
        <v>65</v>
      </c>
      <c r="AH174" s="38">
        <v>1</v>
      </c>
      <c r="AI174" s="39">
        <v>1748.1291400000002</v>
      </c>
      <c r="AJ174" s="39">
        <v>1763.6199199999999</v>
      </c>
      <c r="AK174" s="39">
        <v>1768.89996</v>
      </c>
      <c r="AL174" s="39">
        <v>1770.3694900000003</v>
      </c>
      <c r="AM174" s="39">
        <v>1781.85403</v>
      </c>
      <c r="AN174" s="39">
        <v>1785.759482035294</v>
      </c>
      <c r="AO174" s="39">
        <v>1771.835078852137</v>
      </c>
      <c r="AP174" s="39">
        <v>1777.0604109246974</v>
      </c>
      <c r="AQ174" s="39">
        <v>1698.2357978625193</v>
      </c>
      <c r="AR174" s="39">
        <v>1694.940027960103</v>
      </c>
      <c r="AS174" s="39">
        <v>1678.028091392034</v>
      </c>
      <c r="AT174" s="39">
        <v>1655.4455899993286</v>
      </c>
      <c r="AU174" s="39">
        <v>1634.2409376463499</v>
      </c>
      <c r="AV174" s="39">
        <v>1609.4414858438522</v>
      </c>
      <c r="AW174" s="39">
        <v>1586.5668728337891</v>
      </c>
      <c r="AX174" s="39">
        <v>1568.92004761712</v>
      </c>
      <c r="AY174" s="39">
        <v>1555.5143045580526</v>
      </c>
      <c r="AZ174" s="39">
        <v>1543.062697383325</v>
      </c>
      <c r="BA174" s="39">
        <v>1531.2682117735019</v>
      </c>
      <c r="BB174" s="16"/>
      <c r="BC174" s="16"/>
      <c r="BD174" s="16"/>
      <c r="BE174" s="16"/>
      <c r="BF174" s="16"/>
      <c r="BG174" s="16"/>
      <c r="BH174" s="16"/>
      <c r="BI174" s="16"/>
      <c r="BJ174" s="38"/>
      <c r="BK174" s="38" t="s">
        <v>65</v>
      </c>
      <c r="BL174" s="38">
        <v>1</v>
      </c>
      <c r="BM174" s="39">
        <v>9.0075499999999984</v>
      </c>
      <c r="BN174" s="39">
        <v>9.9387599999999985</v>
      </c>
      <c r="BO174" s="39">
        <v>10.431179999999999</v>
      </c>
      <c r="BP174" s="39">
        <v>11.150270000000001</v>
      </c>
      <c r="BQ174" s="39">
        <v>11.729990000000001</v>
      </c>
      <c r="BR174" s="39">
        <v>11.39787620935898</v>
      </c>
      <c r="BS174" s="39">
        <v>10.8212242117371</v>
      </c>
      <c r="BT174" s="39">
        <v>12.88287374171561</v>
      </c>
      <c r="BU174" s="39">
        <v>14.538135525747995</v>
      </c>
      <c r="BV174" s="39">
        <v>14.909282099137997</v>
      </c>
      <c r="BW174" s="39">
        <v>15.074301059222503</v>
      </c>
      <c r="BX174" s="39">
        <v>15.183977204945593</v>
      </c>
      <c r="BY174" s="39">
        <v>15.270282934998821</v>
      </c>
      <c r="BZ174" s="39">
        <v>15.280660290103878</v>
      </c>
      <c r="CA174" s="39">
        <v>15.268474404085673</v>
      </c>
      <c r="CB174" s="39">
        <v>15.335489102708054</v>
      </c>
      <c r="CC174" s="39">
        <v>15.457261251860567</v>
      </c>
      <c r="CD174" s="39">
        <v>15.603270795359915</v>
      </c>
      <c r="CE174" s="39">
        <v>15.743051974490802</v>
      </c>
      <c r="CF174" s="39"/>
      <c r="CG174" s="16"/>
      <c r="CH174" s="16"/>
      <c r="CI174" s="16"/>
      <c r="CJ174" s="16"/>
      <c r="CK174" s="16"/>
      <c r="CL174" s="16"/>
      <c r="CM174" s="16"/>
      <c r="CN174" s="38"/>
      <c r="CO174" s="38" t="s">
        <v>65</v>
      </c>
      <c r="CP174" s="38">
        <v>1</v>
      </c>
      <c r="CQ174" s="39">
        <v>0</v>
      </c>
      <c r="CR174" s="39">
        <v>0.71630999999999989</v>
      </c>
      <c r="CS174" s="39">
        <v>3.3588200000000001</v>
      </c>
      <c r="CT174" s="39">
        <v>4.9426199999999998</v>
      </c>
      <c r="CU174" s="39">
        <v>6.2702600000000004</v>
      </c>
      <c r="CV174" s="39">
        <v>6.4447733762115806</v>
      </c>
      <c r="CW174" s="39">
        <v>6.3582557960742294</v>
      </c>
      <c r="CX174" s="39">
        <v>8.6440713135083787</v>
      </c>
      <c r="CY174" s="39">
        <v>9.3922863411475888</v>
      </c>
      <c r="CZ174" s="46">
        <v>9.9566391735868756</v>
      </c>
      <c r="DA174" s="39">
        <v>10.548728479546581</v>
      </c>
      <c r="DB174" s="39">
        <v>11.036977421459305</v>
      </c>
      <c r="DC174" s="39">
        <v>11.231621361589122</v>
      </c>
      <c r="DD174" s="39">
        <v>11.886219622939516</v>
      </c>
      <c r="DE174" s="39">
        <v>12.379036122832161</v>
      </c>
      <c r="DF174" s="39">
        <v>12.869124165195647</v>
      </c>
      <c r="DG174" s="39">
        <v>13.35930433405311</v>
      </c>
      <c r="DH174" s="39">
        <v>13.888763089902781</v>
      </c>
      <c r="DI174" s="39">
        <v>14.47903051566202</v>
      </c>
      <c r="DJ174" s="21"/>
    </row>
    <row r="175" spans="1:114" x14ac:dyDescent="0.25">
      <c r="A175" s="4"/>
      <c r="B175" s="4"/>
      <c r="C175" s="4">
        <v>2</v>
      </c>
      <c r="D175" s="36">
        <f t="shared" si="59"/>
        <v>1411.5920200000003</v>
      </c>
      <c r="E175" s="36">
        <f t="shared" si="57"/>
        <v>1436.4938400000001</v>
      </c>
      <c r="F175" s="36">
        <f t="shared" si="57"/>
        <v>1431.9136300000002</v>
      </c>
      <c r="G175" s="36">
        <f t="shared" si="57"/>
        <v>1413.0265200000001</v>
      </c>
      <c r="H175" s="36">
        <f t="shared" si="57"/>
        <v>1438.7339200000001</v>
      </c>
      <c r="I175" s="36">
        <f t="shared" si="57"/>
        <v>1427.7057437453036</v>
      </c>
      <c r="J175" s="36">
        <f t="shared" si="57"/>
        <v>1326.6670028347341</v>
      </c>
      <c r="K175" s="36">
        <f t="shared" si="57"/>
        <v>1344.9207905932678</v>
      </c>
      <c r="L175" s="36">
        <f t="shared" si="57"/>
        <v>1349.8785289356174</v>
      </c>
      <c r="M175" s="36">
        <f t="shared" si="57"/>
        <v>1347.8903036056074</v>
      </c>
      <c r="N175" s="36">
        <f t="shared" si="57"/>
        <v>1334.9875624493595</v>
      </c>
      <c r="O175" s="36">
        <f t="shared" si="57"/>
        <v>1317.5249177530095</v>
      </c>
      <c r="P175" s="36">
        <f t="shared" si="57"/>
        <v>1301.1452704375292</v>
      </c>
      <c r="Q175" s="36">
        <f t="shared" si="57"/>
        <v>1282.0331678615735</v>
      </c>
      <c r="R175" s="36">
        <f t="shared" si="57"/>
        <v>1264.3191076546957</v>
      </c>
      <c r="S175" s="36">
        <f t="shared" si="57"/>
        <v>1250.763802520177</v>
      </c>
      <c r="T175" s="36">
        <f t="shared" si="57"/>
        <v>1240.5948298329081</v>
      </c>
      <c r="U175" s="36">
        <f t="shared" si="58"/>
        <v>1231.2345049911837</v>
      </c>
      <c r="V175" s="36">
        <f t="shared" si="58"/>
        <v>1222.3975589821694</v>
      </c>
      <c r="W175" s="37"/>
      <c r="X175" s="16"/>
      <c r="Y175" s="16"/>
      <c r="Z175" s="16"/>
      <c r="AA175" s="16"/>
      <c r="AB175" s="16"/>
      <c r="AC175" s="16"/>
      <c r="AD175" s="16"/>
      <c r="AE175" s="16"/>
      <c r="AF175" s="38"/>
      <c r="AG175" s="38"/>
      <c r="AH175" s="38">
        <v>2</v>
      </c>
      <c r="AI175" s="39">
        <v>1404.8643900000002</v>
      </c>
      <c r="AJ175" s="39">
        <v>1428.3617400000001</v>
      </c>
      <c r="AK175" s="39">
        <v>1422.0244100000002</v>
      </c>
      <c r="AL175" s="39">
        <v>1401.68623</v>
      </c>
      <c r="AM175" s="39">
        <v>1425.8083900000001</v>
      </c>
      <c r="AN175" s="39">
        <v>1415.1001993687419</v>
      </c>
      <c r="AO175" s="39">
        <v>1315.5162551174908</v>
      </c>
      <c r="AP175" s="39">
        <v>1330.7818480395417</v>
      </c>
      <c r="AQ175" s="39">
        <v>1333.6946411742463</v>
      </c>
      <c r="AR175" s="39">
        <v>1331.1063370865993</v>
      </c>
      <c r="AS175" s="39">
        <v>1317.8246955141499</v>
      </c>
      <c r="AT175" s="39">
        <v>1300.0897254177303</v>
      </c>
      <c r="AU175" s="39">
        <v>1283.4368370221814</v>
      </c>
      <c r="AV175" s="39">
        <v>1263.9608042977036</v>
      </c>
      <c r="AW175" s="39">
        <v>1245.9964268956642</v>
      </c>
      <c r="AX175" s="39">
        <v>1232.1376469460051</v>
      </c>
      <c r="AY175" s="39">
        <v>1221.6095638015204</v>
      </c>
      <c r="AZ175" s="39">
        <v>1211.8308029346001</v>
      </c>
      <c r="BA175" s="39">
        <v>1202.5681067453982</v>
      </c>
      <c r="BB175" s="16"/>
      <c r="BC175" s="16"/>
      <c r="BD175" s="16"/>
      <c r="BE175" s="16"/>
      <c r="BF175" s="16"/>
      <c r="BG175" s="16"/>
      <c r="BH175" s="16"/>
      <c r="BI175" s="16"/>
      <c r="BJ175" s="38"/>
      <c r="BK175" s="38"/>
      <c r="BL175" s="38">
        <v>2</v>
      </c>
      <c r="BM175" s="39">
        <v>6.7276300000000004</v>
      </c>
      <c r="BN175" s="39">
        <v>7.8179300000000005</v>
      </c>
      <c r="BO175" s="39">
        <v>8.053370000000001</v>
      </c>
      <c r="BP175" s="39">
        <v>8.6130899999999997</v>
      </c>
      <c r="BQ175" s="39">
        <v>9.2073999999999998</v>
      </c>
      <c r="BR175" s="39">
        <v>8.8414353270487496</v>
      </c>
      <c r="BS175" s="39">
        <v>7.9610685320385501</v>
      </c>
      <c r="BT175" s="39">
        <v>9.3601129963887715</v>
      </c>
      <c r="BU175" s="39">
        <v>10.969880210144273</v>
      </c>
      <c r="BV175" s="39">
        <v>11.249932177143966</v>
      </c>
      <c r="BW175" s="39">
        <v>11.37444870963354</v>
      </c>
      <c r="BX175" s="39">
        <v>11.457205826484033</v>
      </c>
      <c r="BY175" s="39">
        <v>11.52232858713351</v>
      </c>
      <c r="BZ175" s="39">
        <v>11.530158913257448</v>
      </c>
      <c r="CA175" s="39">
        <v>11.520963943954992</v>
      </c>
      <c r="CB175" s="39">
        <v>11.57153048427266</v>
      </c>
      <c r="CC175" s="39">
        <v>11.663414748714208</v>
      </c>
      <c r="CD175" s="39">
        <v>11.773587555872936</v>
      </c>
      <c r="CE175" s="39">
        <v>11.879060694982337</v>
      </c>
      <c r="CF175" s="39"/>
      <c r="CG175" s="16"/>
      <c r="CH175" s="16"/>
      <c r="CI175" s="16"/>
      <c r="CJ175" s="16"/>
      <c r="CK175" s="16"/>
      <c r="CL175" s="16"/>
      <c r="CM175" s="16"/>
      <c r="CN175" s="38"/>
      <c r="CO175" s="38"/>
      <c r="CP175" s="38">
        <v>2</v>
      </c>
      <c r="CQ175" s="39">
        <v>0</v>
      </c>
      <c r="CR175" s="39">
        <v>0.31416999999999995</v>
      </c>
      <c r="CS175" s="39">
        <v>1.83585</v>
      </c>
      <c r="CT175" s="39">
        <v>2.7271999999999998</v>
      </c>
      <c r="CU175" s="39">
        <v>3.7181299999999999</v>
      </c>
      <c r="CV175" s="39">
        <v>3.7641090495131904</v>
      </c>
      <c r="CW175" s="39">
        <v>3.1896791852047199</v>
      </c>
      <c r="CX175" s="39">
        <v>4.7788295573372199</v>
      </c>
      <c r="CY175" s="39">
        <v>5.2140075512268629</v>
      </c>
      <c r="CZ175" s="46">
        <v>5.5340343418641638</v>
      </c>
      <c r="DA175" s="39">
        <v>5.788418225576109</v>
      </c>
      <c r="DB175" s="39">
        <v>5.9779865087951736</v>
      </c>
      <c r="DC175" s="39">
        <v>6.1861048282143427</v>
      </c>
      <c r="DD175" s="39">
        <v>6.5422046506123595</v>
      </c>
      <c r="DE175" s="39">
        <v>6.8017168150766318</v>
      </c>
      <c r="DF175" s="39">
        <v>7.0546250898992611</v>
      </c>
      <c r="DG175" s="39">
        <v>7.3218512826736779</v>
      </c>
      <c r="DH175" s="39">
        <v>7.6301145007107669</v>
      </c>
      <c r="DI175" s="39">
        <v>7.950391541788763</v>
      </c>
      <c r="DJ175" s="21"/>
    </row>
    <row r="176" spans="1:114" x14ac:dyDescent="0.25">
      <c r="A176" s="4"/>
      <c r="B176" s="4"/>
      <c r="C176" s="4">
        <v>3</v>
      </c>
      <c r="D176" s="36">
        <f t="shared" si="59"/>
        <v>1079.66967</v>
      </c>
      <c r="E176" s="36">
        <f t="shared" si="57"/>
        <v>1122.6706600000002</v>
      </c>
      <c r="F176" s="36">
        <f t="shared" si="57"/>
        <v>1105.4235400000002</v>
      </c>
      <c r="G176" s="36">
        <f t="shared" si="57"/>
        <v>1078.6094600000001</v>
      </c>
      <c r="H176" s="36">
        <f t="shared" si="57"/>
        <v>1115.49945</v>
      </c>
      <c r="I176" s="36">
        <f t="shared" si="57"/>
        <v>1094.173742803976</v>
      </c>
      <c r="J176" s="36">
        <f t="shared" si="57"/>
        <v>938.50834305451679</v>
      </c>
      <c r="K176" s="36">
        <f t="shared" si="57"/>
        <v>1001.7958827666696</v>
      </c>
      <c r="L176" s="36">
        <f t="shared" si="57"/>
        <v>1023.5742360625095</v>
      </c>
      <c r="M176" s="36">
        <f t="shared" si="57"/>
        <v>1021.9852867148111</v>
      </c>
      <c r="N176" s="36">
        <f t="shared" si="57"/>
        <v>1012.1117370430253</v>
      </c>
      <c r="O176" s="36">
        <f t="shared" si="57"/>
        <v>998.81965681060501</v>
      </c>
      <c r="P176" s="36">
        <f t="shared" si="57"/>
        <v>986.42824649197769</v>
      </c>
      <c r="Q176" s="36">
        <f t="shared" si="57"/>
        <v>971.79745130515357</v>
      </c>
      <c r="R176" s="36">
        <f t="shared" si="57"/>
        <v>958.29868448216212</v>
      </c>
      <c r="S176" s="36">
        <f t="shared" si="57"/>
        <v>947.95980494088906</v>
      </c>
      <c r="T176" s="36">
        <f t="shared" si="57"/>
        <v>940.19526677374301</v>
      </c>
      <c r="U176" s="36">
        <f t="shared" si="58"/>
        <v>933.03777068747934</v>
      </c>
      <c r="V176" s="36">
        <f t="shared" si="58"/>
        <v>926.25629299118793</v>
      </c>
      <c r="W176" s="37"/>
      <c r="X176" s="16"/>
      <c r="Y176" s="16"/>
      <c r="Z176" s="16"/>
      <c r="AA176" s="16"/>
      <c r="AB176" s="16"/>
      <c r="AC176" s="16"/>
      <c r="AD176" s="16"/>
      <c r="AE176" s="16"/>
      <c r="AF176" s="38"/>
      <c r="AG176" s="38"/>
      <c r="AH176" s="38">
        <v>3</v>
      </c>
      <c r="AI176" s="39">
        <v>1074.80358</v>
      </c>
      <c r="AJ176" s="39">
        <v>1116.5648600000002</v>
      </c>
      <c r="AK176" s="39">
        <v>1098.2793700000002</v>
      </c>
      <c r="AL176" s="39">
        <v>1070.51865</v>
      </c>
      <c r="AM176" s="39">
        <v>1106.24981</v>
      </c>
      <c r="AN176" s="39">
        <v>1085.307482233165</v>
      </c>
      <c r="AO176" s="39">
        <v>931.25292890863602</v>
      </c>
      <c r="AP176" s="39">
        <v>992.150628265416</v>
      </c>
      <c r="AQ176" s="39">
        <v>1012.5065158269255</v>
      </c>
      <c r="AR176" s="39">
        <v>1010.5415422319376</v>
      </c>
      <c r="AS176" s="39">
        <v>1000.4584630788695</v>
      </c>
      <c r="AT176" s="39">
        <v>986.99453196131583</v>
      </c>
      <c r="AU176" s="39">
        <v>974.35208931568411</v>
      </c>
      <c r="AV176" s="39">
        <v>959.56638843093708</v>
      </c>
      <c r="AW176" s="39">
        <v>945.92829721365194</v>
      </c>
      <c r="AX176" s="39">
        <v>935.40706951486857</v>
      </c>
      <c r="AY176" s="39">
        <v>927.41442078264231</v>
      </c>
      <c r="AZ176" s="39">
        <v>919.99063816494152</v>
      </c>
      <c r="BA176" s="39">
        <v>912.95863851812953</v>
      </c>
      <c r="BB176" s="16"/>
      <c r="BC176" s="16"/>
      <c r="BD176" s="16"/>
      <c r="BE176" s="16"/>
      <c r="BF176" s="16"/>
      <c r="BG176" s="16"/>
      <c r="BH176" s="16"/>
      <c r="BI176" s="16"/>
      <c r="BJ176" s="38"/>
      <c r="BK176" s="38"/>
      <c r="BL176" s="38">
        <v>3</v>
      </c>
      <c r="BM176" s="39">
        <v>4.8660899999999998</v>
      </c>
      <c r="BN176" s="39">
        <v>5.9699900000000001</v>
      </c>
      <c r="BO176" s="39">
        <v>6.0758799999999997</v>
      </c>
      <c r="BP176" s="39">
        <v>6.4870000000000001</v>
      </c>
      <c r="BQ176" s="39">
        <v>7.0333199999999998</v>
      </c>
      <c r="BR176" s="39">
        <v>6.7378606743495091</v>
      </c>
      <c r="BS176" s="39">
        <v>5.6518042432917204</v>
      </c>
      <c r="BT176" s="39">
        <v>6.6281246964313301</v>
      </c>
      <c r="BU176" s="39">
        <v>8.0678973472200592</v>
      </c>
      <c r="BV176" s="39">
        <v>8.273864092376602</v>
      </c>
      <c r="BW176" s="39">
        <v>8.365440899316452</v>
      </c>
      <c r="BX176" s="39">
        <v>8.426305367360893</v>
      </c>
      <c r="BY176" s="39">
        <v>8.474200489078056</v>
      </c>
      <c r="BZ176" s="39">
        <v>8.4799593730542693</v>
      </c>
      <c r="CA176" s="39">
        <v>8.4731968499435393</v>
      </c>
      <c r="CB176" s="39">
        <v>8.5103864681227552</v>
      </c>
      <c r="CC176" s="39">
        <v>8.5779635791885358</v>
      </c>
      <c r="CD176" s="39">
        <v>8.6589911639555712</v>
      </c>
      <c r="CE176" s="39">
        <v>8.7365623354654325</v>
      </c>
      <c r="CF176" s="39"/>
      <c r="CG176" s="16"/>
      <c r="CH176" s="16"/>
      <c r="CI176" s="16"/>
      <c r="CJ176" s="16"/>
      <c r="CK176" s="16"/>
      <c r="CL176" s="16"/>
      <c r="CM176" s="16"/>
      <c r="CN176" s="38"/>
      <c r="CO176" s="38"/>
      <c r="CP176" s="38">
        <v>3</v>
      </c>
      <c r="CQ176" s="39">
        <v>0</v>
      </c>
      <c r="CR176" s="39">
        <v>0.13581000000000001</v>
      </c>
      <c r="CS176" s="39">
        <v>1.06829</v>
      </c>
      <c r="CT176" s="39">
        <v>1.60381</v>
      </c>
      <c r="CU176" s="39">
        <v>2.2163199999999996</v>
      </c>
      <c r="CV176" s="39">
        <v>2.128399896461262</v>
      </c>
      <c r="CW176" s="39">
        <v>1.6036099025890289</v>
      </c>
      <c r="CX176" s="39">
        <v>3.017129804822321</v>
      </c>
      <c r="CY176" s="39">
        <v>2.9998228883639459</v>
      </c>
      <c r="CZ176" s="46">
        <v>3.1698803904969646</v>
      </c>
      <c r="DA176" s="39">
        <v>3.2878330648393477</v>
      </c>
      <c r="DB176" s="39">
        <v>3.3988194819283004</v>
      </c>
      <c r="DC176" s="39">
        <v>3.6019566872155173</v>
      </c>
      <c r="DD176" s="39">
        <v>3.7511035011622611</v>
      </c>
      <c r="DE176" s="39">
        <v>3.8971904185666584</v>
      </c>
      <c r="DF176" s="39">
        <v>4.0423489578977119</v>
      </c>
      <c r="DG176" s="39">
        <v>4.2028824119121548</v>
      </c>
      <c r="DH176" s="39">
        <v>4.3881413585822759</v>
      </c>
      <c r="DI176" s="39">
        <v>4.5610921375928877</v>
      </c>
      <c r="DJ176" s="21"/>
    </row>
    <row r="177" spans="1:114" x14ac:dyDescent="0.25">
      <c r="A177" s="4"/>
      <c r="B177" s="4"/>
      <c r="C177" s="4">
        <v>4</v>
      </c>
      <c r="D177" s="36">
        <f t="shared" si="59"/>
        <v>1409.78827</v>
      </c>
      <c r="E177" s="36">
        <f t="shared" si="57"/>
        <v>1506.3264000000001</v>
      </c>
      <c r="F177" s="36">
        <f t="shared" si="57"/>
        <v>1456.6687400000001</v>
      </c>
      <c r="G177" s="36">
        <f t="shared" si="57"/>
        <v>1426.75587</v>
      </c>
      <c r="H177" s="36">
        <f t="shared" si="57"/>
        <v>1488.9695500000003</v>
      </c>
      <c r="I177" s="36">
        <f t="shared" si="57"/>
        <v>1405.6770671354113</v>
      </c>
      <c r="J177" s="36">
        <f t="shared" si="57"/>
        <v>1104.6503201166836</v>
      </c>
      <c r="K177" s="36">
        <f t="shared" si="57"/>
        <v>1338.1002895602001</v>
      </c>
      <c r="L177" s="36">
        <f t="shared" si="57"/>
        <v>1331.5251462182082</v>
      </c>
      <c r="M177" s="36">
        <f t="shared" si="57"/>
        <v>1329.3558020729486</v>
      </c>
      <c r="N177" s="36">
        <f t="shared" si="57"/>
        <v>1316.4063803109711</v>
      </c>
      <c r="O177" s="36">
        <f t="shared" si="57"/>
        <v>1299.0733902027682</v>
      </c>
      <c r="P177" s="36">
        <f t="shared" si="57"/>
        <v>1282.9220911360462</v>
      </c>
      <c r="Q177" s="36">
        <f t="shared" si="57"/>
        <v>1263.7154359148149</v>
      </c>
      <c r="R177" s="36">
        <f t="shared" si="57"/>
        <v>1246.0694344502378</v>
      </c>
      <c r="S177" s="36">
        <f t="shared" si="57"/>
        <v>1232.5385940703125</v>
      </c>
      <c r="T177" s="36">
        <f t="shared" ref="T177:T200" si="66">AY177+CC177+DG177</f>
        <v>1222.3600839430073</v>
      </c>
      <c r="U177" s="36">
        <f t="shared" si="58"/>
        <v>1212.9540163480485</v>
      </c>
      <c r="V177" s="36">
        <f t="shared" si="58"/>
        <v>1204.0234664697261</v>
      </c>
      <c r="W177" s="37"/>
      <c r="X177" s="16"/>
      <c r="Y177" s="16"/>
      <c r="Z177" s="16"/>
      <c r="AA177" s="16"/>
      <c r="AB177" s="16"/>
      <c r="AC177" s="16"/>
      <c r="AD177" s="16"/>
      <c r="AE177" s="16"/>
      <c r="AF177" s="38"/>
      <c r="AG177" s="38"/>
      <c r="AH177" s="38">
        <v>4</v>
      </c>
      <c r="AI177" s="39">
        <v>1404.0770400000001</v>
      </c>
      <c r="AJ177" s="39">
        <v>1498.7086200000001</v>
      </c>
      <c r="AK177" s="39">
        <v>1447.9997100000001</v>
      </c>
      <c r="AL177" s="39">
        <v>1417.33978</v>
      </c>
      <c r="AM177" s="39">
        <v>1478.3188300000002</v>
      </c>
      <c r="AN177" s="39">
        <v>1395.5399790693161</v>
      </c>
      <c r="AO177" s="39">
        <v>1097.1326074629221</v>
      </c>
      <c r="AP177" s="39">
        <v>1326.9794546195862</v>
      </c>
      <c r="AQ177" s="39">
        <v>1319.2063101470949</v>
      </c>
      <c r="AR177" s="39">
        <v>1316.6461235949487</v>
      </c>
      <c r="AS177" s="39">
        <v>1303.5087645394601</v>
      </c>
      <c r="AT177" s="39">
        <v>1285.9664548238959</v>
      </c>
      <c r="AU177" s="39">
        <v>1269.4944718261677</v>
      </c>
      <c r="AV177" s="39">
        <v>1250.2300131760667</v>
      </c>
      <c r="AW177" s="39">
        <v>1232.4607882763034</v>
      </c>
      <c r="AX177" s="39">
        <v>1218.7525604735483</v>
      </c>
      <c r="AY177" s="39">
        <v>1208.3388471023009</v>
      </c>
      <c r="AZ177" s="39">
        <v>1198.666315892531</v>
      </c>
      <c r="BA177" s="39">
        <v>1189.504243192732</v>
      </c>
      <c r="BB177" s="16"/>
      <c r="BC177" s="16"/>
      <c r="BD177" s="16"/>
      <c r="BE177" s="16"/>
      <c r="BF177" s="16"/>
      <c r="BG177" s="16"/>
      <c r="BH177" s="16"/>
      <c r="BI177" s="16"/>
      <c r="BJ177" s="38"/>
      <c r="BK177" s="38"/>
      <c r="BL177" s="38">
        <v>4</v>
      </c>
      <c r="BM177" s="39">
        <v>5.7112299999999996</v>
      </c>
      <c r="BN177" s="39">
        <v>7.3818899999999994</v>
      </c>
      <c r="BO177" s="39">
        <v>7.7197300000000002</v>
      </c>
      <c r="BP177" s="39">
        <v>7.9942399999999996</v>
      </c>
      <c r="BQ177" s="39">
        <v>8.6302800000000008</v>
      </c>
      <c r="BR177" s="39">
        <v>8.404950378974771</v>
      </c>
      <c r="BS177" s="39">
        <v>6.3154676107035499</v>
      </c>
      <c r="BT177" s="39">
        <v>8.0570226883924896</v>
      </c>
      <c r="BU177" s="39">
        <v>9.6856762253252722</v>
      </c>
      <c r="BV177" s="39">
        <v>9.9329435269423083</v>
      </c>
      <c r="BW177" s="39">
        <v>10.042883361771038</v>
      </c>
      <c r="BX177" s="39">
        <v>10.115952403893671</v>
      </c>
      <c r="BY177" s="39">
        <v>10.17345147976935</v>
      </c>
      <c r="BZ177" s="39">
        <v>10.18036513808852</v>
      </c>
      <c r="CA177" s="39">
        <v>10.17224659040529</v>
      </c>
      <c r="CB177" s="39">
        <v>10.216893489730486</v>
      </c>
      <c r="CC177" s="39">
        <v>10.298021197466074</v>
      </c>
      <c r="CD177" s="39">
        <v>10.39529647472825</v>
      </c>
      <c r="CE177" s="39">
        <v>10.488422256989544</v>
      </c>
      <c r="CF177" s="39"/>
      <c r="CG177" s="16"/>
      <c r="CH177" s="16"/>
      <c r="CI177" s="16"/>
      <c r="CJ177" s="16"/>
      <c r="CK177" s="16"/>
      <c r="CL177" s="16"/>
      <c r="CM177" s="16"/>
      <c r="CN177" s="38"/>
      <c r="CO177" s="38"/>
      <c r="CP177" s="38">
        <v>4</v>
      </c>
      <c r="CQ177" s="39">
        <v>0</v>
      </c>
      <c r="CR177" s="39">
        <v>0.23589000000000002</v>
      </c>
      <c r="CS177" s="39">
        <v>0.94929999999999992</v>
      </c>
      <c r="CT177" s="39">
        <v>1.4218500000000001</v>
      </c>
      <c r="CU177" s="39">
        <v>2.0204400000000002</v>
      </c>
      <c r="CV177" s="39">
        <v>1.732137687120382</v>
      </c>
      <c r="CW177" s="39">
        <v>1.20224504305802</v>
      </c>
      <c r="CX177" s="39">
        <v>3.0638122522214073</v>
      </c>
      <c r="CY177" s="39">
        <v>2.6331598457880889</v>
      </c>
      <c r="CZ177" s="46">
        <v>2.7767349510575152</v>
      </c>
      <c r="DA177" s="39">
        <v>2.8547324097399529</v>
      </c>
      <c r="DB177" s="39">
        <v>2.9909829749784831</v>
      </c>
      <c r="DC177" s="39">
        <v>3.2541678301092354</v>
      </c>
      <c r="DD177" s="39">
        <v>3.3050576006597385</v>
      </c>
      <c r="DE177" s="39">
        <v>3.4363995835289369</v>
      </c>
      <c r="DF177" s="39">
        <v>3.5691401070336908</v>
      </c>
      <c r="DG177" s="39">
        <v>3.7232156432404335</v>
      </c>
      <c r="DH177" s="39">
        <v>3.8924039807893753</v>
      </c>
      <c r="DI177" s="39">
        <v>4.0308010200046063</v>
      </c>
      <c r="DJ177" s="21"/>
    </row>
    <row r="178" spans="1:114" x14ac:dyDescent="0.25">
      <c r="A178" s="4"/>
      <c r="B178" s="4"/>
      <c r="C178" s="4">
        <v>5</v>
      </c>
      <c r="D178" s="36">
        <f t="shared" si="59"/>
        <v>1765.6379099999999</v>
      </c>
      <c r="E178" s="36">
        <f t="shared" si="59"/>
        <v>1946.91777</v>
      </c>
      <c r="F178" s="36">
        <f t="shared" si="59"/>
        <v>1912.8384199999998</v>
      </c>
      <c r="G178" s="36">
        <f t="shared" si="59"/>
        <v>1946.7098599999999</v>
      </c>
      <c r="H178" s="36">
        <f t="shared" si="59"/>
        <v>2039.69832</v>
      </c>
      <c r="I178" s="36">
        <f t="shared" si="59"/>
        <v>1771.325953483044</v>
      </c>
      <c r="J178" s="36">
        <f t="shared" si="59"/>
        <v>1246.0202372354286</v>
      </c>
      <c r="K178" s="36">
        <f t="shared" si="59"/>
        <v>1923.1919174151744</v>
      </c>
      <c r="L178" s="36">
        <f t="shared" si="59"/>
        <v>1735.524719020297</v>
      </c>
      <c r="M178" s="36">
        <f t="shared" si="59"/>
        <v>1732.7644733686086</v>
      </c>
      <c r="N178" s="36">
        <f t="shared" si="59"/>
        <v>1716.0225816708914</v>
      </c>
      <c r="O178" s="36">
        <f t="shared" si="59"/>
        <v>1693.5662263179156</v>
      </c>
      <c r="P178" s="36">
        <f t="shared" si="59"/>
        <v>1672.456017630629</v>
      </c>
      <c r="Q178" s="36">
        <f t="shared" si="59"/>
        <v>1647.3104804790019</v>
      </c>
      <c r="R178" s="36">
        <f t="shared" si="59"/>
        <v>1624.3362082795277</v>
      </c>
      <c r="S178" s="36">
        <f t="shared" si="59"/>
        <v>1606.7294899625788</v>
      </c>
      <c r="T178" s="36">
        <f t="shared" si="66"/>
        <v>1593.4703438638151</v>
      </c>
      <c r="U178" s="36">
        <f t="shared" si="58"/>
        <v>1581.1872007993343</v>
      </c>
      <c r="V178" s="36">
        <f t="shared" si="58"/>
        <v>1569.5325449080374</v>
      </c>
      <c r="W178" s="37"/>
      <c r="X178" s="16"/>
      <c r="Y178" s="16"/>
      <c r="Z178" s="16"/>
      <c r="AA178" s="16"/>
      <c r="AB178" s="16"/>
      <c r="AC178" s="16"/>
      <c r="AD178" s="16"/>
      <c r="AE178" s="16"/>
      <c r="AF178" s="38"/>
      <c r="AG178" s="38"/>
      <c r="AH178" s="38">
        <v>5</v>
      </c>
      <c r="AI178" s="39">
        <v>1756.89273</v>
      </c>
      <c r="AJ178" s="39">
        <v>1937.41686</v>
      </c>
      <c r="AK178" s="39">
        <v>1899.84737</v>
      </c>
      <c r="AL178" s="39">
        <v>1932.4648199999999</v>
      </c>
      <c r="AM178" s="39">
        <v>2024.8940699999998</v>
      </c>
      <c r="AN178" s="39">
        <v>1757.5360453799408</v>
      </c>
      <c r="AO178" s="39">
        <v>1237.099107910899</v>
      </c>
      <c r="AP178" s="39">
        <v>1903.8201509772614</v>
      </c>
      <c r="AQ178" s="39">
        <v>1718.187489579708</v>
      </c>
      <c r="AR178" s="39">
        <v>1714.8529993858299</v>
      </c>
      <c r="AS178" s="39">
        <v>1697.7423732452223</v>
      </c>
      <c r="AT178" s="39">
        <v>1674.894561754498</v>
      </c>
      <c r="AU178" s="39">
        <v>1653.4407869373426</v>
      </c>
      <c r="AV178" s="39">
        <v>1628.3499792361283</v>
      </c>
      <c r="AW178" s="39">
        <v>1605.2066242601375</v>
      </c>
      <c r="AX178" s="39">
        <v>1587.3524756452962</v>
      </c>
      <c r="AY178" s="39">
        <v>1573.7892354629844</v>
      </c>
      <c r="AZ178" s="39">
        <v>1561.1913408127209</v>
      </c>
      <c r="BA178" s="39">
        <v>1549.2582879078579</v>
      </c>
      <c r="BB178" s="16"/>
      <c r="BC178" s="16"/>
      <c r="BD178" s="16"/>
      <c r="BE178" s="16"/>
      <c r="BF178" s="16"/>
      <c r="BG178" s="16"/>
      <c r="BH178" s="16"/>
      <c r="BI178" s="16"/>
      <c r="BJ178" s="38"/>
      <c r="BK178" s="38"/>
      <c r="BL178" s="38">
        <v>5</v>
      </c>
      <c r="BM178" s="39">
        <v>8.7451799999999995</v>
      </c>
      <c r="BN178" s="39">
        <v>9.7832600000000003</v>
      </c>
      <c r="BO178" s="39">
        <v>11.686450000000001</v>
      </c>
      <c r="BP178" s="39">
        <v>12.90992</v>
      </c>
      <c r="BQ178" s="39">
        <v>13.059779999999998</v>
      </c>
      <c r="BR178" s="39">
        <v>12.282283533254249</v>
      </c>
      <c r="BS178" s="39">
        <v>7.4498223470074896</v>
      </c>
      <c r="BT178" s="39">
        <v>15.4362637906231</v>
      </c>
      <c r="BU178" s="39">
        <v>14.622592779976358</v>
      </c>
      <c r="BV178" s="39">
        <v>14.995895477200071</v>
      </c>
      <c r="BW178" s="39">
        <v>15.161873091730994</v>
      </c>
      <c r="BX178" s="39">
        <v>15.272186385601845</v>
      </c>
      <c r="BY178" s="39">
        <v>15.358993496658954</v>
      </c>
      <c r="BZ178" s="39">
        <v>15.369431137549403</v>
      </c>
      <c r="CA178" s="39">
        <v>15.357174459339753</v>
      </c>
      <c r="CB178" s="39">
        <v>15.424578470431298</v>
      </c>
      <c r="CC178" s="39">
        <v>15.547058037762758</v>
      </c>
      <c r="CD178" s="39">
        <v>15.693915803175654</v>
      </c>
      <c r="CE178" s="39">
        <v>15.834509021413021</v>
      </c>
      <c r="CF178" s="39"/>
      <c r="CG178" s="16"/>
      <c r="CH178" s="16"/>
      <c r="CI178" s="16"/>
      <c r="CJ178" s="16"/>
      <c r="CK178" s="16"/>
      <c r="CL178" s="16"/>
      <c r="CM178" s="16"/>
      <c r="CN178" s="38"/>
      <c r="CO178" s="38"/>
      <c r="CP178" s="38">
        <v>5</v>
      </c>
      <c r="CQ178" s="39">
        <v>0</v>
      </c>
      <c r="CR178" s="39">
        <v>-0.28235000000000005</v>
      </c>
      <c r="CS178" s="39">
        <v>1.3046</v>
      </c>
      <c r="CT178" s="39">
        <v>1.3351199999999999</v>
      </c>
      <c r="CU178" s="39">
        <v>1.74447</v>
      </c>
      <c r="CV178" s="39">
        <v>1.5076245698489228</v>
      </c>
      <c r="CW178" s="39">
        <v>1.4713069775220391</v>
      </c>
      <c r="CX178" s="39">
        <v>3.93550264728988</v>
      </c>
      <c r="CY178" s="39">
        <v>2.7146366606125105</v>
      </c>
      <c r="CZ178" s="46">
        <v>2.9155785055786803</v>
      </c>
      <c r="DA178" s="39">
        <v>3.1183353339380449</v>
      </c>
      <c r="DB178" s="39">
        <v>3.3994781778158085</v>
      </c>
      <c r="DC178" s="39">
        <v>3.6562371966275555</v>
      </c>
      <c r="DD178" s="39">
        <v>3.5910701053241301</v>
      </c>
      <c r="DE178" s="39">
        <v>3.7724095600503893</v>
      </c>
      <c r="DF178" s="39">
        <v>3.9524358468513183</v>
      </c>
      <c r="DG178" s="39">
        <v>4.1340503630678409</v>
      </c>
      <c r="DH178" s="39">
        <v>4.3019441834377217</v>
      </c>
      <c r="DI178" s="39">
        <v>4.4397479787665146</v>
      </c>
      <c r="DJ178" s="21"/>
    </row>
    <row r="179" spans="1:114" x14ac:dyDescent="0.25">
      <c r="A179" s="4"/>
      <c r="B179" s="4" t="s">
        <v>66</v>
      </c>
      <c r="C179" s="4"/>
      <c r="D179" s="36">
        <f t="shared" si="59"/>
        <v>7423.8245600000009</v>
      </c>
      <c r="E179" s="36">
        <f t="shared" si="59"/>
        <v>7786.6836599999997</v>
      </c>
      <c r="F179" s="36">
        <f t="shared" si="59"/>
        <v>7689.5342900000005</v>
      </c>
      <c r="G179" s="36">
        <f t="shared" si="59"/>
        <v>7651.5640900000008</v>
      </c>
      <c r="H179" s="36">
        <f t="shared" si="59"/>
        <v>7882.7555200000006</v>
      </c>
      <c r="I179" s="36">
        <f t="shared" si="59"/>
        <v>7502.4846387886</v>
      </c>
      <c r="J179" s="36">
        <f t="shared" si="59"/>
        <v>6404.8604621013119</v>
      </c>
      <c r="K179" s="36">
        <f t="shared" si="59"/>
        <v>7406.596236315233</v>
      </c>
      <c r="L179" s="36">
        <f t="shared" si="59"/>
        <v>7162.6688499660459</v>
      </c>
      <c r="M179" s="36">
        <f t="shared" si="59"/>
        <v>7151.8018149948039</v>
      </c>
      <c r="N179" s="36">
        <f t="shared" si="59"/>
        <v>7083.179382405051</v>
      </c>
      <c r="O179" s="36">
        <f t="shared" si="59"/>
        <v>6990.6507357100309</v>
      </c>
      <c r="P179" s="36">
        <f t="shared" si="59"/>
        <v>6903.6944676391204</v>
      </c>
      <c r="Q179" s="36">
        <f t="shared" si="59"/>
        <v>6801.4649013174385</v>
      </c>
      <c r="R179" s="36">
        <f t="shared" si="59"/>
        <v>6707.2378182273305</v>
      </c>
      <c r="S179" s="36">
        <f t="shared" si="59"/>
        <v>6635.1163523789819</v>
      </c>
      <c r="T179" s="36">
        <f t="shared" si="66"/>
        <v>6580.9513945574399</v>
      </c>
      <c r="U179" s="36">
        <f t="shared" si="58"/>
        <v>6530.9682240946349</v>
      </c>
      <c r="V179" s="36">
        <f t="shared" si="58"/>
        <v>6483.7001576147759</v>
      </c>
      <c r="W179" s="37"/>
      <c r="X179" s="16"/>
      <c r="Y179" s="16"/>
      <c r="Z179" s="16"/>
      <c r="AA179" s="16"/>
      <c r="AB179" s="16"/>
      <c r="AC179" s="16"/>
      <c r="AD179" s="16"/>
      <c r="AE179" s="16"/>
      <c r="AF179" s="38"/>
      <c r="AG179" s="38" t="s">
        <v>66</v>
      </c>
      <c r="AH179" s="38"/>
      <c r="AI179" s="39">
        <f>SUM(AI174:AI178)</f>
        <v>7388.766880000001</v>
      </c>
      <c r="AJ179" s="39">
        <f t="shared" ref="AJ179:BA179" si="67">SUM(AJ174:AJ178)</f>
        <v>7744.6720000000005</v>
      </c>
      <c r="AK179" s="39">
        <f t="shared" si="67"/>
        <v>7637.0508200000004</v>
      </c>
      <c r="AL179" s="39">
        <f t="shared" si="67"/>
        <v>7592.3789700000007</v>
      </c>
      <c r="AM179" s="39">
        <f t="shared" si="67"/>
        <v>7817.1251300000004</v>
      </c>
      <c r="AN179" s="39">
        <f t="shared" si="67"/>
        <v>7439.2431880864588</v>
      </c>
      <c r="AO179" s="39">
        <f t="shared" si="67"/>
        <v>6352.8359782520847</v>
      </c>
      <c r="AP179" s="39">
        <f t="shared" si="67"/>
        <v>7330.7924928265029</v>
      </c>
      <c r="AQ179" s="39">
        <f t="shared" si="67"/>
        <v>7081.8307545904936</v>
      </c>
      <c r="AR179" s="39">
        <f t="shared" si="67"/>
        <v>7068.0870302594185</v>
      </c>
      <c r="AS179" s="39">
        <f t="shared" si="67"/>
        <v>6997.5623877697362</v>
      </c>
      <c r="AT179" s="39">
        <f t="shared" si="67"/>
        <v>6903.390863956768</v>
      </c>
      <c r="AU179" s="39">
        <f t="shared" si="67"/>
        <v>6814.9651227477261</v>
      </c>
      <c r="AV179" s="39">
        <f t="shared" si="67"/>
        <v>6711.5486709846873</v>
      </c>
      <c r="AW179" s="39">
        <f t="shared" si="67"/>
        <v>6616.1590094795465</v>
      </c>
      <c r="AX179" s="39">
        <f t="shared" si="67"/>
        <v>6542.5698001968385</v>
      </c>
      <c r="AY179" s="39">
        <f t="shared" si="67"/>
        <v>6486.6663717075007</v>
      </c>
      <c r="AZ179" s="39">
        <f t="shared" si="67"/>
        <v>6434.7417951881189</v>
      </c>
      <c r="BA179" s="39">
        <f t="shared" si="67"/>
        <v>6385.5574881376197</v>
      </c>
      <c r="BB179" s="16"/>
      <c r="BC179" s="16"/>
      <c r="BD179" s="16"/>
      <c r="BE179" s="16"/>
      <c r="BF179" s="16"/>
      <c r="BG179" s="16"/>
      <c r="BH179" s="16"/>
      <c r="BI179" s="16"/>
      <c r="BJ179" s="38"/>
      <c r="BK179" s="38" t="s">
        <v>66</v>
      </c>
      <c r="BL179" s="38"/>
      <c r="BM179" s="39">
        <f>SUM(BM174:BM178)</f>
        <v>35.057679999999998</v>
      </c>
      <c r="BN179" s="39">
        <f t="shared" ref="BN179:CE179" si="68">SUM(BN174:BN178)</f>
        <v>40.891829999999999</v>
      </c>
      <c r="BO179" s="39">
        <f t="shared" si="68"/>
        <v>43.966609999999996</v>
      </c>
      <c r="BP179" s="39">
        <f t="shared" si="68"/>
        <v>47.154519999999998</v>
      </c>
      <c r="BQ179" s="39">
        <f t="shared" si="68"/>
        <v>49.660769999999999</v>
      </c>
      <c r="BR179" s="39">
        <f t="shared" si="68"/>
        <v>47.664406122986257</v>
      </c>
      <c r="BS179" s="39">
        <f t="shared" si="68"/>
        <v>38.199386944778411</v>
      </c>
      <c r="BT179" s="39">
        <f t="shared" si="68"/>
        <v>52.364397913551301</v>
      </c>
      <c r="BU179" s="39">
        <f t="shared" si="68"/>
        <v>57.884182088413958</v>
      </c>
      <c r="BV179" s="39">
        <f t="shared" si="68"/>
        <v>59.361917372800953</v>
      </c>
      <c r="BW179" s="39">
        <f t="shared" si="68"/>
        <v>60.018947121674529</v>
      </c>
      <c r="BX179" s="39">
        <f t="shared" si="68"/>
        <v>60.45562718828603</v>
      </c>
      <c r="BY179" s="39">
        <f t="shared" si="68"/>
        <v>60.799256987638692</v>
      </c>
      <c r="BZ179" s="39">
        <f t="shared" si="68"/>
        <v>60.840574852053521</v>
      </c>
      <c r="CA179" s="39">
        <f t="shared" si="68"/>
        <v>60.792056247729242</v>
      </c>
      <c r="CB179" s="39">
        <f t="shared" si="68"/>
        <v>61.058878015265257</v>
      </c>
      <c r="CC179" s="39">
        <f t="shared" si="68"/>
        <v>61.54371881499214</v>
      </c>
      <c r="CD179" s="39">
        <f t="shared" si="68"/>
        <v>62.125061793092328</v>
      </c>
      <c r="CE179" s="39">
        <f t="shared" si="68"/>
        <v>62.681606283341139</v>
      </c>
      <c r="CF179" s="39"/>
      <c r="CG179" s="16"/>
      <c r="CH179" s="16"/>
      <c r="CI179" s="16"/>
      <c r="CJ179" s="16"/>
      <c r="CK179" s="16"/>
      <c r="CL179" s="16"/>
      <c r="CM179" s="16"/>
      <c r="CN179" s="38"/>
      <c r="CO179" s="38" t="s">
        <v>66</v>
      </c>
      <c r="CP179" s="38"/>
      <c r="CQ179" s="39">
        <f>SUM(CQ174:CQ178)</f>
        <v>0</v>
      </c>
      <c r="CR179" s="39">
        <f t="shared" ref="CR179:DI179" si="69">SUM(CR174:CR178)</f>
        <v>1.1198299999999997</v>
      </c>
      <c r="CS179" s="39">
        <f t="shared" si="69"/>
        <v>8.5168600000000012</v>
      </c>
      <c r="CT179" s="39">
        <f t="shared" si="69"/>
        <v>12.0306</v>
      </c>
      <c r="CU179" s="39">
        <f t="shared" si="69"/>
        <v>15.969620000000001</v>
      </c>
      <c r="CV179" s="39">
        <f t="shared" si="69"/>
        <v>15.577044579155338</v>
      </c>
      <c r="CW179" s="39">
        <f t="shared" si="69"/>
        <v>13.825096904448037</v>
      </c>
      <c r="CX179" s="39">
        <f t="shared" si="69"/>
        <v>23.439345575179207</v>
      </c>
      <c r="CY179" s="39">
        <f t="shared" si="69"/>
        <v>22.953913287138995</v>
      </c>
      <c r="CZ179" s="39">
        <f t="shared" si="69"/>
        <v>24.352867362584199</v>
      </c>
      <c r="DA179" s="39">
        <f t="shared" si="69"/>
        <v>25.598047513640036</v>
      </c>
      <c r="DB179" s="39">
        <f t="shared" si="69"/>
        <v>26.804244564977068</v>
      </c>
      <c r="DC179" s="39">
        <f t="shared" si="69"/>
        <v>27.930087903755769</v>
      </c>
      <c r="DD179" s="39">
        <f t="shared" si="69"/>
        <v>29.075655480698003</v>
      </c>
      <c r="DE179" s="39">
        <f t="shared" si="69"/>
        <v>30.286752500054778</v>
      </c>
      <c r="DF179" s="39">
        <f t="shared" si="69"/>
        <v>31.487674166877628</v>
      </c>
      <c r="DG179" s="39">
        <f t="shared" si="69"/>
        <v>32.741304034947213</v>
      </c>
      <c r="DH179" s="39">
        <f t="shared" si="69"/>
        <v>34.101367113422917</v>
      </c>
      <c r="DI179" s="39">
        <f t="shared" si="69"/>
        <v>35.461063193814788</v>
      </c>
      <c r="DJ179" s="21"/>
    </row>
    <row r="180" spans="1:114" x14ac:dyDescent="0.25">
      <c r="A180" s="4" t="s">
        <v>67</v>
      </c>
      <c r="B180" s="4"/>
      <c r="C180" s="4"/>
      <c r="D180" s="36">
        <f t="shared" si="59"/>
        <v>40564.346070000007</v>
      </c>
      <c r="E180" s="36">
        <f t="shared" si="59"/>
        <v>39233.695759999995</v>
      </c>
      <c r="F180" s="36">
        <f t="shared" si="59"/>
        <v>41014.765670000001</v>
      </c>
      <c r="G180" s="36">
        <f t="shared" si="59"/>
        <v>39436.84898000001</v>
      </c>
      <c r="H180" s="36">
        <f t="shared" si="59"/>
        <v>41009.932439999997</v>
      </c>
      <c r="I180" s="36">
        <f t="shared" si="59"/>
        <v>38579.027732829833</v>
      </c>
      <c r="J180" s="36">
        <f t="shared" si="59"/>
        <v>36377.777794939859</v>
      </c>
      <c r="K180" s="36">
        <f t="shared" si="59"/>
        <v>40677.12093838062</v>
      </c>
      <c r="L180" s="36">
        <f t="shared" si="59"/>
        <v>38121.276559415142</v>
      </c>
      <c r="M180" s="36">
        <f t="shared" si="59"/>
        <v>38071.866445555279</v>
      </c>
      <c r="N180" s="36">
        <f t="shared" si="59"/>
        <v>37715.052943139985</v>
      </c>
      <c r="O180" s="36">
        <f t="shared" si="59"/>
        <v>37231.137373215148</v>
      </c>
      <c r="P180" s="36">
        <f t="shared" si="59"/>
        <v>36776.879470291082</v>
      </c>
      <c r="Q180" s="36">
        <f t="shared" si="59"/>
        <v>36241.35783189701</v>
      </c>
      <c r="R180" s="36">
        <f t="shared" si="59"/>
        <v>35748.512962288682</v>
      </c>
      <c r="S180" s="36">
        <f t="shared" si="59"/>
        <v>35373.308082916563</v>
      </c>
      <c r="T180" s="36">
        <f t="shared" si="66"/>
        <v>35093.845478619856</v>
      </c>
      <c r="U180" s="36">
        <f t="shared" si="58"/>
        <v>34836.782224742776</v>
      </c>
      <c r="V180" s="36">
        <f t="shared" si="58"/>
        <v>34594.268546492924</v>
      </c>
      <c r="W180" s="37"/>
      <c r="X180" s="16"/>
      <c r="Y180" s="16"/>
      <c r="Z180" s="16"/>
      <c r="AA180" s="16"/>
      <c r="AB180" s="16"/>
      <c r="AC180" s="16"/>
      <c r="AD180" s="16"/>
      <c r="AE180" s="16"/>
      <c r="AF180" s="38" t="s">
        <v>67</v>
      </c>
      <c r="AG180" s="38"/>
      <c r="AH180" s="38"/>
      <c r="AI180" s="39">
        <f>AI179+AI173+AI167</f>
        <v>40377.865210000004</v>
      </c>
      <c r="AJ180" s="39">
        <f t="shared" ref="AJ180:BA180" si="70">AJ179+AJ173+AJ167</f>
        <v>39034.010049999997</v>
      </c>
      <c r="AK180" s="39">
        <f t="shared" si="70"/>
        <v>40739.950470000003</v>
      </c>
      <c r="AL180" s="39">
        <f t="shared" si="70"/>
        <v>39130.971780000007</v>
      </c>
      <c r="AM180" s="39">
        <f t="shared" si="70"/>
        <v>40666.662969999998</v>
      </c>
      <c r="AN180" s="39">
        <f t="shared" si="70"/>
        <v>38260.971998107241</v>
      </c>
      <c r="AO180" s="39">
        <f t="shared" si="70"/>
        <v>36080.575799708458</v>
      </c>
      <c r="AP180" s="39">
        <f t="shared" si="70"/>
        <v>40250.938750478454</v>
      </c>
      <c r="AQ180" s="39">
        <f t="shared" si="70"/>
        <v>37702.620484769926</v>
      </c>
      <c r="AR180" s="39">
        <f t="shared" si="70"/>
        <v>37636.204146078948</v>
      </c>
      <c r="AS180" s="39">
        <f t="shared" si="70"/>
        <v>37267.507612392132</v>
      </c>
      <c r="AT180" s="39">
        <f t="shared" si="70"/>
        <v>36772.858255598403</v>
      </c>
      <c r="AU180" s="39">
        <f t="shared" si="70"/>
        <v>36308.777973308068</v>
      </c>
      <c r="AV180" s="39">
        <f t="shared" si="70"/>
        <v>35764.777611949045</v>
      </c>
      <c r="AW180" s="39">
        <f t="shared" si="70"/>
        <v>35263.485215119901</v>
      </c>
      <c r="AX180" s="39">
        <f t="shared" si="70"/>
        <v>34878.347822475436</v>
      </c>
      <c r="AY180" s="39">
        <f t="shared" si="70"/>
        <v>34587.492125882214</v>
      </c>
      <c r="AZ180" s="39">
        <f t="shared" si="70"/>
        <v>34317.871493250699</v>
      </c>
      <c r="BA180" s="39">
        <f t="shared" si="70"/>
        <v>34062.889345012787</v>
      </c>
      <c r="BB180" s="16"/>
      <c r="BC180" s="16"/>
      <c r="BD180" s="16"/>
      <c r="BE180" s="16"/>
      <c r="BF180" s="16"/>
      <c r="BG180" s="16"/>
      <c r="BH180" s="16"/>
      <c r="BI180" s="16"/>
      <c r="BJ180" s="38" t="s">
        <v>67</v>
      </c>
      <c r="BK180" s="38"/>
      <c r="BL180" s="38"/>
      <c r="BM180" s="39">
        <f>BM179+BM173+BM167</f>
        <v>186.48086000000001</v>
      </c>
      <c r="BN180" s="39">
        <f t="shared" ref="BN180:CE180" si="71">BN179+BN173+BN167</f>
        <v>196.58317</v>
      </c>
      <c r="BO180" s="39">
        <f t="shared" si="71"/>
        <v>223.22554</v>
      </c>
      <c r="BP180" s="39">
        <f t="shared" si="71"/>
        <v>234.97904999999997</v>
      </c>
      <c r="BQ180" s="39">
        <f t="shared" si="71"/>
        <v>250.19762</v>
      </c>
      <c r="BR180" s="39">
        <f t="shared" si="71"/>
        <v>228.84538010634179</v>
      </c>
      <c r="BS180" s="39">
        <f t="shared" si="71"/>
        <v>206.4865237010205</v>
      </c>
      <c r="BT180" s="39">
        <f t="shared" si="71"/>
        <v>285.45437111624267</v>
      </c>
      <c r="BU180" s="39">
        <f t="shared" si="71"/>
        <v>279.65942957217646</v>
      </c>
      <c r="BV180" s="39">
        <f t="shared" si="71"/>
        <v>288.03881013555127</v>
      </c>
      <c r="BW180" s="39">
        <f t="shared" si="71"/>
        <v>292.49173120492424</v>
      </c>
      <c r="BX180" s="39">
        <f t="shared" si="71"/>
        <v>295.90529392937754</v>
      </c>
      <c r="BY180" s="39">
        <f t="shared" si="71"/>
        <v>298.89162843706868</v>
      </c>
      <c r="BZ180" s="39">
        <f t="shared" si="71"/>
        <v>300.41180562577904</v>
      </c>
      <c r="CA180" s="39">
        <f t="shared" si="71"/>
        <v>301.50012752397436</v>
      </c>
      <c r="CB180" s="39">
        <f t="shared" si="71"/>
        <v>304.16923062971017</v>
      </c>
      <c r="CC180" s="39">
        <f t="shared" si="71"/>
        <v>307.95328442333914</v>
      </c>
      <c r="CD180" s="39">
        <f t="shared" si="71"/>
        <v>312.25649257005392</v>
      </c>
      <c r="CE180" s="39">
        <f t="shared" si="71"/>
        <v>316.47341362141799</v>
      </c>
      <c r="CF180" s="39"/>
      <c r="CG180" s="16"/>
      <c r="CH180" s="16"/>
      <c r="CI180" s="16"/>
      <c r="CJ180" s="16"/>
      <c r="CK180" s="16"/>
      <c r="CL180" s="16"/>
      <c r="CM180" s="16"/>
      <c r="CN180" s="38" t="s">
        <v>67</v>
      </c>
      <c r="CO180" s="38"/>
      <c r="CP180" s="38"/>
      <c r="CQ180" s="39">
        <f>CQ179+CQ173+CQ167</f>
        <v>0</v>
      </c>
      <c r="CR180" s="39">
        <f t="shared" ref="CR180:DI180" si="72">CR179+CR173+CR167</f>
        <v>3.1025399999999999</v>
      </c>
      <c r="CS180" s="39">
        <f t="shared" si="72"/>
        <v>51.589660000000009</v>
      </c>
      <c r="CT180" s="39">
        <f t="shared" si="72"/>
        <v>70.898149999999987</v>
      </c>
      <c r="CU180" s="39">
        <f t="shared" si="72"/>
        <v>93.071850000000012</v>
      </c>
      <c r="CV180" s="39">
        <f t="shared" si="72"/>
        <v>89.210354616245382</v>
      </c>
      <c r="CW180" s="39">
        <f t="shared" si="72"/>
        <v>90.715471530378991</v>
      </c>
      <c r="CX180" s="39">
        <f t="shared" si="72"/>
        <v>140.72781678592492</v>
      </c>
      <c r="CY180" s="39">
        <f t="shared" si="72"/>
        <v>138.99664507304112</v>
      </c>
      <c r="CZ180" s="39">
        <f t="shared" si="72"/>
        <v>147.62348934078389</v>
      </c>
      <c r="DA180" s="39">
        <f t="shared" si="72"/>
        <v>155.05359954292737</v>
      </c>
      <c r="DB180" s="39">
        <f t="shared" si="72"/>
        <v>162.37382368736749</v>
      </c>
      <c r="DC180" s="39">
        <f t="shared" si="72"/>
        <v>169.20986854594446</v>
      </c>
      <c r="DD180" s="39">
        <f t="shared" si="72"/>
        <v>176.1684143221899</v>
      </c>
      <c r="DE180" s="39">
        <f t="shared" si="72"/>
        <v>183.52761964480356</v>
      </c>
      <c r="DF180" s="39">
        <f t="shared" si="72"/>
        <v>190.79102981141477</v>
      </c>
      <c r="DG180" s="39">
        <f t="shared" si="72"/>
        <v>198.4000683143056</v>
      </c>
      <c r="DH180" s="39">
        <f t="shared" si="72"/>
        <v>206.65423892202034</v>
      </c>
      <c r="DI180" s="39">
        <f t="shared" si="72"/>
        <v>214.90578785871685</v>
      </c>
      <c r="DJ180" s="21"/>
    </row>
    <row r="181" spans="1:114" x14ac:dyDescent="0.25">
      <c r="A181" s="4" t="s">
        <v>68</v>
      </c>
      <c r="B181" s="4" t="s">
        <v>61</v>
      </c>
      <c r="C181" s="4">
        <v>1</v>
      </c>
      <c r="D181" s="36">
        <f t="shared" si="59"/>
        <v>321.56405000000001</v>
      </c>
      <c r="E181" s="36">
        <f t="shared" si="59"/>
        <v>314.03778999999997</v>
      </c>
      <c r="F181" s="36">
        <f t="shared" si="59"/>
        <v>316.14922999999993</v>
      </c>
      <c r="G181" s="36">
        <f t="shared" si="59"/>
        <v>306.18698000000006</v>
      </c>
      <c r="H181" s="36">
        <f t="shared" si="59"/>
        <v>306.78226999999998</v>
      </c>
      <c r="I181" s="36">
        <f t="shared" si="59"/>
        <v>299.92278020212467</v>
      </c>
      <c r="J181" s="36">
        <f t="shared" si="59"/>
        <v>297.38986063974852</v>
      </c>
      <c r="K181" s="36">
        <f t="shared" si="59"/>
        <v>304.18963960264705</v>
      </c>
      <c r="L181" s="36">
        <f t="shared" si="59"/>
        <v>275.67077597724244</v>
      </c>
      <c r="M181" s="36">
        <f t="shared" si="59"/>
        <v>274.72940171762093</v>
      </c>
      <c r="N181" s="36">
        <f t="shared" si="59"/>
        <v>269.47197355704435</v>
      </c>
      <c r="O181" s="36">
        <f t="shared" si="59"/>
        <v>261.87260389742647</v>
      </c>
      <c r="P181" s="36">
        <f t="shared" si="59"/>
        <v>254.24604454999488</v>
      </c>
      <c r="Q181" s="36">
        <f t="shared" si="59"/>
        <v>245.67351715520041</v>
      </c>
      <c r="R181" s="36">
        <f t="shared" si="59"/>
        <v>238.63276983496243</v>
      </c>
      <c r="S181" s="36">
        <f t="shared" si="59"/>
        <v>233.07578227444262</v>
      </c>
      <c r="T181" s="36">
        <f t="shared" si="66"/>
        <v>228.98370008719058</v>
      </c>
      <c r="U181" s="36">
        <f t="shared" si="58"/>
        <v>225.62036746798861</v>
      </c>
      <c r="V181" s="36">
        <f t="shared" si="58"/>
        <v>222.38846836994676</v>
      </c>
      <c r="W181" s="37"/>
      <c r="X181" s="16"/>
      <c r="Y181" s="16"/>
      <c r="Z181" s="16"/>
      <c r="AA181" s="16"/>
      <c r="AB181" s="16"/>
      <c r="AC181" s="16"/>
      <c r="AD181" s="16"/>
      <c r="AE181" s="16"/>
      <c r="AF181" s="38" t="s">
        <v>68</v>
      </c>
      <c r="AG181" s="38" t="s">
        <v>61</v>
      </c>
      <c r="AH181" s="38">
        <v>1</v>
      </c>
      <c r="AI181" s="39">
        <v>320.94355999999999</v>
      </c>
      <c r="AJ181" s="39">
        <v>313.31450999999998</v>
      </c>
      <c r="AK181" s="39">
        <v>314.34047999999996</v>
      </c>
      <c r="AL181" s="39">
        <v>303.55429000000004</v>
      </c>
      <c r="AM181" s="39">
        <v>303.90469999999999</v>
      </c>
      <c r="AN181" s="39">
        <v>297.03083574433879</v>
      </c>
      <c r="AO181" s="39">
        <v>294.47157060079985</v>
      </c>
      <c r="AP181" s="39">
        <v>300.72192861067919</v>
      </c>
      <c r="AQ181" s="39">
        <v>272.07435634693161</v>
      </c>
      <c r="AR181" s="39">
        <v>270.87454259194914</v>
      </c>
      <c r="AS181" s="39">
        <v>265.49349656264206</v>
      </c>
      <c r="AT181" s="39">
        <v>257.80930834898464</v>
      </c>
      <c r="AU181" s="39">
        <v>250.06949782158554</v>
      </c>
      <c r="AV181" s="39">
        <v>241.45173248135814</v>
      </c>
      <c r="AW181" s="39">
        <v>234.38139500914957</v>
      </c>
      <c r="AX181" s="39">
        <v>228.79647066170944</v>
      </c>
      <c r="AY181" s="39">
        <v>224.65684551610337</v>
      </c>
      <c r="AZ181" s="39">
        <v>221.22787999733811</v>
      </c>
      <c r="BA181" s="39">
        <v>217.92986811615631</v>
      </c>
      <c r="BB181" s="16"/>
      <c r="BC181" s="16"/>
      <c r="BD181" s="16"/>
      <c r="BE181" s="16"/>
      <c r="BF181" s="16"/>
      <c r="BG181" s="16"/>
      <c r="BH181" s="16"/>
      <c r="BI181" s="16"/>
      <c r="BJ181" s="38" t="s">
        <v>68</v>
      </c>
      <c r="BK181" s="38" t="s">
        <v>61</v>
      </c>
      <c r="BL181" s="38">
        <v>1</v>
      </c>
      <c r="BM181" s="39">
        <v>0.62048999999999999</v>
      </c>
      <c r="BN181" s="39">
        <v>0.71977999999999998</v>
      </c>
      <c r="BO181" s="39">
        <v>0.77122999999999997</v>
      </c>
      <c r="BP181" s="39">
        <v>0.82211000000000001</v>
      </c>
      <c r="BQ181" s="39">
        <v>0.86258000000000001</v>
      </c>
      <c r="BR181" s="39">
        <v>0.87298957845426417</v>
      </c>
      <c r="BS181" s="39">
        <v>0.90790298164414596</v>
      </c>
      <c r="BT181" s="39">
        <v>1.1600565665204829</v>
      </c>
      <c r="BU181" s="39">
        <v>0.90305225446393611</v>
      </c>
      <c r="BV181" s="39">
        <v>0.94543218415420505</v>
      </c>
      <c r="BW181" s="39">
        <v>0.96580636189004687</v>
      </c>
      <c r="BX181" s="39">
        <v>0.98017985571549648</v>
      </c>
      <c r="BY181" s="39">
        <v>0.99797639121282722</v>
      </c>
      <c r="BZ181" s="39">
        <v>1.0023908049824057</v>
      </c>
      <c r="CA181" s="39">
        <v>1.0178999658748826</v>
      </c>
      <c r="CB181" s="39">
        <v>1.0382336177737985</v>
      </c>
      <c r="CC181" s="39">
        <v>1.0695604916776325</v>
      </c>
      <c r="CD181" s="39">
        <v>1.1055669331736031</v>
      </c>
      <c r="CE181" s="39">
        <v>1.1434041720468049</v>
      </c>
      <c r="CF181" s="39"/>
      <c r="CG181" s="16"/>
      <c r="CH181" s="16"/>
      <c r="CI181" s="16"/>
      <c r="CJ181" s="16"/>
      <c r="CK181" s="16"/>
      <c r="CL181" s="16"/>
      <c r="CM181" s="16"/>
      <c r="CN181" s="38" t="s">
        <v>68</v>
      </c>
      <c r="CO181" s="38" t="s">
        <v>61</v>
      </c>
      <c r="CP181" s="38">
        <v>1</v>
      </c>
      <c r="CQ181" s="39">
        <v>0</v>
      </c>
      <c r="CR181" s="39">
        <v>3.5000000000000001E-3</v>
      </c>
      <c r="CS181" s="39">
        <v>1.03752</v>
      </c>
      <c r="CT181" s="39">
        <v>1.8105799999999999</v>
      </c>
      <c r="CU181" s="39">
        <v>2.0149899999999996</v>
      </c>
      <c r="CV181" s="39">
        <v>2.0189548793315839</v>
      </c>
      <c r="CW181" s="39">
        <v>2.010387057304508</v>
      </c>
      <c r="CX181" s="39">
        <v>2.3076544254473936</v>
      </c>
      <c r="CY181" s="39">
        <v>2.6933673758468815</v>
      </c>
      <c r="CZ181" s="39">
        <v>2.9094269415176028</v>
      </c>
      <c r="DA181" s="39">
        <v>3.012670632512279</v>
      </c>
      <c r="DB181" s="39">
        <v>3.0831156927263463</v>
      </c>
      <c r="DC181" s="39">
        <v>3.1785703371964993</v>
      </c>
      <c r="DD181" s="39">
        <v>3.2193938688598807</v>
      </c>
      <c r="DE181" s="39">
        <v>3.2334748599379837</v>
      </c>
      <c r="DF181" s="39">
        <v>3.2410779949593587</v>
      </c>
      <c r="DG181" s="39">
        <v>3.2572940794095659</v>
      </c>
      <c r="DH181" s="39">
        <v>3.2869205374769153</v>
      </c>
      <c r="DI181" s="39">
        <v>3.3151960817436255</v>
      </c>
      <c r="DJ181" s="21"/>
    </row>
    <row r="182" spans="1:114" x14ac:dyDescent="0.25">
      <c r="A182" s="4"/>
      <c r="B182" s="4"/>
      <c r="C182" s="4">
        <v>2</v>
      </c>
      <c r="D182" s="36">
        <f t="shared" si="59"/>
        <v>512.58836999999994</v>
      </c>
      <c r="E182" s="36">
        <f t="shared" si="59"/>
        <v>490.57148999999998</v>
      </c>
      <c r="F182" s="36">
        <f t="shared" si="59"/>
        <v>509.75225000000006</v>
      </c>
      <c r="G182" s="36">
        <f t="shared" si="59"/>
        <v>483.75733000000002</v>
      </c>
      <c r="H182" s="36">
        <f t="shared" si="59"/>
        <v>487.99251000000004</v>
      </c>
      <c r="I182" s="36">
        <f t="shared" si="59"/>
        <v>468.4606505852035</v>
      </c>
      <c r="J182" s="36">
        <f t="shared" si="59"/>
        <v>463.03528730591881</v>
      </c>
      <c r="K182" s="36">
        <f t="shared" si="59"/>
        <v>484.52906443239124</v>
      </c>
      <c r="L182" s="36">
        <f t="shared" si="59"/>
        <v>436.29197601650458</v>
      </c>
      <c r="M182" s="36">
        <f t="shared" si="59"/>
        <v>434.85466648652135</v>
      </c>
      <c r="N182" s="36">
        <f t="shared" si="59"/>
        <v>426.61052789632612</v>
      </c>
      <c r="O182" s="36">
        <f t="shared" si="59"/>
        <v>414.68446641931411</v>
      </c>
      <c r="P182" s="36">
        <f t="shared" si="59"/>
        <v>402.65614794893401</v>
      </c>
      <c r="Q182" s="36">
        <f t="shared" si="59"/>
        <v>389.12192804725873</v>
      </c>
      <c r="R182" s="36">
        <f t="shared" si="59"/>
        <v>378.01222175313495</v>
      </c>
      <c r="S182" s="36">
        <f t="shared" si="59"/>
        <v>369.25043933059538</v>
      </c>
      <c r="T182" s="36">
        <f t="shared" si="66"/>
        <v>362.80299714449365</v>
      </c>
      <c r="U182" s="36">
        <f t="shared" si="58"/>
        <v>357.50226118461472</v>
      </c>
      <c r="V182" s="36">
        <f t="shared" si="58"/>
        <v>352.41234736634635</v>
      </c>
      <c r="W182" s="37"/>
      <c r="X182" s="16"/>
      <c r="Y182" s="16"/>
      <c r="Z182" s="16"/>
      <c r="AA182" s="16"/>
      <c r="AB182" s="16"/>
      <c r="AC182" s="16"/>
      <c r="AD182" s="16"/>
      <c r="AE182" s="16"/>
      <c r="AF182" s="38"/>
      <c r="AG182" s="38"/>
      <c r="AH182" s="38">
        <v>2</v>
      </c>
      <c r="AI182" s="39">
        <v>511.56675999999993</v>
      </c>
      <c r="AJ182" s="39">
        <v>489.41313000000002</v>
      </c>
      <c r="AK182" s="39">
        <v>506.20435000000003</v>
      </c>
      <c r="AL182" s="39">
        <v>478.78190999999998</v>
      </c>
      <c r="AM182" s="39">
        <v>482.69616000000002</v>
      </c>
      <c r="AN182" s="39">
        <v>463.16910449618899</v>
      </c>
      <c r="AO182" s="39">
        <v>457.59050487087598</v>
      </c>
      <c r="AP182" s="39">
        <v>478.13164331484597</v>
      </c>
      <c r="AQ182" s="39">
        <v>429.58313238652858</v>
      </c>
      <c r="AR182" s="39">
        <v>427.68872470303273</v>
      </c>
      <c r="AS182" s="39">
        <v>419.1924935998037</v>
      </c>
      <c r="AT182" s="39">
        <v>407.05978955892243</v>
      </c>
      <c r="AU182" s="39">
        <v>394.83926243876027</v>
      </c>
      <c r="AV182" s="39">
        <v>381.23251655232934</v>
      </c>
      <c r="AW182" s="39">
        <v>370.06903257272108</v>
      </c>
      <c r="AX182" s="39">
        <v>361.25089429784509</v>
      </c>
      <c r="AY182" s="39">
        <v>354.71476512774461</v>
      </c>
      <c r="AZ182" s="39">
        <v>349.30070932265329</v>
      </c>
      <c r="BA182" s="39">
        <v>344.09341858938228</v>
      </c>
      <c r="BB182" s="16"/>
      <c r="BC182" s="16"/>
      <c r="BD182" s="16"/>
      <c r="BE182" s="16"/>
      <c r="BF182" s="16"/>
      <c r="BG182" s="16"/>
      <c r="BH182" s="16"/>
      <c r="BI182" s="16"/>
      <c r="BJ182" s="38"/>
      <c r="BK182" s="38"/>
      <c r="BL182" s="38">
        <v>2</v>
      </c>
      <c r="BM182" s="39">
        <v>1.0216099999999999</v>
      </c>
      <c r="BN182" s="39">
        <v>1.1478599999999999</v>
      </c>
      <c r="BO182" s="39">
        <v>1.28674</v>
      </c>
      <c r="BP182" s="39">
        <v>1.4005000000000001</v>
      </c>
      <c r="BQ182" s="39">
        <v>1.5140899999999999</v>
      </c>
      <c r="BR182" s="39">
        <v>1.5665912964852517</v>
      </c>
      <c r="BS182" s="39">
        <v>1.4863423620985692</v>
      </c>
      <c r="BT182" s="39">
        <v>1.90838317665353</v>
      </c>
      <c r="BU182" s="39">
        <v>1.5388261133200354</v>
      </c>
      <c r="BV182" s="39">
        <v>1.6110426901190886</v>
      </c>
      <c r="BW182" s="39">
        <v>1.6457608546354356</v>
      </c>
      <c r="BX182" s="39">
        <v>1.670253687169668</v>
      </c>
      <c r="BY182" s="39">
        <v>1.7005794777477292</v>
      </c>
      <c r="BZ182" s="39">
        <v>1.7081017613697989</v>
      </c>
      <c r="CA182" s="39">
        <v>1.7345298021161144</v>
      </c>
      <c r="CB182" s="39">
        <v>1.7691789094812089</v>
      </c>
      <c r="CC182" s="39">
        <v>1.8225607723508384</v>
      </c>
      <c r="CD182" s="39">
        <v>1.8839167483177224</v>
      </c>
      <c r="CE182" s="39">
        <v>1.9483924538443909</v>
      </c>
      <c r="CF182" s="39"/>
      <c r="CG182" s="16"/>
      <c r="CH182" s="16"/>
      <c r="CI182" s="16"/>
      <c r="CJ182" s="16"/>
      <c r="CK182" s="16"/>
      <c r="CL182" s="16"/>
      <c r="CM182" s="16"/>
      <c r="CN182" s="38"/>
      <c r="CO182" s="38"/>
      <c r="CP182" s="38">
        <v>2</v>
      </c>
      <c r="CQ182" s="39">
        <v>0</v>
      </c>
      <c r="CR182" s="39">
        <v>1.0500000000000001E-2</v>
      </c>
      <c r="CS182" s="39">
        <v>2.2611599999999998</v>
      </c>
      <c r="CT182" s="39">
        <v>3.5749200000000001</v>
      </c>
      <c r="CU182" s="39">
        <v>3.78226</v>
      </c>
      <c r="CV182" s="39">
        <v>3.7249547925292883</v>
      </c>
      <c r="CW182" s="39">
        <v>3.9584400729442399</v>
      </c>
      <c r="CX182" s="39">
        <v>4.48903794089171</v>
      </c>
      <c r="CY182" s="39">
        <v>5.1700175166559239</v>
      </c>
      <c r="CZ182" s="39">
        <v>5.5548990933695803</v>
      </c>
      <c r="DA182" s="39">
        <v>5.7722734418869663</v>
      </c>
      <c r="DB182" s="39">
        <v>5.954423173221989</v>
      </c>
      <c r="DC182" s="39">
        <v>6.1163060324259755</v>
      </c>
      <c r="DD182" s="39">
        <v>6.1813097335595888</v>
      </c>
      <c r="DE182" s="39">
        <v>6.2086593782977388</v>
      </c>
      <c r="DF182" s="39">
        <v>6.2303661232690928</v>
      </c>
      <c r="DG182" s="39">
        <v>6.2656712443982316</v>
      </c>
      <c r="DH182" s="39">
        <v>6.3176351136436644</v>
      </c>
      <c r="DI182" s="39">
        <v>6.370536323119663</v>
      </c>
      <c r="DJ182" s="21"/>
    </row>
    <row r="183" spans="1:114" x14ac:dyDescent="0.25">
      <c r="A183" s="4"/>
      <c r="B183" s="4"/>
      <c r="C183" s="4">
        <v>3</v>
      </c>
      <c r="D183" s="36">
        <f t="shared" si="59"/>
        <v>199.91971000000001</v>
      </c>
      <c r="E183" s="36">
        <f t="shared" si="59"/>
        <v>191.31142000000003</v>
      </c>
      <c r="F183" s="36">
        <f t="shared" si="59"/>
        <v>201.27756000000002</v>
      </c>
      <c r="G183" s="36">
        <f t="shared" si="59"/>
        <v>188.74613000000002</v>
      </c>
      <c r="H183" s="36">
        <f t="shared" si="59"/>
        <v>190.42626999999999</v>
      </c>
      <c r="I183" s="36">
        <f t="shared" si="59"/>
        <v>182.14309687686691</v>
      </c>
      <c r="J183" s="36">
        <f t="shared" si="59"/>
        <v>179.22336946624759</v>
      </c>
      <c r="K183" s="36">
        <f t="shared" si="59"/>
        <v>187.53164224924487</v>
      </c>
      <c r="L183" s="36">
        <f t="shared" si="59"/>
        <v>170.18483038890494</v>
      </c>
      <c r="M183" s="36">
        <f t="shared" si="59"/>
        <v>169.65495210167239</v>
      </c>
      <c r="N183" s="36">
        <f t="shared" si="59"/>
        <v>166.48473144749434</v>
      </c>
      <c r="O183" s="36">
        <f t="shared" si="59"/>
        <v>161.84606475274705</v>
      </c>
      <c r="P183" s="36">
        <f t="shared" si="59"/>
        <v>157.15478713016637</v>
      </c>
      <c r="Q183" s="36">
        <f t="shared" si="59"/>
        <v>151.8904902521754</v>
      </c>
      <c r="R183" s="36">
        <f t="shared" si="59"/>
        <v>147.56861587637641</v>
      </c>
      <c r="S183" s="36">
        <f t="shared" si="59"/>
        <v>144.15944064850692</v>
      </c>
      <c r="T183" s="36">
        <f t="shared" si="66"/>
        <v>141.64640073456948</v>
      </c>
      <c r="U183" s="36">
        <f t="shared" si="58"/>
        <v>139.58140044722609</v>
      </c>
      <c r="V183" s="36">
        <f t="shared" si="58"/>
        <v>137.60148066854839</v>
      </c>
      <c r="W183" s="37"/>
      <c r="X183" s="16"/>
      <c r="Y183" s="16"/>
      <c r="Z183" s="16"/>
      <c r="AA183" s="16"/>
      <c r="AB183" s="16"/>
      <c r="AC183" s="16"/>
      <c r="AD183" s="16"/>
      <c r="AE183" s="16"/>
      <c r="AF183" s="38"/>
      <c r="AG183" s="38"/>
      <c r="AH183" s="38">
        <v>3</v>
      </c>
      <c r="AI183" s="39">
        <v>199.55507</v>
      </c>
      <c r="AJ183" s="39">
        <v>190.91602000000003</v>
      </c>
      <c r="AK183" s="39">
        <v>199.71884</v>
      </c>
      <c r="AL183" s="39">
        <v>186.66301000000001</v>
      </c>
      <c r="AM183" s="39">
        <v>188.26226</v>
      </c>
      <c r="AN183" s="39">
        <v>179.80050889129572</v>
      </c>
      <c r="AO183" s="39">
        <v>176.81825928159961</v>
      </c>
      <c r="AP183" s="39">
        <v>184.91717846290459</v>
      </c>
      <c r="AQ183" s="39">
        <v>167.30576519603417</v>
      </c>
      <c r="AR183" s="39">
        <v>166.56796777526546</v>
      </c>
      <c r="AS183" s="39">
        <v>163.25901931141127</v>
      </c>
      <c r="AT183" s="39">
        <v>158.53380740148407</v>
      </c>
      <c r="AU183" s="39">
        <v>153.77439184999548</v>
      </c>
      <c r="AV183" s="39">
        <v>148.47509851016997</v>
      </c>
      <c r="AW183" s="39">
        <v>144.12735976380435</v>
      </c>
      <c r="AX183" s="39">
        <v>140.69304109424564</v>
      </c>
      <c r="AY183" s="39">
        <v>138.14747538232228</v>
      </c>
      <c r="AZ183" s="39">
        <v>136.03891319494613</v>
      </c>
      <c r="BA183" s="39">
        <v>134.01087788571937</v>
      </c>
      <c r="BB183" s="16"/>
      <c r="BC183" s="16"/>
      <c r="BD183" s="16"/>
      <c r="BE183" s="16"/>
      <c r="BF183" s="16"/>
      <c r="BG183" s="16"/>
      <c r="BH183" s="16"/>
      <c r="BI183" s="16"/>
      <c r="BJ183" s="38"/>
      <c r="BK183" s="38"/>
      <c r="BL183" s="38">
        <v>3</v>
      </c>
      <c r="BM183" s="39">
        <v>0.36464000000000002</v>
      </c>
      <c r="BN183" s="39">
        <v>0.38839999999999997</v>
      </c>
      <c r="BO183" s="39">
        <v>0.45615</v>
      </c>
      <c r="BP183" s="39">
        <v>0.50035999999999992</v>
      </c>
      <c r="BQ183" s="39">
        <v>0.54278000000000004</v>
      </c>
      <c r="BR183" s="39">
        <v>0.62277974323726704</v>
      </c>
      <c r="BS183" s="39">
        <v>0.54301757824858699</v>
      </c>
      <c r="BT183" s="39">
        <v>0.58830593720477897</v>
      </c>
      <c r="BU183" s="39">
        <v>0.54830398760825827</v>
      </c>
      <c r="BV183" s="39">
        <v>0.57403570393903247</v>
      </c>
      <c r="BW183" s="39">
        <v>0.58640624267760499</v>
      </c>
      <c r="BX183" s="39">
        <v>0.59513336111554638</v>
      </c>
      <c r="BY183" s="39">
        <v>0.60593883923772962</v>
      </c>
      <c r="BZ183" s="39">
        <v>0.60861912784876859</v>
      </c>
      <c r="CA183" s="39">
        <v>0.61803578643055901</v>
      </c>
      <c r="CB183" s="39">
        <v>0.63038171919768571</v>
      </c>
      <c r="CC183" s="39">
        <v>0.64940237918260479</v>
      </c>
      <c r="CD183" s="39">
        <v>0.67126432056443941</v>
      </c>
      <c r="CE183" s="39">
        <v>0.69423786262882192</v>
      </c>
      <c r="CF183" s="39"/>
      <c r="CG183" s="16"/>
      <c r="CH183" s="16"/>
      <c r="CI183" s="16"/>
      <c r="CJ183" s="16"/>
      <c r="CK183" s="16"/>
      <c r="CL183" s="16"/>
      <c r="CM183" s="16"/>
      <c r="CN183" s="38"/>
      <c r="CO183" s="38"/>
      <c r="CP183" s="38">
        <v>3</v>
      </c>
      <c r="CQ183" s="39">
        <v>0</v>
      </c>
      <c r="CR183" s="39">
        <v>7.0000000000000001E-3</v>
      </c>
      <c r="CS183" s="39">
        <v>1.1025700000000003</v>
      </c>
      <c r="CT183" s="39">
        <v>1.5827599999999999</v>
      </c>
      <c r="CU183" s="39">
        <v>1.6212299999999999</v>
      </c>
      <c r="CV183" s="39">
        <v>1.7198082423339169</v>
      </c>
      <c r="CW183" s="39">
        <v>1.8620926063993979</v>
      </c>
      <c r="CX183" s="39">
        <v>2.0261578491355112</v>
      </c>
      <c r="CY183" s="39">
        <v>2.3307612052625117</v>
      </c>
      <c r="CZ183" s="39">
        <v>2.5129486224678947</v>
      </c>
      <c r="DA183" s="39">
        <v>2.6393058934054605</v>
      </c>
      <c r="DB183" s="39">
        <v>2.7171239901474213</v>
      </c>
      <c r="DC183" s="39">
        <v>2.7744564409331645</v>
      </c>
      <c r="DD183" s="39">
        <v>2.8067726141566771</v>
      </c>
      <c r="DE183" s="39">
        <v>2.823220326141505</v>
      </c>
      <c r="DF183" s="39">
        <v>2.8360178350635752</v>
      </c>
      <c r="DG183" s="39">
        <v>2.8495229730645728</v>
      </c>
      <c r="DH183" s="39">
        <v>2.8712229317155202</v>
      </c>
      <c r="DI183" s="39">
        <v>2.8963649202002002</v>
      </c>
      <c r="DJ183" s="21"/>
    </row>
    <row r="184" spans="1:114" x14ac:dyDescent="0.25">
      <c r="A184" s="4"/>
      <c r="B184" s="4"/>
      <c r="C184" s="4">
        <v>4</v>
      </c>
      <c r="D184" s="36">
        <f t="shared" si="59"/>
        <v>689.26812999999993</v>
      </c>
      <c r="E184" s="36">
        <f t="shared" si="59"/>
        <v>643.72107000000005</v>
      </c>
      <c r="F184" s="36">
        <f t="shared" si="59"/>
        <v>692.09935999999993</v>
      </c>
      <c r="G184" s="36">
        <f t="shared" si="59"/>
        <v>648.14885000000004</v>
      </c>
      <c r="H184" s="36">
        <f t="shared" si="59"/>
        <v>652.70357999999999</v>
      </c>
      <c r="I184" s="36">
        <f t="shared" si="59"/>
        <v>622.52067493926563</v>
      </c>
      <c r="J184" s="36">
        <f t="shared" si="59"/>
        <v>610.73064672868395</v>
      </c>
      <c r="K184" s="36">
        <f t="shared" si="59"/>
        <v>629.8533683460405</v>
      </c>
      <c r="L184" s="36">
        <f t="shared" si="59"/>
        <v>581.00830067314178</v>
      </c>
      <c r="M184" s="36">
        <f t="shared" si="59"/>
        <v>579.30680542870152</v>
      </c>
      <c r="N184" s="36">
        <f t="shared" si="59"/>
        <v>568.47086227903981</v>
      </c>
      <c r="O184" s="36">
        <f t="shared" si="59"/>
        <v>552.71298078662551</v>
      </c>
      <c r="P184" s="36">
        <f t="shared" si="59"/>
        <v>536.66985159839271</v>
      </c>
      <c r="Q184" s="36">
        <f t="shared" si="59"/>
        <v>518.79948667722078</v>
      </c>
      <c r="R184" s="36">
        <f t="shared" si="59"/>
        <v>504.06123670853299</v>
      </c>
      <c r="S184" s="36">
        <f t="shared" si="59"/>
        <v>492.42248543701186</v>
      </c>
      <c r="T184" s="36">
        <f t="shared" si="66"/>
        <v>483.84994911402043</v>
      </c>
      <c r="U184" s="36">
        <f t="shared" si="58"/>
        <v>476.80151032702673</v>
      </c>
      <c r="V184" s="36">
        <f t="shared" si="58"/>
        <v>470.05741478861103</v>
      </c>
      <c r="W184" s="37"/>
      <c r="X184" s="16"/>
      <c r="Y184" s="16"/>
      <c r="Z184" s="16"/>
      <c r="AA184" s="16"/>
      <c r="AB184" s="16"/>
      <c r="AC184" s="16"/>
      <c r="AD184" s="16"/>
      <c r="AE184" s="16"/>
      <c r="AF184" s="38"/>
      <c r="AG184" s="38"/>
      <c r="AH184" s="38">
        <v>4</v>
      </c>
      <c r="AI184" s="39">
        <v>688.40280999999993</v>
      </c>
      <c r="AJ184" s="39">
        <v>642.62130000000002</v>
      </c>
      <c r="AK184" s="39">
        <v>685.23189999999988</v>
      </c>
      <c r="AL184" s="39">
        <v>640.52926000000002</v>
      </c>
      <c r="AM184" s="39">
        <v>644.33080999999993</v>
      </c>
      <c r="AN184" s="39">
        <v>614.38527401981605</v>
      </c>
      <c r="AO184" s="39">
        <v>601.750172139916</v>
      </c>
      <c r="AP184" s="39">
        <v>620.77030322721009</v>
      </c>
      <c r="AQ184" s="39">
        <v>570.42424532733435</v>
      </c>
      <c r="AR184" s="39">
        <v>567.90874601711437</v>
      </c>
      <c r="AS184" s="39">
        <v>556.62698039409804</v>
      </c>
      <c r="AT184" s="39">
        <v>540.51650485505274</v>
      </c>
      <c r="AU184" s="39">
        <v>524.28941297345511</v>
      </c>
      <c r="AV184" s="39">
        <v>506.22162313611011</v>
      </c>
      <c r="AW184" s="39">
        <v>491.39813160627477</v>
      </c>
      <c r="AX184" s="39">
        <v>479.68891983463504</v>
      </c>
      <c r="AY184" s="39">
        <v>471.00988598034058</v>
      </c>
      <c r="AZ184" s="39">
        <v>463.82080320694968</v>
      </c>
      <c r="BA184" s="39">
        <v>456.90627453301312</v>
      </c>
      <c r="BB184" s="16"/>
      <c r="BC184" s="16"/>
      <c r="BD184" s="16"/>
      <c r="BE184" s="16"/>
      <c r="BF184" s="16"/>
      <c r="BG184" s="16"/>
      <c r="BH184" s="16"/>
      <c r="BI184" s="16"/>
      <c r="BJ184" s="38"/>
      <c r="BK184" s="38"/>
      <c r="BL184" s="38">
        <v>4</v>
      </c>
      <c r="BM184" s="39">
        <v>0.86532000000000009</v>
      </c>
      <c r="BN184" s="39">
        <v>1.05077</v>
      </c>
      <c r="BO184" s="39">
        <v>1.2115300000000002</v>
      </c>
      <c r="BP184" s="39">
        <v>1.58365</v>
      </c>
      <c r="BQ184" s="39">
        <v>1.7898400000000001</v>
      </c>
      <c r="BR184" s="39">
        <v>1.5646103829652551</v>
      </c>
      <c r="BS184" s="39">
        <v>1.5267557218220942</v>
      </c>
      <c r="BT184" s="39">
        <v>1.5085480649618239</v>
      </c>
      <c r="BU184" s="39">
        <v>1.5269138214408533</v>
      </c>
      <c r="BV184" s="39">
        <v>1.5985713585057226</v>
      </c>
      <c r="BW184" s="39">
        <v>1.633020764319804</v>
      </c>
      <c r="BX184" s="39">
        <v>1.657323994034348</v>
      </c>
      <c r="BY184" s="39">
        <v>1.6874150279588109</v>
      </c>
      <c r="BZ184" s="39">
        <v>1.6948790804153651</v>
      </c>
      <c r="CA184" s="39">
        <v>1.7211025375947395</v>
      </c>
      <c r="CB184" s="39">
        <v>1.7554834208396992</v>
      </c>
      <c r="CC184" s="39">
        <v>1.8084520464201681</v>
      </c>
      <c r="CD184" s="39">
        <v>1.8693330562502526</v>
      </c>
      <c r="CE184" s="39">
        <v>1.9333096453291942</v>
      </c>
      <c r="CF184" s="39"/>
      <c r="CG184" s="16"/>
      <c r="CH184" s="16"/>
      <c r="CI184" s="16"/>
      <c r="CJ184" s="16"/>
      <c r="CK184" s="16"/>
      <c r="CL184" s="16"/>
      <c r="CM184" s="16"/>
      <c r="CN184" s="38"/>
      <c r="CO184" s="38"/>
      <c r="CP184" s="38">
        <v>4</v>
      </c>
      <c r="CQ184" s="39">
        <v>0</v>
      </c>
      <c r="CR184" s="39">
        <v>4.9000000000000002E-2</v>
      </c>
      <c r="CS184" s="39">
        <v>5.6559300000000006</v>
      </c>
      <c r="CT184" s="39">
        <v>6.0359400000000001</v>
      </c>
      <c r="CU184" s="39">
        <v>6.5829300000000002</v>
      </c>
      <c r="CV184" s="39">
        <v>6.57079053648427</v>
      </c>
      <c r="CW184" s="39">
        <v>7.4537188669459002</v>
      </c>
      <c r="CX184" s="39">
        <v>7.57451705386854</v>
      </c>
      <c r="CY184" s="39">
        <v>9.0571415243665925</v>
      </c>
      <c r="CZ184" s="39">
        <v>9.7994880530813919</v>
      </c>
      <c r="DA184" s="39">
        <v>10.210861120621932</v>
      </c>
      <c r="DB184" s="39">
        <v>10.539151937538458</v>
      </c>
      <c r="DC184" s="39">
        <v>10.693023596978863</v>
      </c>
      <c r="DD184" s="39">
        <v>10.882984460695306</v>
      </c>
      <c r="DE184" s="39">
        <v>10.942002564663488</v>
      </c>
      <c r="DF184" s="39">
        <v>10.978082181537127</v>
      </c>
      <c r="DG184" s="39">
        <v>11.031611087259684</v>
      </c>
      <c r="DH184" s="39">
        <v>11.111374063826805</v>
      </c>
      <c r="DI184" s="39">
        <v>11.217830610268749</v>
      </c>
      <c r="DJ184" s="21"/>
    </row>
    <row r="185" spans="1:114" x14ac:dyDescent="0.25">
      <c r="A185" s="4"/>
      <c r="B185" s="4"/>
      <c r="C185" s="4">
        <v>5</v>
      </c>
      <c r="D185" s="36">
        <f t="shared" si="59"/>
        <v>888.07513999999992</v>
      </c>
      <c r="E185" s="36">
        <f t="shared" si="59"/>
        <v>782.66376000000002</v>
      </c>
      <c r="F185" s="36">
        <f t="shared" si="59"/>
        <v>893.93068000000005</v>
      </c>
      <c r="G185" s="36">
        <f t="shared" si="59"/>
        <v>820.62229000000002</v>
      </c>
      <c r="H185" s="36">
        <f t="shared" si="59"/>
        <v>789.00258999999994</v>
      </c>
      <c r="I185" s="36">
        <f t="shared" si="59"/>
        <v>714.57502861882108</v>
      </c>
      <c r="J185" s="36">
        <f t="shared" si="59"/>
        <v>708.78345446541107</v>
      </c>
      <c r="K185" s="36">
        <f t="shared" si="59"/>
        <v>775.8533804895925</v>
      </c>
      <c r="L185" s="36">
        <f t="shared" si="59"/>
        <v>714.01649391349201</v>
      </c>
      <c r="M185" s="36">
        <f t="shared" si="59"/>
        <v>711.81332870528047</v>
      </c>
      <c r="N185" s="36">
        <f t="shared" si="59"/>
        <v>698.75587009568562</v>
      </c>
      <c r="O185" s="36">
        <f t="shared" si="59"/>
        <v>679.80702105821831</v>
      </c>
      <c r="P185" s="36">
        <f t="shared" si="59"/>
        <v>660.31307391164137</v>
      </c>
      <c r="Q185" s="36">
        <f t="shared" si="59"/>
        <v>638.40588925056625</v>
      </c>
      <c r="R185" s="36">
        <f t="shared" si="59"/>
        <v>620.34176803719322</v>
      </c>
      <c r="S185" s="36">
        <f t="shared" si="59"/>
        <v>606.1388119648675</v>
      </c>
      <c r="T185" s="36">
        <f t="shared" si="66"/>
        <v>595.68180328790891</v>
      </c>
      <c r="U185" s="36">
        <f t="shared" si="58"/>
        <v>587.05968398130892</v>
      </c>
      <c r="V185" s="36">
        <f t="shared" si="58"/>
        <v>578.80184007439618</v>
      </c>
      <c r="W185" s="37"/>
      <c r="X185" s="16"/>
      <c r="Y185" s="16"/>
      <c r="Z185" s="16"/>
      <c r="AA185" s="16"/>
      <c r="AB185" s="16"/>
      <c r="AC185" s="16"/>
      <c r="AD185" s="16"/>
      <c r="AE185" s="16"/>
      <c r="AF185" s="38"/>
      <c r="AG185" s="38"/>
      <c r="AH185" s="38">
        <v>5</v>
      </c>
      <c r="AI185" s="39">
        <v>888.00454999999988</v>
      </c>
      <c r="AJ185" s="39">
        <v>782.60464000000002</v>
      </c>
      <c r="AK185" s="39">
        <v>881.89094</v>
      </c>
      <c r="AL185" s="39">
        <v>808.13909999999998</v>
      </c>
      <c r="AM185" s="39">
        <v>777.30223999999998</v>
      </c>
      <c r="AN185" s="39">
        <v>703.41989091305311</v>
      </c>
      <c r="AO185" s="39">
        <v>695.57508613626999</v>
      </c>
      <c r="AP185" s="39">
        <v>761.59226268481302</v>
      </c>
      <c r="AQ185" s="39">
        <v>697.80475205708399</v>
      </c>
      <c r="AR185" s="39">
        <v>694.72752070367176</v>
      </c>
      <c r="AS185" s="39">
        <v>680.92644242233473</v>
      </c>
      <c r="AT185" s="39">
        <v>661.21836289883197</v>
      </c>
      <c r="AU185" s="39">
        <v>641.36762562775414</v>
      </c>
      <c r="AV185" s="39">
        <v>619.2651471462633</v>
      </c>
      <c r="AW185" s="39">
        <v>601.13144592944138</v>
      </c>
      <c r="AX185" s="39">
        <v>586.80746919804517</v>
      </c>
      <c r="AY185" s="39">
        <v>576.19033446648132</v>
      </c>
      <c r="AZ185" s="39">
        <v>567.39586935862951</v>
      </c>
      <c r="BA185" s="39">
        <v>558.93726857783861</v>
      </c>
      <c r="BB185" s="16"/>
      <c r="BC185" s="16"/>
      <c r="BD185" s="16"/>
      <c r="BE185" s="16"/>
      <c r="BF185" s="16"/>
      <c r="BG185" s="16"/>
      <c r="BH185" s="16"/>
      <c r="BI185" s="16"/>
      <c r="BJ185" s="38"/>
      <c r="BK185" s="38"/>
      <c r="BL185" s="38">
        <v>5</v>
      </c>
      <c r="BM185" s="39">
        <v>7.059E-2</v>
      </c>
      <c r="BN185" s="39">
        <v>3.4639999999999997E-2</v>
      </c>
      <c r="BO185" s="39">
        <v>6.545999999999999E-2</v>
      </c>
      <c r="BP185" s="39">
        <v>1.0543099999999999</v>
      </c>
      <c r="BQ185" s="39">
        <v>1.1841900000000001</v>
      </c>
      <c r="BR185" s="39">
        <v>1.092611830508474</v>
      </c>
      <c r="BS185" s="39">
        <v>1.2070844939185619</v>
      </c>
      <c r="BT185" s="39">
        <v>1.2839214624272879</v>
      </c>
      <c r="BU185" s="39">
        <v>1.1361503129385047</v>
      </c>
      <c r="BV185" s="39">
        <v>1.1894694538208819</v>
      </c>
      <c r="BW185" s="39">
        <v>1.2151026641871883</v>
      </c>
      <c r="BX185" s="39">
        <v>1.2331862794232724</v>
      </c>
      <c r="BY185" s="39">
        <v>1.2555765002267365</v>
      </c>
      <c r="BZ185" s="39">
        <v>1.261130373284419</v>
      </c>
      <c r="CA185" s="39">
        <v>1.280642796750834</v>
      </c>
      <c r="CB185" s="39">
        <v>1.3062250206519856</v>
      </c>
      <c r="CC185" s="39">
        <v>1.3456380639319161</v>
      </c>
      <c r="CD185" s="39">
        <v>1.3909385762458273</v>
      </c>
      <c r="CE185" s="39">
        <v>1.4385424558375304</v>
      </c>
      <c r="CF185" s="39"/>
      <c r="CG185" s="16"/>
      <c r="CH185" s="16"/>
      <c r="CI185" s="16"/>
      <c r="CJ185" s="16"/>
      <c r="CK185" s="16"/>
      <c r="CL185" s="16"/>
      <c r="CM185" s="16"/>
      <c r="CN185" s="38"/>
      <c r="CO185" s="38"/>
      <c r="CP185" s="38">
        <v>5</v>
      </c>
      <c r="CQ185" s="39">
        <v>0</v>
      </c>
      <c r="CR185" s="39">
        <v>2.4480000000000002E-2</v>
      </c>
      <c r="CS185" s="39">
        <v>11.974279999999998</v>
      </c>
      <c r="CT185" s="39">
        <v>11.428880000000001</v>
      </c>
      <c r="CU185" s="39">
        <v>10.516159999999999</v>
      </c>
      <c r="CV185" s="39">
        <v>10.062525875259521</v>
      </c>
      <c r="CW185" s="39">
        <v>12.00128383522242</v>
      </c>
      <c r="CX185" s="39">
        <v>12.977196342352171</v>
      </c>
      <c r="CY185" s="39">
        <v>15.075591543469489</v>
      </c>
      <c r="CZ185" s="39">
        <v>15.8963385477879</v>
      </c>
      <c r="DA185" s="39">
        <v>16.614325009163679</v>
      </c>
      <c r="DB185" s="39">
        <v>17.355471879963083</v>
      </c>
      <c r="DC185" s="39">
        <v>17.689871783660468</v>
      </c>
      <c r="DD185" s="39">
        <v>17.879611731018478</v>
      </c>
      <c r="DE185" s="39">
        <v>17.929679311000964</v>
      </c>
      <c r="DF185" s="39">
        <v>18.025117746170423</v>
      </c>
      <c r="DG185" s="39">
        <v>18.145830757495663</v>
      </c>
      <c r="DH185" s="39">
        <v>18.272876046433545</v>
      </c>
      <c r="DI185" s="39">
        <v>18.426029040720085</v>
      </c>
      <c r="DJ185" s="21"/>
    </row>
    <row r="186" spans="1:114" x14ac:dyDescent="0.25">
      <c r="A186" s="4"/>
      <c r="B186" s="4" t="s">
        <v>62</v>
      </c>
      <c r="C186" s="4"/>
      <c r="D186" s="36">
        <f t="shared" si="59"/>
        <v>2611.4153999999999</v>
      </c>
      <c r="E186" s="36">
        <f t="shared" si="59"/>
        <v>2422.3055300000001</v>
      </c>
      <c r="F186" s="36">
        <f t="shared" si="59"/>
        <v>2613.2090800000005</v>
      </c>
      <c r="G186" s="36">
        <f t="shared" si="59"/>
        <v>2447.4615799999997</v>
      </c>
      <c r="H186" s="36">
        <f t="shared" si="59"/>
        <v>2426.9072200000001</v>
      </c>
      <c r="I186" s="36">
        <f t="shared" si="59"/>
        <v>2287.6222312222817</v>
      </c>
      <c r="J186" s="36">
        <f t="shared" si="59"/>
        <v>2259.1626186060098</v>
      </c>
      <c r="K186" s="36">
        <f t="shared" si="59"/>
        <v>2381.9570951199162</v>
      </c>
      <c r="L186" s="36">
        <f t="shared" si="59"/>
        <v>2177.1723769692853</v>
      </c>
      <c r="M186" s="36">
        <f t="shared" si="59"/>
        <v>2170.3591544397973</v>
      </c>
      <c r="N186" s="36">
        <f t="shared" si="59"/>
        <v>2129.7939652755899</v>
      </c>
      <c r="O186" s="36">
        <f t="shared" si="59"/>
        <v>2070.9231369143313</v>
      </c>
      <c r="P186" s="36">
        <f t="shared" si="59"/>
        <v>2011.0399051391291</v>
      </c>
      <c r="Q186" s="36">
        <f t="shared" si="59"/>
        <v>1943.8913113824215</v>
      </c>
      <c r="R186" s="36">
        <f t="shared" si="59"/>
        <v>1888.6166122101999</v>
      </c>
      <c r="S186" s="36">
        <f t="shared" si="59"/>
        <v>1845.0469596554244</v>
      </c>
      <c r="T186" s="36">
        <f t="shared" si="66"/>
        <v>1812.9648503681831</v>
      </c>
      <c r="U186" s="36">
        <f t="shared" si="58"/>
        <v>1786.5652234081651</v>
      </c>
      <c r="V186" s="36">
        <f t="shared" si="58"/>
        <v>1761.2615512678485</v>
      </c>
      <c r="W186" s="37"/>
      <c r="X186" s="16"/>
      <c r="Y186" s="16"/>
      <c r="Z186" s="16"/>
      <c r="AA186" s="16"/>
      <c r="AB186" s="16"/>
      <c r="AC186" s="16"/>
      <c r="AD186" s="16"/>
      <c r="AE186" s="16"/>
      <c r="AF186" s="38"/>
      <c r="AG186" s="38" t="s">
        <v>62</v>
      </c>
      <c r="AH186" s="38"/>
      <c r="AI186" s="39">
        <f>SUM(AI181:AI185)</f>
        <v>2608.4727499999999</v>
      </c>
      <c r="AJ186" s="39">
        <f t="shared" ref="AJ186:BA186" si="73">SUM(AJ181:AJ185)</f>
        <v>2418.8696</v>
      </c>
      <c r="AK186" s="39">
        <f t="shared" si="73"/>
        <v>2587.3865100000003</v>
      </c>
      <c r="AL186" s="39">
        <f t="shared" si="73"/>
        <v>2417.6675700000001</v>
      </c>
      <c r="AM186" s="39">
        <f t="shared" si="73"/>
        <v>2396.4961699999999</v>
      </c>
      <c r="AN186" s="39">
        <f t="shared" si="73"/>
        <v>2257.8056140646927</v>
      </c>
      <c r="AO186" s="39">
        <f t="shared" si="73"/>
        <v>2226.2055930294614</v>
      </c>
      <c r="AP186" s="39">
        <f t="shared" si="73"/>
        <v>2346.1333163004529</v>
      </c>
      <c r="AQ186" s="39">
        <f t="shared" si="73"/>
        <v>2137.1922513139125</v>
      </c>
      <c r="AR186" s="39">
        <f t="shared" si="73"/>
        <v>2127.7675017910337</v>
      </c>
      <c r="AS186" s="39">
        <f t="shared" si="73"/>
        <v>2085.4984322902897</v>
      </c>
      <c r="AT186" s="39">
        <f t="shared" si="73"/>
        <v>2025.1377730632757</v>
      </c>
      <c r="AU186" s="39">
        <f t="shared" si="73"/>
        <v>1964.3401907115503</v>
      </c>
      <c r="AV186" s="39">
        <f t="shared" si="73"/>
        <v>1896.6461178262307</v>
      </c>
      <c r="AW186" s="39">
        <f t="shared" si="73"/>
        <v>1841.1073648813913</v>
      </c>
      <c r="AX186" s="39">
        <f t="shared" si="73"/>
        <v>1797.2367950864805</v>
      </c>
      <c r="AY186" s="39">
        <f t="shared" si="73"/>
        <v>1764.7193064729922</v>
      </c>
      <c r="AZ186" s="39">
        <f t="shared" si="73"/>
        <v>1737.7841750805169</v>
      </c>
      <c r="BA186" s="39">
        <f t="shared" si="73"/>
        <v>1711.8777077021095</v>
      </c>
      <c r="BB186" s="16"/>
      <c r="BC186" s="16"/>
      <c r="BD186" s="16"/>
      <c r="BE186" s="16"/>
      <c r="BF186" s="16"/>
      <c r="BG186" s="16"/>
      <c r="BH186" s="16"/>
      <c r="BI186" s="16"/>
      <c r="BJ186" s="38"/>
      <c r="BK186" s="38" t="s">
        <v>62</v>
      </c>
      <c r="BL186" s="38"/>
      <c r="BM186" s="39">
        <f>SUM(BM181:BM185)</f>
        <v>2.94265</v>
      </c>
      <c r="BN186" s="39">
        <f t="shared" ref="BN186:CE186" si="74">SUM(BN181:BN185)</f>
        <v>3.3414499999999996</v>
      </c>
      <c r="BO186" s="39">
        <f t="shared" si="74"/>
        <v>3.7911100000000002</v>
      </c>
      <c r="BP186" s="39">
        <f t="shared" si="74"/>
        <v>5.3609300000000006</v>
      </c>
      <c r="BQ186" s="39">
        <f t="shared" si="74"/>
        <v>5.8934800000000003</v>
      </c>
      <c r="BR186" s="39">
        <f t="shared" si="74"/>
        <v>5.719582831650512</v>
      </c>
      <c r="BS186" s="39">
        <f t="shared" si="74"/>
        <v>5.6711031377319587</v>
      </c>
      <c r="BT186" s="39">
        <f t="shared" si="74"/>
        <v>6.449215207767903</v>
      </c>
      <c r="BU186" s="39">
        <f t="shared" si="74"/>
        <v>5.6532464897715879</v>
      </c>
      <c r="BV186" s="39">
        <f t="shared" si="74"/>
        <v>5.9185513905389309</v>
      </c>
      <c r="BW186" s="39">
        <f t="shared" si="74"/>
        <v>6.04609688771008</v>
      </c>
      <c r="BX186" s="39">
        <f t="shared" si="74"/>
        <v>6.1360771774583309</v>
      </c>
      <c r="BY186" s="39">
        <f t="shared" si="74"/>
        <v>6.2474862363838337</v>
      </c>
      <c r="BZ186" s="39">
        <f t="shared" si="74"/>
        <v>6.2751211479007569</v>
      </c>
      <c r="CA186" s="39">
        <f t="shared" si="74"/>
        <v>6.37221088876713</v>
      </c>
      <c r="CB186" s="39">
        <f t="shared" si="74"/>
        <v>6.4995026879443776</v>
      </c>
      <c r="CC186" s="39">
        <f t="shared" si="74"/>
        <v>6.6956137535631592</v>
      </c>
      <c r="CD186" s="39">
        <f t="shared" si="74"/>
        <v>6.9210196345518442</v>
      </c>
      <c r="CE186" s="39">
        <f t="shared" si="74"/>
        <v>7.1578865896867425</v>
      </c>
      <c r="CF186" s="39"/>
      <c r="CG186" s="16"/>
      <c r="CH186" s="16"/>
      <c r="CI186" s="16"/>
      <c r="CJ186" s="16"/>
      <c r="CK186" s="16"/>
      <c r="CL186" s="16"/>
      <c r="CM186" s="16"/>
      <c r="CN186" s="38"/>
      <c r="CO186" s="38" t="s">
        <v>62</v>
      </c>
      <c r="CP186" s="38"/>
      <c r="CQ186" s="39">
        <f>SUM(CQ181:CQ185)</f>
        <v>0</v>
      </c>
      <c r="CR186" s="39">
        <f t="shared" ref="CR186:DI186" si="75">SUM(CR181:CR185)</f>
        <v>9.4480000000000008E-2</v>
      </c>
      <c r="CS186" s="39">
        <f t="shared" si="75"/>
        <v>22.031459999999999</v>
      </c>
      <c r="CT186" s="39">
        <f t="shared" si="75"/>
        <v>24.433080000000004</v>
      </c>
      <c r="CU186" s="39">
        <f t="shared" si="75"/>
        <v>24.517569999999999</v>
      </c>
      <c r="CV186" s="39">
        <f t="shared" si="75"/>
        <v>24.09703432593858</v>
      </c>
      <c r="CW186" s="39">
        <f t="shared" si="75"/>
        <v>27.285922438816467</v>
      </c>
      <c r="CX186" s="39">
        <f t="shared" si="75"/>
        <v>29.374563611695329</v>
      </c>
      <c r="CY186" s="39">
        <f t="shared" si="75"/>
        <v>34.326879165601397</v>
      </c>
      <c r="CZ186" s="39">
        <f t="shared" si="75"/>
        <v>36.673101258224371</v>
      </c>
      <c r="DA186" s="39">
        <f t="shared" si="75"/>
        <v>38.249436097590319</v>
      </c>
      <c r="DB186" s="39">
        <f t="shared" si="75"/>
        <v>39.649286673597295</v>
      </c>
      <c r="DC186" s="39">
        <f t="shared" si="75"/>
        <v>40.452228191194976</v>
      </c>
      <c r="DD186" s="39">
        <f t="shared" si="75"/>
        <v>40.97007240828993</v>
      </c>
      <c r="DE186" s="39">
        <f t="shared" si="75"/>
        <v>41.137036440041683</v>
      </c>
      <c r="DF186" s="39">
        <f t="shared" si="75"/>
        <v>41.310661880999575</v>
      </c>
      <c r="DG186" s="39">
        <f t="shared" si="75"/>
        <v>41.549930141627712</v>
      </c>
      <c r="DH186" s="39">
        <f t="shared" si="75"/>
        <v>41.860028693096453</v>
      </c>
      <c r="DI186" s="39">
        <f t="shared" si="75"/>
        <v>42.225956976052316</v>
      </c>
      <c r="DJ186" s="21"/>
    </row>
    <row r="187" spans="1:114" x14ac:dyDescent="0.25">
      <c r="A187" s="4"/>
      <c r="B187" s="4" t="s">
        <v>63</v>
      </c>
      <c r="C187" s="4">
        <v>1</v>
      </c>
      <c r="D187" s="36">
        <f t="shared" si="59"/>
        <v>349.65249999999997</v>
      </c>
      <c r="E187" s="36">
        <f t="shared" si="59"/>
        <v>339.79338000000001</v>
      </c>
      <c r="F187" s="36">
        <f t="shared" si="59"/>
        <v>332.96578999999997</v>
      </c>
      <c r="G187" s="36">
        <f t="shared" si="59"/>
        <v>339.16102999999998</v>
      </c>
      <c r="H187" s="36">
        <f t="shared" si="59"/>
        <v>334.79504000000009</v>
      </c>
      <c r="I187" s="36">
        <f t="shared" si="59"/>
        <v>330.27900787512522</v>
      </c>
      <c r="J187" s="36">
        <f t="shared" si="59"/>
        <v>324.25086489694991</v>
      </c>
      <c r="K187" s="36">
        <f t="shared" si="59"/>
        <v>335.16079166497275</v>
      </c>
      <c r="L187" s="36">
        <f t="shared" si="59"/>
        <v>303.45275050258283</v>
      </c>
      <c r="M187" s="36">
        <f t="shared" si="59"/>
        <v>303.89838169823054</v>
      </c>
      <c r="N187" s="36">
        <f t="shared" si="59"/>
        <v>299.89640384220706</v>
      </c>
      <c r="O187" s="36">
        <f t="shared" si="59"/>
        <v>293.42022283861604</v>
      </c>
      <c r="P187" s="36">
        <f t="shared" si="59"/>
        <v>286.69566398561147</v>
      </c>
      <c r="Q187" s="36">
        <f t="shared" si="59"/>
        <v>278.94829710769153</v>
      </c>
      <c r="R187" s="36">
        <f t="shared" si="59"/>
        <v>272.80837270691546</v>
      </c>
      <c r="S187" s="36">
        <f t="shared" si="59"/>
        <v>268.15618778746705</v>
      </c>
      <c r="T187" s="36">
        <f t="shared" si="66"/>
        <v>265.02163941117095</v>
      </c>
      <c r="U187" s="36">
        <f t="shared" si="58"/>
        <v>262.6491097064482</v>
      </c>
      <c r="V187" s="36">
        <f t="shared" si="58"/>
        <v>260.3903115837395</v>
      </c>
      <c r="W187" s="37"/>
      <c r="X187" s="16"/>
      <c r="Y187" s="16"/>
      <c r="Z187" s="16"/>
      <c r="AA187" s="16"/>
      <c r="AB187" s="16"/>
      <c r="AC187" s="16"/>
      <c r="AD187" s="16"/>
      <c r="AE187" s="16"/>
      <c r="AF187" s="38"/>
      <c r="AG187" s="38" t="s">
        <v>63</v>
      </c>
      <c r="AH187" s="38">
        <v>1</v>
      </c>
      <c r="AI187" s="39">
        <v>348.97808999999995</v>
      </c>
      <c r="AJ187" s="39">
        <v>338.81835999999998</v>
      </c>
      <c r="AK187" s="39">
        <v>330.96411999999998</v>
      </c>
      <c r="AL187" s="39">
        <v>336.04831000000001</v>
      </c>
      <c r="AM187" s="39">
        <v>331.37895000000003</v>
      </c>
      <c r="AN187" s="39">
        <v>326.81808117178127</v>
      </c>
      <c r="AO187" s="39">
        <v>320.71002537976267</v>
      </c>
      <c r="AP187" s="39">
        <v>330.95525186564282</v>
      </c>
      <c r="AQ187" s="39">
        <v>299.99859814290136</v>
      </c>
      <c r="AR187" s="39">
        <v>300.16032414799849</v>
      </c>
      <c r="AS187" s="39">
        <v>296.01709233839625</v>
      </c>
      <c r="AT187" s="39">
        <v>289.39622662480059</v>
      </c>
      <c r="AU187" s="39">
        <v>282.59789260894661</v>
      </c>
      <c r="AV187" s="39">
        <v>274.80447231677294</v>
      </c>
      <c r="AW187" s="39">
        <v>268.61227262050613</v>
      </c>
      <c r="AX187" s="39">
        <v>263.91227177908053</v>
      </c>
      <c r="AY187" s="39">
        <v>260.70988362296811</v>
      </c>
      <c r="AZ187" s="39">
        <v>258.26110840475383</v>
      </c>
      <c r="BA187" s="39">
        <v>255.91601835726104</v>
      </c>
      <c r="BB187" s="16"/>
      <c r="BC187" s="16"/>
      <c r="BD187" s="16"/>
      <c r="BE187" s="16"/>
      <c r="BF187" s="16"/>
      <c r="BG187" s="16"/>
      <c r="BH187" s="16"/>
      <c r="BI187" s="16"/>
      <c r="BJ187" s="38"/>
      <c r="BK187" s="38" t="s">
        <v>63</v>
      </c>
      <c r="BL187" s="38">
        <v>1</v>
      </c>
      <c r="BM187" s="39">
        <v>0.67440999999999995</v>
      </c>
      <c r="BN187" s="39">
        <v>0.76132</v>
      </c>
      <c r="BO187" s="39">
        <v>0.81310999999999989</v>
      </c>
      <c r="BP187" s="39">
        <v>0.93688000000000005</v>
      </c>
      <c r="BQ187" s="39">
        <v>0.91125999999999996</v>
      </c>
      <c r="BR187" s="39">
        <v>0.97470347740878605</v>
      </c>
      <c r="BS187" s="39">
        <v>1.0059084916043659</v>
      </c>
      <c r="BT187" s="39">
        <v>1.3466606452675309</v>
      </c>
      <c r="BU187" s="39">
        <v>1.0214697128924262</v>
      </c>
      <c r="BV187" s="39">
        <v>1.0796489288209081</v>
      </c>
      <c r="BW187" s="39">
        <v>1.1134784099571038</v>
      </c>
      <c r="BX187" s="39">
        <v>1.1408724018615068</v>
      </c>
      <c r="BY187" s="39">
        <v>1.1727113597552556</v>
      </c>
      <c r="BZ187" s="39">
        <v>1.1891797405072939</v>
      </c>
      <c r="CA187" s="39">
        <v>1.2191442376082995</v>
      </c>
      <c r="CB187" s="39">
        <v>1.255407273524451</v>
      </c>
      <c r="CC187" s="39">
        <v>1.3056731355744564</v>
      </c>
      <c r="CD187" s="39">
        <v>1.3625539904837078</v>
      </c>
      <c r="CE187" s="39">
        <v>1.4226825828037211</v>
      </c>
      <c r="CF187" s="39"/>
      <c r="CG187" s="16"/>
      <c r="CH187" s="16"/>
      <c r="CI187" s="16"/>
      <c r="CJ187" s="16"/>
      <c r="CK187" s="16"/>
      <c r="CL187" s="16"/>
      <c r="CM187" s="16"/>
      <c r="CN187" s="38"/>
      <c r="CO187" s="38" t="s">
        <v>63</v>
      </c>
      <c r="CP187" s="38">
        <v>1</v>
      </c>
      <c r="CQ187" s="39">
        <v>0</v>
      </c>
      <c r="CR187" s="39">
        <v>0.2137</v>
      </c>
      <c r="CS187" s="39">
        <v>1.1885599999999998</v>
      </c>
      <c r="CT187" s="39">
        <v>2.17584</v>
      </c>
      <c r="CU187" s="39">
        <v>2.5048300000000001</v>
      </c>
      <c r="CV187" s="39">
        <v>2.4862232259351482</v>
      </c>
      <c r="CW187" s="39">
        <v>2.5349310255828623</v>
      </c>
      <c r="CX187" s="39">
        <v>2.8588791540623721</v>
      </c>
      <c r="CY187" s="39">
        <v>2.4326826467890332</v>
      </c>
      <c r="CZ187" s="39">
        <v>2.6584086214111138</v>
      </c>
      <c r="DA187" s="39">
        <v>2.7658330938536748</v>
      </c>
      <c r="DB187" s="39">
        <v>2.8831238119539551</v>
      </c>
      <c r="DC187" s="39">
        <v>2.9250600169095673</v>
      </c>
      <c r="DD187" s="39">
        <v>2.9546450504112585</v>
      </c>
      <c r="DE187" s="39">
        <v>2.9769558488010111</v>
      </c>
      <c r="DF187" s="39">
        <v>2.9885087348620898</v>
      </c>
      <c r="DG187" s="39">
        <v>3.0060826526283808</v>
      </c>
      <c r="DH187" s="39">
        <v>3.0254473112106806</v>
      </c>
      <c r="DI187" s="39">
        <v>3.0516106436747408</v>
      </c>
      <c r="DJ187" s="21"/>
    </row>
    <row r="188" spans="1:114" x14ac:dyDescent="0.25">
      <c r="A188" s="4"/>
      <c r="B188" s="4"/>
      <c r="C188" s="4">
        <v>2</v>
      </c>
      <c r="D188" s="36">
        <f t="shared" si="59"/>
        <v>497.13648999999998</v>
      </c>
      <c r="E188" s="36">
        <f t="shared" si="59"/>
        <v>480.90167000000002</v>
      </c>
      <c r="F188" s="36">
        <f t="shared" si="59"/>
        <v>477.4899200000001</v>
      </c>
      <c r="G188" s="36">
        <f t="shared" si="59"/>
        <v>488.98444999999992</v>
      </c>
      <c r="H188" s="36">
        <f t="shared" si="59"/>
        <v>477.56212999999997</v>
      </c>
      <c r="I188" s="36">
        <f t="shared" si="59"/>
        <v>467.38920264733935</v>
      </c>
      <c r="J188" s="36">
        <f t="shared" si="59"/>
        <v>462.2170481293241</v>
      </c>
      <c r="K188" s="36">
        <f t="shared" si="59"/>
        <v>481.80179403855203</v>
      </c>
      <c r="L188" s="36">
        <f t="shared" si="59"/>
        <v>433.42590108436895</v>
      </c>
      <c r="M188" s="36">
        <f t="shared" si="59"/>
        <v>434.09813859935963</v>
      </c>
      <c r="N188" s="36">
        <f t="shared" si="59"/>
        <v>428.41714895539928</v>
      </c>
      <c r="O188" s="36">
        <f t="shared" si="59"/>
        <v>419.24634309603584</v>
      </c>
      <c r="P188" s="36">
        <f t="shared" si="59"/>
        <v>409.70523162343852</v>
      </c>
      <c r="Q188" s="36">
        <f t="shared" si="59"/>
        <v>398.69691487248224</v>
      </c>
      <c r="R188" s="36">
        <f t="shared" si="59"/>
        <v>389.94650750462506</v>
      </c>
      <c r="S188" s="36">
        <f t="shared" si="59"/>
        <v>383.32312800823581</v>
      </c>
      <c r="T188" s="36">
        <f t="shared" si="66"/>
        <v>378.87041012777973</v>
      </c>
      <c r="U188" s="36">
        <f t="shared" si="58"/>
        <v>375.50443227754101</v>
      </c>
      <c r="V188" s="36">
        <f t="shared" si="58"/>
        <v>372.30052819269093</v>
      </c>
      <c r="W188" s="37"/>
      <c r="X188" s="16"/>
      <c r="Y188" s="16"/>
      <c r="Z188" s="16"/>
      <c r="AA188" s="16"/>
      <c r="AB188" s="16"/>
      <c r="AC188" s="16"/>
      <c r="AD188" s="16"/>
      <c r="AE188" s="16"/>
      <c r="AF188" s="38"/>
      <c r="AG188" s="38"/>
      <c r="AH188" s="38">
        <v>2</v>
      </c>
      <c r="AI188" s="39">
        <v>496.18525</v>
      </c>
      <c r="AJ188" s="39">
        <v>479.19522000000001</v>
      </c>
      <c r="AK188" s="39">
        <v>473.64143000000007</v>
      </c>
      <c r="AL188" s="39">
        <v>483.11773999999997</v>
      </c>
      <c r="AM188" s="39">
        <v>471.36746999999997</v>
      </c>
      <c r="AN188" s="39">
        <v>461.32232656544431</v>
      </c>
      <c r="AO188" s="39">
        <v>456.07657521820732</v>
      </c>
      <c r="AP188" s="39">
        <v>474.65985407403133</v>
      </c>
      <c r="AQ188" s="39">
        <v>427.31362300687755</v>
      </c>
      <c r="AR188" s="39">
        <v>427.54398316722592</v>
      </c>
      <c r="AS188" s="39">
        <v>421.64242427169029</v>
      </c>
      <c r="AT188" s="39">
        <v>412.21175981848194</v>
      </c>
      <c r="AU188" s="39">
        <v>402.52831210669734</v>
      </c>
      <c r="AV188" s="39">
        <v>391.4274780318737</v>
      </c>
      <c r="AW188" s="39">
        <v>382.6073991949271</v>
      </c>
      <c r="AX188" s="39">
        <v>375.91278661967669</v>
      </c>
      <c r="AY188" s="39">
        <v>371.35135168720126</v>
      </c>
      <c r="AZ188" s="39">
        <v>367.86335202019558</v>
      </c>
      <c r="BA188" s="39">
        <v>364.52303999649013</v>
      </c>
      <c r="BB188" s="16"/>
      <c r="BC188" s="16"/>
      <c r="BD188" s="16"/>
      <c r="BE188" s="16"/>
      <c r="BF188" s="16"/>
      <c r="BG188" s="16"/>
      <c r="BH188" s="16"/>
      <c r="BI188" s="16"/>
      <c r="BJ188" s="38"/>
      <c r="BK188" s="38"/>
      <c r="BL188" s="38">
        <v>2</v>
      </c>
      <c r="BM188" s="39">
        <v>0.95123999999999997</v>
      </c>
      <c r="BN188" s="39">
        <v>1.11693</v>
      </c>
      <c r="BO188" s="39">
        <v>1.17011</v>
      </c>
      <c r="BP188" s="39">
        <v>1.3853899999999999</v>
      </c>
      <c r="BQ188" s="39">
        <v>1.36225</v>
      </c>
      <c r="BR188" s="39">
        <v>1.4365793639232149</v>
      </c>
      <c r="BS188" s="39">
        <v>1.4870990125202179</v>
      </c>
      <c r="BT188" s="39">
        <v>1.8549297548485211</v>
      </c>
      <c r="BU188" s="39">
        <v>1.4833577544384355</v>
      </c>
      <c r="BV188" s="39">
        <v>1.5678444406371781</v>
      </c>
      <c r="BW188" s="39">
        <v>1.6169709321411794</v>
      </c>
      <c r="BX188" s="39">
        <v>1.6567519357319334</v>
      </c>
      <c r="BY188" s="39">
        <v>1.7029878294533412</v>
      </c>
      <c r="BZ188" s="39">
        <v>1.7269028804658748</v>
      </c>
      <c r="CA188" s="39">
        <v>1.7704167199577616</v>
      </c>
      <c r="CB188" s="39">
        <v>1.8230771707247124</v>
      </c>
      <c r="CC188" s="39">
        <v>1.8960722437203428</v>
      </c>
      <c r="CD188" s="39">
        <v>1.9786734761835234</v>
      </c>
      <c r="CE188" s="39">
        <v>2.0659910075362635</v>
      </c>
      <c r="CF188" s="39"/>
      <c r="CG188" s="16"/>
      <c r="CH188" s="16"/>
      <c r="CI188" s="16"/>
      <c r="CJ188" s="16"/>
      <c r="CK188" s="16"/>
      <c r="CL188" s="16"/>
      <c r="CM188" s="16"/>
      <c r="CN188" s="38"/>
      <c r="CO188" s="38"/>
      <c r="CP188" s="38">
        <v>2</v>
      </c>
      <c r="CQ188" s="39">
        <v>0</v>
      </c>
      <c r="CR188" s="39">
        <v>0.58951999999999993</v>
      </c>
      <c r="CS188" s="39">
        <v>2.6783800000000002</v>
      </c>
      <c r="CT188" s="39">
        <v>4.4813199999999993</v>
      </c>
      <c r="CU188" s="39">
        <v>4.8324099999999994</v>
      </c>
      <c r="CV188" s="39">
        <v>4.63029671797179</v>
      </c>
      <c r="CW188" s="39">
        <v>4.6533738985965609</v>
      </c>
      <c r="CX188" s="39">
        <v>5.2870102096721929</v>
      </c>
      <c r="CY188" s="39">
        <v>4.6289203230529488</v>
      </c>
      <c r="CZ188" s="39">
        <v>4.9863109914964827</v>
      </c>
      <c r="DA188" s="39">
        <v>5.1577537515678253</v>
      </c>
      <c r="DB188" s="39">
        <v>5.3778313418219188</v>
      </c>
      <c r="DC188" s="39">
        <v>5.4739316872878803</v>
      </c>
      <c r="DD188" s="39">
        <v>5.5425339601426398</v>
      </c>
      <c r="DE188" s="39">
        <v>5.5686915897401787</v>
      </c>
      <c r="DF188" s="39">
        <v>5.5872642178344023</v>
      </c>
      <c r="DG188" s="39">
        <v>5.6229861968580863</v>
      </c>
      <c r="DH188" s="39">
        <v>5.6624067811619012</v>
      </c>
      <c r="DI188" s="39">
        <v>5.7114971886645813</v>
      </c>
      <c r="DJ188" s="21"/>
    </row>
    <row r="189" spans="1:114" x14ac:dyDescent="0.25">
      <c r="A189" s="4"/>
      <c r="B189" s="4"/>
      <c r="C189" s="4">
        <v>3</v>
      </c>
      <c r="D189" s="36">
        <f t="shared" si="59"/>
        <v>190.34896000000003</v>
      </c>
      <c r="E189" s="36">
        <f t="shared" si="59"/>
        <v>181.96702000000002</v>
      </c>
      <c r="F189" s="36">
        <f t="shared" si="59"/>
        <v>179.84431000000001</v>
      </c>
      <c r="G189" s="36">
        <f t="shared" si="59"/>
        <v>184.84816000000004</v>
      </c>
      <c r="H189" s="36">
        <f t="shared" si="59"/>
        <v>181.65372999999997</v>
      </c>
      <c r="I189" s="36">
        <f t="shared" si="59"/>
        <v>177.40509523596552</v>
      </c>
      <c r="J189" s="36">
        <f t="shared" si="59"/>
        <v>173.9335213333818</v>
      </c>
      <c r="K189" s="36">
        <f t="shared" si="59"/>
        <v>177.81303294503439</v>
      </c>
      <c r="L189" s="36">
        <f t="shared" si="59"/>
        <v>163.64739014405433</v>
      </c>
      <c r="M189" s="36">
        <f t="shared" si="59"/>
        <v>163.90515656383437</v>
      </c>
      <c r="N189" s="36">
        <f t="shared" si="59"/>
        <v>161.76109244482242</v>
      </c>
      <c r="O189" s="36">
        <f t="shared" si="59"/>
        <v>158.29250653357289</v>
      </c>
      <c r="P189" s="36">
        <f t="shared" si="59"/>
        <v>154.68643285432645</v>
      </c>
      <c r="Q189" s="36">
        <f t="shared" si="59"/>
        <v>150.53919608780652</v>
      </c>
      <c r="R189" s="36">
        <f t="shared" si="59"/>
        <v>147.23063940318724</v>
      </c>
      <c r="S189" s="36">
        <f t="shared" si="59"/>
        <v>144.7236803288047</v>
      </c>
      <c r="T189" s="36">
        <f t="shared" si="66"/>
        <v>143.03445470477652</v>
      </c>
      <c r="U189" s="36">
        <f t="shared" si="58"/>
        <v>141.7564831466085</v>
      </c>
      <c r="V189" s="36">
        <f t="shared" si="58"/>
        <v>140.54016142199924</v>
      </c>
      <c r="W189" s="37"/>
      <c r="X189" s="16"/>
      <c r="Y189" s="16"/>
      <c r="Z189" s="16"/>
      <c r="AA189" s="16"/>
      <c r="AB189" s="16"/>
      <c r="AC189" s="16"/>
      <c r="AD189" s="16"/>
      <c r="AE189" s="16"/>
      <c r="AF189" s="38"/>
      <c r="AG189" s="38"/>
      <c r="AH189" s="38">
        <v>3</v>
      </c>
      <c r="AI189" s="39">
        <v>190.05516000000003</v>
      </c>
      <c r="AJ189" s="39">
        <v>181.34303</v>
      </c>
      <c r="AK189" s="39">
        <v>178.30837</v>
      </c>
      <c r="AL189" s="39">
        <v>182.50892000000002</v>
      </c>
      <c r="AM189" s="39">
        <v>179.23676999999998</v>
      </c>
      <c r="AN189" s="39">
        <v>174.9907613741523</v>
      </c>
      <c r="AO189" s="39">
        <v>171.58578317337512</v>
      </c>
      <c r="AP189" s="39">
        <v>175.29594983627894</v>
      </c>
      <c r="AQ189" s="39">
        <v>161.32316357922079</v>
      </c>
      <c r="AR189" s="39">
        <v>161.41013115485882</v>
      </c>
      <c r="AS189" s="39">
        <v>159.18212320047263</v>
      </c>
      <c r="AT189" s="39">
        <v>155.62177655498041</v>
      </c>
      <c r="AU189" s="39">
        <v>151.96599697035921</v>
      </c>
      <c r="AV189" s="39">
        <v>147.77511333150613</v>
      </c>
      <c r="AW189" s="39">
        <v>144.44528028995234</v>
      </c>
      <c r="AX189" s="39">
        <v>141.91787179785462</v>
      </c>
      <c r="AY189" s="39">
        <v>140.19579912301299</v>
      </c>
      <c r="AZ189" s="39">
        <v>138.87897908604552</v>
      </c>
      <c r="BA189" s="39">
        <v>137.6179153754762</v>
      </c>
      <c r="BB189" s="16"/>
      <c r="BC189" s="16"/>
      <c r="BD189" s="16"/>
      <c r="BE189" s="16"/>
      <c r="BF189" s="16"/>
      <c r="BG189" s="16"/>
      <c r="BH189" s="16"/>
      <c r="BI189" s="16"/>
      <c r="BJ189" s="38"/>
      <c r="BK189" s="38"/>
      <c r="BL189" s="38">
        <v>3</v>
      </c>
      <c r="BM189" s="39">
        <v>0.29380000000000001</v>
      </c>
      <c r="BN189" s="39">
        <v>0.29828999999999994</v>
      </c>
      <c r="BO189" s="39">
        <v>0.33715999999999996</v>
      </c>
      <c r="BP189" s="39">
        <v>0.46736</v>
      </c>
      <c r="BQ189" s="39">
        <v>0.39995000000000003</v>
      </c>
      <c r="BR189" s="39">
        <v>0.43767645976645209</v>
      </c>
      <c r="BS189" s="39">
        <v>0.40732032130419121</v>
      </c>
      <c r="BT189" s="39">
        <v>0.36866812998362369</v>
      </c>
      <c r="BU189" s="39">
        <v>0.39397505704332864</v>
      </c>
      <c r="BV189" s="39">
        <v>0.41641444964093743</v>
      </c>
      <c r="BW189" s="39">
        <v>0.42946228805666387</v>
      </c>
      <c r="BX189" s="39">
        <v>0.44002799488767813</v>
      </c>
      <c r="BY189" s="39">
        <v>0.45230809981303172</v>
      </c>
      <c r="BZ189" s="39">
        <v>0.45865986057921593</v>
      </c>
      <c r="CA189" s="39">
        <v>0.47021699664075917</v>
      </c>
      <c r="CB189" s="39">
        <v>0.48420344329043558</v>
      </c>
      <c r="CC189" s="39">
        <v>0.50359070031679098</v>
      </c>
      <c r="CD189" s="39">
        <v>0.52552932245575756</v>
      </c>
      <c r="CE189" s="39">
        <v>0.5487205784374285</v>
      </c>
      <c r="CF189" s="39"/>
      <c r="CG189" s="16"/>
      <c r="CH189" s="16"/>
      <c r="CI189" s="16"/>
      <c r="CJ189" s="16"/>
      <c r="CK189" s="16"/>
      <c r="CL189" s="16"/>
      <c r="CM189" s="16"/>
      <c r="CN189" s="38"/>
      <c r="CO189" s="38"/>
      <c r="CP189" s="38">
        <v>3</v>
      </c>
      <c r="CQ189" s="39">
        <v>0</v>
      </c>
      <c r="CR189" s="39">
        <v>0.32570000000000005</v>
      </c>
      <c r="CS189" s="39">
        <v>1.19878</v>
      </c>
      <c r="CT189" s="39">
        <v>1.8718800000000002</v>
      </c>
      <c r="CU189" s="39">
        <v>2.01701</v>
      </c>
      <c r="CV189" s="39">
        <v>1.9766574020467649</v>
      </c>
      <c r="CW189" s="39">
        <v>1.9404178387024957</v>
      </c>
      <c r="CX189" s="39">
        <v>2.1484149787718354</v>
      </c>
      <c r="CY189" s="39">
        <v>1.9302515077902151</v>
      </c>
      <c r="CZ189" s="39">
        <v>2.0786109593346014</v>
      </c>
      <c r="DA189" s="39">
        <v>2.1495069562931115</v>
      </c>
      <c r="DB189" s="39">
        <v>2.2307019837047992</v>
      </c>
      <c r="DC189" s="39">
        <v>2.2681277841542258</v>
      </c>
      <c r="DD189" s="39">
        <v>2.305422895721156</v>
      </c>
      <c r="DE189" s="39">
        <v>2.3151421165941297</v>
      </c>
      <c r="DF189" s="39">
        <v>2.3216050876596594</v>
      </c>
      <c r="DG189" s="39">
        <v>2.3350648814467587</v>
      </c>
      <c r="DH189" s="39">
        <v>2.3519747381072422</v>
      </c>
      <c r="DI189" s="39">
        <v>2.3735254680855893</v>
      </c>
      <c r="DJ189" s="21"/>
    </row>
    <row r="190" spans="1:114" x14ac:dyDescent="0.25">
      <c r="A190" s="4"/>
      <c r="B190" s="4"/>
      <c r="C190" s="4">
        <v>4</v>
      </c>
      <c r="D190" s="36">
        <f t="shared" si="59"/>
        <v>585.33320000000003</v>
      </c>
      <c r="E190" s="36">
        <f t="shared" si="59"/>
        <v>550.09613000000002</v>
      </c>
      <c r="F190" s="36">
        <f t="shared" si="59"/>
        <v>545.69667000000004</v>
      </c>
      <c r="G190" s="36">
        <f t="shared" si="59"/>
        <v>577.23951999999997</v>
      </c>
      <c r="H190" s="36">
        <f t="shared" si="59"/>
        <v>559.58721000000003</v>
      </c>
      <c r="I190" s="36">
        <f t="shared" si="59"/>
        <v>551.1464307980209</v>
      </c>
      <c r="J190" s="36">
        <f t="shared" si="59"/>
        <v>528.53090144352359</v>
      </c>
      <c r="K190" s="36">
        <f t="shared" si="59"/>
        <v>531.18277257932516</v>
      </c>
      <c r="L190" s="36">
        <f t="shared" si="59"/>
        <v>500.60552319959123</v>
      </c>
      <c r="M190" s="36">
        <f t="shared" si="59"/>
        <v>501.30993557085998</v>
      </c>
      <c r="N190" s="36">
        <f t="shared" si="59"/>
        <v>494.78472062901244</v>
      </c>
      <c r="O190" s="36">
        <f t="shared" si="59"/>
        <v>484.23188241746811</v>
      </c>
      <c r="P190" s="36">
        <f t="shared" si="59"/>
        <v>473.24822283120022</v>
      </c>
      <c r="Q190" s="36">
        <f t="shared" si="59"/>
        <v>460.5471939482764</v>
      </c>
      <c r="R190" s="36">
        <f t="shared" si="59"/>
        <v>450.41308770108719</v>
      </c>
      <c r="S190" s="36">
        <f t="shared" si="59"/>
        <v>442.74982705515163</v>
      </c>
      <c r="T190" s="36">
        <f t="shared" si="66"/>
        <v>437.58209096246219</v>
      </c>
      <c r="U190" s="36">
        <f t="shared" si="58"/>
        <v>433.66507690512543</v>
      </c>
      <c r="V190" s="36">
        <f t="shared" si="58"/>
        <v>429.9296532547051</v>
      </c>
      <c r="W190" s="37"/>
      <c r="X190" s="16"/>
      <c r="Y190" s="16"/>
      <c r="Z190" s="16"/>
      <c r="AA190" s="16"/>
      <c r="AB190" s="16"/>
      <c r="AC190" s="16"/>
      <c r="AD190" s="16"/>
      <c r="AE190" s="16"/>
      <c r="AF190" s="38"/>
      <c r="AG190" s="38"/>
      <c r="AH190" s="38">
        <v>4</v>
      </c>
      <c r="AI190" s="39">
        <v>584.88777000000005</v>
      </c>
      <c r="AJ190" s="39">
        <v>548.48510999999996</v>
      </c>
      <c r="AK190" s="39">
        <v>540.25105000000008</v>
      </c>
      <c r="AL190" s="39">
        <v>569.20174999999995</v>
      </c>
      <c r="AM190" s="39">
        <v>551.88607000000002</v>
      </c>
      <c r="AN190" s="39">
        <v>543.68995854262607</v>
      </c>
      <c r="AO190" s="39">
        <v>521.24113946323689</v>
      </c>
      <c r="AP190" s="39">
        <v>522.93367064055928</v>
      </c>
      <c r="AQ190" s="39">
        <v>493.12235285406626</v>
      </c>
      <c r="AR190" s="39">
        <v>493.38818979012154</v>
      </c>
      <c r="AS190" s="39">
        <v>486.57775723804127</v>
      </c>
      <c r="AT190" s="39">
        <v>475.6947167877525</v>
      </c>
      <c r="AU190" s="39">
        <v>464.51996301844036</v>
      </c>
      <c r="AV190" s="39">
        <v>451.70953731962868</v>
      </c>
      <c r="AW190" s="39">
        <v>441.53111614543769</v>
      </c>
      <c r="AX190" s="39">
        <v>433.80549513358255</v>
      </c>
      <c r="AY190" s="39">
        <v>428.54157326171457</v>
      </c>
      <c r="AZ190" s="39">
        <v>424.51640179527539</v>
      </c>
      <c r="BA190" s="39">
        <v>420.66166270971661</v>
      </c>
      <c r="BB190" s="16"/>
      <c r="BC190" s="16"/>
      <c r="BD190" s="16"/>
      <c r="BE190" s="16"/>
      <c r="BF190" s="16"/>
      <c r="BG190" s="16"/>
      <c r="BH190" s="16"/>
      <c r="BI190" s="16"/>
      <c r="BJ190" s="38"/>
      <c r="BK190" s="38"/>
      <c r="BL190" s="38">
        <v>4</v>
      </c>
      <c r="BM190" s="39">
        <v>0.44542999999999999</v>
      </c>
      <c r="BN190" s="39">
        <v>0.48211999999999999</v>
      </c>
      <c r="BO190" s="39">
        <v>0.56213999999999997</v>
      </c>
      <c r="BP190" s="39">
        <v>1.0810800000000003</v>
      </c>
      <c r="BQ190" s="39">
        <v>1.00505</v>
      </c>
      <c r="BR190" s="39">
        <v>0.94810757226244691</v>
      </c>
      <c r="BS190" s="39">
        <v>0.88197461175758995</v>
      </c>
      <c r="BT190" s="39">
        <v>0.79776502221873402</v>
      </c>
      <c r="BU190" s="39">
        <v>0.88936167589543003</v>
      </c>
      <c r="BV190" s="39">
        <v>0.94001649642253271</v>
      </c>
      <c r="BW190" s="39">
        <v>0.96947076575447932</v>
      </c>
      <c r="BX190" s="39">
        <v>0.99332185623916758</v>
      </c>
      <c r="BY190" s="39">
        <v>1.0210430393479324</v>
      </c>
      <c r="BZ190" s="39">
        <v>1.035381542506723</v>
      </c>
      <c r="CA190" s="39">
        <v>1.0614706913309724</v>
      </c>
      <c r="CB190" s="39">
        <v>1.0930437805654267</v>
      </c>
      <c r="CC190" s="39">
        <v>1.1368086917995881</v>
      </c>
      <c r="CD190" s="39">
        <v>1.1863330700654997</v>
      </c>
      <c r="CE190" s="39">
        <v>1.2386851515418416</v>
      </c>
      <c r="CF190" s="39"/>
      <c r="CG190" s="16"/>
      <c r="CH190" s="16"/>
      <c r="CI190" s="16"/>
      <c r="CJ190" s="16"/>
      <c r="CK190" s="16"/>
      <c r="CL190" s="16"/>
      <c r="CM190" s="16"/>
      <c r="CN190" s="38"/>
      <c r="CO190" s="38"/>
      <c r="CP190" s="38">
        <v>4</v>
      </c>
      <c r="CQ190" s="39">
        <v>0</v>
      </c>
      <c r="CR190" s="39">
        <v>1.1289</v>
      </c>
      <c r="CS190" s="39">
        <v>4.8834800000000005</v>
      </c>
      <c r="CT190" s="39">
        <v>6.9566900000000009</v>
      </c>
      <c r="CU190" s="39">
        <v>6.6960899999999999</v>
      </c>
      <c r="CV190" s="39">
        <v>6.5083646831324113</v>
      </c>
      <c r="CW190" s="39">
        <v>6.4077873685290143</v>
      </c>
      <c r="CX190" s="39">
        <v>7.4513369165470804</v>
      </c>
      <c r="CY190" s="39">
        <v>6.5938086696295342</v>
      </c>
      <c r="CZ190" s="39">
        <v>6.9817292843159375</v>
      </c>
      <c r="DA190" s="39">
        <v>7.2374926252166798</v>
      </c>
      <c r="DB190" s="39">
        <v>7.5438437734764285</v>
      </c>
      <c r="DC190" s="39">
        <v>7.7072167734119095</v>
      </c>
      <c r="DD190" s="39">
        <v>7.8022750861409609</v>
      </c>
      <c r="DE190" s="39">
        <v>7.8205008643185563</v>
      </c>
      <c r="DF190" s="39">
        <v>7.8512881410036517</v>
      </c>
      <c r="DG190" s="39">
        <v>7.9037090089480015</v>
      </c>
      <c r="DH190" s="39">
        <v>7.9623420397845859</v>
      </c>
      <c r="DI190" s="39">
        <v>8.0293053934466148</v>
      </c>
      <c r="DJ190" s="21"/>
    </row>
    <row r="191" spans="1:114" x14ac:dyDescent="0.25">
      <c r="A191" s="4"/>
      <c r="B191" s="4"/>
      <c r="C191" s="4">
        <v>5</v>
      </c>
      <c r="D191" s="36">
        <f t="shared" si="59"/>
        <v>548.65023999999994</v>
      </c>
      <c r="E191" s="36">
        <f t="shared" si="59"/>
        <v>464.62394</v>
      </c>
      <c r="F191" s="36">
        <f t="shared" si="59"/>
        <v>465.92411000000004</v>
      </c>
      <c r="G191" s="36">
        <f t="shared" si="59"/>
        <v>516.41092000000003</v>
      </c>
      <c r="H191" s="36">
        <f t="shared" si="59"/>
        <v>473.22297000000003</v>
      </c>
      <c r="I191" s="36">
        <f t="shared" si="59"/>
        <v>472.42445787539214</v>
      </c>
      <c r="J191" s="36">
        <f t="shared" si="59"/>
        <v>429.73548836097109</v>
      </c>
      <c r="K191" s="36">
        <f t="shared" si="59"/>
        <v>432.82375243023091</v>
      </c>
      <c r="L191" s="36">
        <f t="shared" si="59"/>
        <v>429.54993308406944</v>
      </c>
      <c r="M191" s="36">
        <f t="shared" si="59"/>
        <v>430.17916215563571</v>
      </c>
      <c r="N191" s="36">
        <f t="shared" si="59"/>
        <v>424.75303415572881</v>
      </c>
      <c r="O191" s="36">
        <f t="shared" si="59"/>
        <v>415.60021165543219</v>
      </c>
      <c r="P191" s="36">
        <f t="shared" si="59"/>
        <v>406.20516211944312</v>
      </c>
      <c r="Q191" s="36">
        <f t="shared" si="59"/>
        <v>395.32700308438081</v>
      </c>
      <c r="R191" s="36">
        <f t="shared" si="59"/>
        <v>386.64249237043413</v>
      </c>
      <c r="S191" s="36">
        <f t="shared" si="59"/>
        <v>380.07714949539803</v>
      </c>
      <c r="T191" s="36">
        <f t="shared" si="66"/>
        <v>375.61903539941915</v>
      </c>
      <c r="U191" s="36">
        <f t="shared" si="58"/>
        <v>372.25604689000136</v>
      </c>
      <c r="V191" s="36">
        <f t="shared" si="58"/>
        <v>369.04680313320421</v>
      </c>
      <c r="W191" s="37"/>
      <c r="X191" s="16"/>
      <c r="Y191" s="16"/>
      <c r="Z191" s="16"/>
      <c r="AA191" s="16"/>
      <c r="AB191" s="16"/>
      <c r="AC191" s="16"/>
      <c r="AD191" s="16"/>
      <c r="AE191" s="16"/>
      <c r="AF191" s="38"/>
      <c r="AG191" s="38"/>
      <c r="AH191" s="38">
        <v>5</v>
      </c>
      <c r="AI191" s="39">
        <v>548.65003999999999</v>
      </c>
      <c r="AJ191" s="39">
        <v>463.96765000000005</v>
      </c>
      <c r="AK191" s="39">
        <v>461.69849000000005</v>
      </c>
      <c r="AL191" s="39">
        <v>509.37596000000002</v>
      </c>
      <c r="AM191" s="39">
        <v>467.09468000000004</v>
      </c>
      <c r="AN191" s="39">
        <v>464.98499421416409</v>
      </c>
      <c r="AO191" s="39">
        <v>423.08984741024295</v>
      </c>
      <c r="AP191" s="39">
        <v>425.15618260130447</v>
      </c>
      <c r="AQ191" s="39">
        <v>422.77041421279017</v>
      </c>
      <c r="AR191" s="39">
        <v>422.99832517833187</v>
      </c>
      <c r="AS191" s="39">
        <v>417.15951179997478</v>
      </c>
      <c r="AT191" s="39">
        <v>407.82911439974833</v>
      </c>
      <c r="AU191" s="39">
        <v>398.248621338676</v>
      </c>
      <c r="AV191" s="39">
        <v>387.26581160072129</v>
      </c>
      <c r="AW191" s="39">
        <v>378.53950805568928</v>
      </c>
      <c r="AX191" s="39">
        <v>371.91607276355677</v>
      </c>
      <c r="AY191" s="39">
        <v>367.40313511781193</v>
      </c>
      <c r="AZ191" s="39">
        <v>363.95221994778393</v>
      </c>
      <c r="BA191" s="39">
        <v>360.64742220245398</v>
      </c>
      <c r="BB191" s="16"/>
      <c r="BC191" s="16"/>
      <c r="BD191" s="16"/>
      <c r="BE191" s="16"/>
      <c r="BF191" s="16"/>
      <c r="BG191" s="16"/>
      <c r="BH191" s="16"/>
      <c r="BI191" s="16"/>
      <c r="BJ191" s="38"/>
      <c r="BK191" s="38"/>
      <c r="BL191" s="38">
        <v>5</v>
      </c>
      <c r="BM191" s="39">
        <v>2.0000000000000001E-4</v>
      </c>
      <c r="BN191" s="39">
        <v>9.9399999999999992E-3</v>
      </c>
      <c r="BO191" s="39">
        <v>0.12532000000000001</v>
      </c>
      <c r="BP191" s="39">
        <v>0.41875999999999997</v>
      </c>
      <c r="BQ191" s="39">
        <v>0.42157</v>
      </c>
      <c r="BR191" s="39">
        <v>0.49488277303930472</v>
      </c>
      <c r="BS191" s="39">
        <v>0.57021379557637242</v>
      </c>
      <c r="BT191" s="39">
        <v>0.54906737394005045</v>
      </c>
      <c r="BU191" s="39">
        <v>0.49321216854591188</v>
      </c>
      <c r="BV191" s="39">
        <v>0.52130374766002452</v>
      </c>
      <c r="BW191" s="39">
        <v>0.53763816417906152</v>
      </c>
      <c r="BX191" s="39">
        <v>0.55086523296217937</v>
      </c>
      <c r="BY191" s="39">
        <v>0.56623853406824121</v>
      </c>
      <c r="BZ191" s="39">
        <v>0.57419021944925264</v>
      </c>
      <c r="CA191" s="39">
        <v>0.5886584453868835</v>
      </c>
      <c r="CB191" s="39">
        <v>0.6061678931527098</v>
      </c>
      <c r="CC191" s="39">
        <v>0.63043854407128841</v>
      </c>
      <c r="CD191" s="39">
        <v>0.65790321526461992</v>
      </c>
      <c r="CE191" s="39">
        <v>0.68693604221530002</v>
      </c>
      <c r="CF191" s="39"/>
      <c r="CG191" s="16"/>
      <c r="CH191" s="16"/>
      <c r="CI191" s="16"/>
      <c r="CJ191" s="16"/>
      <c r="CK191" s="16"/>
      <c r="CL191" s="16"/>
      <c r="CM191" s="16"/>
      <c r="CN191" s="38"/>
      <c r="CO191" s="38"/>
      <c r="CP191" s="38">
        <v>5</v>
      </c>
      <c r="CQ191" s="39">
        <v>0</v>
      </c>
      <c r="CR191" s="39">
        <v>0.64634999999999987</v>
      </c>
      <c r="CS191" s="39">
        <v>4.1002999999999989</v>
      </c>
      <c r="CT191" s="39">
        <v>6.6162000000000001</v>
      </c>
      <c r="CU191" s="39">
        <v>5.7067199999999989</v>
      </c>
      <c r="CV191" s="39">
        <v>6.9445808881887405</v>
      </c>
      <c r="CW191" s="39">
        <v>6.0754271551517478</v>
      </c>
      <c r="CX191" s="39">
        <v>7.1185024549864044</v>
      </c>
      <c r="CY191" s="39">
        <v>6.2863067027333539</v>
      </c>
      <c r="CZ191" s="39">
        <v>6.6595332296438174</v>
      </c>
      <c r="DA191" s="39">
        <v>7.055884191575009</v>
      </c>
      <c r="DB191" s="39">
        <v>7.2202320227217021</v>
      </c>
      <c r="DC191" s="39">
        <v>7.3903022466988624</v>
      </c>
      <c r="DD191" s="39">
        <v>7.4870012642102779</v>
      </c>
      <c r="DE191" s="39">
        <v>7.5143258693579353</v>
      </c>
      <c r="DF191" s="39">
        <v>7.5549088386885819</v>
      </c>
      <c r="DG191" s="39">
        <v>7.5854617375359439</v>
      </c>
      <c r="DH191" s="39">
        <v>7.6459237269527796</v>
      </c>
      <c r="DI191" s="39">
        <v>7.712444888534943</v>
      </c>
      <c r="DJ191" s="21"/>
    </row>
    <row r="192" spans="1:114" x14ac:dyDescent="0.25">
      <c r="A192" s="4"/>
      <c r="B192" s="4" t="s">
        <v>64</v>
      </c>
      <c r="C192" s="4"/>
      <c r="D192" s="36">
        <f t="shared" si="59"/>
        <v>2171.1213899999998</v>
      </c>
      <c r="E192" s="36">
        <f t="shared" si="59"/>
        <v>2017.3821399999999</v>
      </c>
      <c r="F192" s="36">
        <f t="shared" si="59"/>
        <v>2001.9208000000001</v>
      </c>
      <c r="G192" s="36">
        <f t="shared" si="59"/>
        <v>2106.64408</v>
      </c>
      <c r="H192" s="36">
        <f t="shared" si="59"/>
        <v>2026.8210799999999</v>
      </c>
      <c r="I192" s="36">
        <f t="shared" si="59"/>
        <v>1998.6441944318431</v>
      </c>
      <c r="J192" s="36">
        <f t="shared" si="59"/>
        <v>1918.6678241641503</v>
      </c>
      <c r="K192" s="36">
        <f t="shared" si="59"/>
        <v>1958.7821436581153</v>
      </c>
      <c r="L192" s="36">
        <f t="shared" si="59"/>
        <v>1830.6814980146669</v>
      </c>
      <c r="M192" s="36">
        <f t="shared" si="59"/>
        <v>1833.3907745879203</v>
      </c>
      <c r="N192" s="36">
        <f t="shared" si="59"/>
        <v>1809.61240002717</v>
      </c>
      <c r="O192" s="36">
        <f t="shared" si="59"/>
        <v>1770.7911665411248</v>
      </c>
      <c r="P192" s="36">
        <f t="shared" si="59"/>
        <v>1730.5407134140198</v>
      </c>
      <c r="Q192" s="36">
        <f t="shared" si="59"/>
        <v>1684.0586051006376</v>
      </c>
      <c r="R192" s="36">
        <f t="shared" si="59"/>
        <v>1647.041099686249</v>
      </c>
      <c r="S192" s="36">
        <f t="shared" si="59"/>
        <v>1619.029972675057</v>
      </c>
      <c r="T192" s="36">
        <f t="shared" si="66"/>
        <v>1600.1276306056084</v>
      </c>
      <c r="U192" s="36">
        <f t="shared" si="58"/>
        <v>1585.8311489257246</v>
      </c>
      <c r="V192" s="36">
        <f t="shared" si="58"/>
        <v>1572.2074575863392</v>
      </c>
      <c r="W192" s="37"/>
      <c r="X192" s="16"/>
      <c r="Y192" s="16"/>
      <c r="Z192" s="16"/>
      <c r="AA192" s="16"/>
      <c r="AB192" s="16"/>
      <c r="AC192" s="16"/>
      <c r="AD192" s="16"/>
      <c r="AE192" s="16"/>
      <c r="AF192" s="38"/>
      <c r="AG192" s="38" t="s">
        <v>64</v>
      </c>
      <c r="AH192" s="38"/>
      <c r="AI192" s="39">
        <f>SUM(AI187:AI191)</f>
        <v>2168.7563099999998</v>
      </c>
      <c r="AJ192" s="39">
        <f t="shared" ref="AJ192:BA192" si="76">SUM(AJ187:AJ191)</f>
        <v>2011.8093699999999</v>
      </c>
      <c r="AK192" s="39">
        <f t="shared" si="76"/>
        <v>1984.86346</v>
      </c>
      <c r="AL192" s="39">
        <f t="shared" si="76"/>
        <v>2080.2526800000001</v>
      </c>
      <c r="AM192" s="39">
        <f t="shared" si="76"/>
        <v>2000.9639400000001</v>
      </c>
      <c r="AN192" s="39">
        <f t="shared" si="76"/>
        <v>1971.806121868168</v>
      </c>
      <c r="AO192" s="39">
        <f t="shared" si="76"/>
        <v>1892.7033706448249</v>
      </c>
      <c r="AP192" s="39">
        <f t="shared" si="76"/>
        <v>1929.0009090178169</v>
      </c>
      <c r="AQ192" s="39">
        <f t="shared" si="76"/>
        <v>1804.5281517958563</v>
      </c>
      <c r="AR192" s="39">
        <f t="shared" si="76"/>
        <v>1805.5009534385367</v>
      </c>
      <c r="AS192" s="39">
        <f t="shared" si="76"/>
        <v>1780.5789088485751</v>
      </c>
      <c r="AT192" s="39">
        <f t="shared" si="76"/>
        <v>1740.7535941857636</v>
      </c>
      <c r="AU192" s="39">
        <f t="shared" si="76"/>
        <v>1699.8607860431196</v>
      </c>
      <c r="AV192" s="39">
        <f t="shared" si="76"/>
        <v>1652.9824126005028</v>
      </c>
      <c r="AW192" s="39">
        <f t="shared" si="76"/>
        <v>1615.7355763065125</v>
      </c>
      <c r="AX192" s="39">
        <f t="shared" si="76"/>
        <v>1587.464498093751</v>
      </c>
      <c r="AY192" s="39">
        <f t="shared" si="76"/>
        <v>1568.2017428127087</v>
      </c>
      <c r="AZ192" s="39">
        <f t="shared" si="76"/>
        <v>1553.4720612540543</v>
      </c>
      <c r="BA192" s="39">
        <f t="shared" si="76"/>
        <v>1539.366058641398</v>
      </c>
      <c r="BB192" s="16"/>
      <c r="BC192" s="16"/>
      <c r="BD192" s="16"/>
      <c r="BE192" s="16"/>
      <c r="BF192" s="16"/>
      <c r="BG192" s="16"/>
      <c r="BH192" s="16"/>
      <c r="BI192" s="16"/>
      <c r="BJ192" s="38"/>
      <c r="BK192" s="38" t="s">
        <v>64</v>
      </c>
      <c r="BL192" s="38"/>
      <c r="BM192" s="39">
        <f>SUM(BM187:BM191)</f>
        <v>2.3650799999999998</v>
      </c>
      <c r="BN192" s="39">
        <f t="shared" ref="BN192:CE192" si="77">SUM(BN187:BN191)</f>
        <v>2.6686000000000001</v>
      </c>
      <c r="BO192" s="39">
        <f t="shared" si="77"/>
        <v>3.0078399999999994</v>
      </c>
      <c r="BP192" s="39">
        <f t="shared" si="77"/>
        <v>4.2894699999999997</v>
      </c>
      <c r="BQ192" s="39">
        <f t="shared" si="77"/>
        <v>4.1000800000000002</v>
      </c>
      <c r="BR192" s="39">
        <f t="shared" si="77"/>
        <v>4.2919496464002052</v>
      </c>
      <c r="BS192" s="39">
        <f t="shared" si="77"/>
        <v>4.3525162327627376</v>
      </c>
      <c r="BT192" s="39">
        <f t="shared" si="77"/>
        <v>4.9170909262584601</v>
      </c>
      <c r="BU192" s="39">
        <f t="shared" si="77"/>
        <v>4.2813763688155317</v>
      </c>
      <c r="BV192" s="39">
        <f t="shared" si="77"/>
        <v>4.5252280631815802</v>
      </c>
      <c r="BW192" s="39">
        <f t="shared" si="77"/>
        <v>4.6670205600884884</v>
      </c>
      <c r="BX192" s="39">
        <f t="shared" si="77"/>
        <v>4.7818394216824656</v>
      </c>
      <c r="BY192" s="39">
        <f t="shared" si="77"/>
        <v>4.9152888624378024</v>
      </c>
      <c r="BZ192" s="39">
        <f t="shared" si="77"/>
        <v>4.9843142435083596</v>
      </c>
      <c r="CA192" s="39">
        <f t="shared" si="77"/>
        <v>5.1099070909246755</v>
      </c>
      <c r="CB192" s="39">
        <f t="shared" si="77"/>
        <v>5.2618995612577351</v>
      </c>
      <c r="CC192" s="39">
        <f t="shared" si="77"/>
        <v>5.4725833154824661</v>
      </c>
      <c r="CD192" s="39">
        <f t="shared" si="77"/>
        <v>5.7109930744531079</v>
      </c>
      <c r="CE192" s="39">
        <f t="shared" si="77"/>
        <v>5.9630153625345539</v>
      </c>
      <c r="CF192" s="39"/>
      <c r="CG192" s="16"/>
      <c r="CH192" s="16"/>
      <c r="CI192" s="16"/>
      <c r="CJ192" s="16"/>
      <c r="CK192" s="16"/>
      <c r="CL192" s="16"/>
      <c r="CM192" s="16"/>
      <c r="CN192" s="38"/>
      <c r="CO192" s="38" t="s">
        <v>64</v>
      </c>
      <c r="CP192" s="38"/>
      <c r="CQ192" s="39">
        <f>SUM(CQ187:CQ191)</f>
        <v>0</v>
      </c>
      <c r="CR192" s="39">
        <f t="shared" ref="CR192:DI192" si="78">SUM(CR187:CR191)</f>
        <v>2.9041699999999997</v>
      </c>
      <c r="CS192" s="39">
        <f t="shared" si="78"/>
        <v>14.0495</v>
      </c>
      <c r="CT192" s="39">
        <f t="shared" si="78"/>
        <v>22.101929999999999</v>
      </c>
      <c r="CU192" s="39">
        <f t="shared" si="78"/>
        <v>21.757059999999996</v>
      </c>
      <c r="CV192" s="39">
        <f t="shared" si="78"/>
        <v>22.546122917274857</v>
      </c>
      <c r="CW192" s="39">
        <f t="shared" si="78"/>
        <v>21.611937286562682</v>
      </c>
      <c r="CX192" s="39">
        <f t="shared" si="78"/>
        <v>24.864143714039887</v>
      </c>
      <c r="CY192" s="39">
        <f t="shared" si="78"/>
        <v>21.871969849995082</v>
      </c>
      <c r="CZ192" s="39">
        <f t="shared" si="78"/>
        <v>23.364593086201953</v>
      </c>
      <c r="DA192" s="39">
        <f t="shared" si="78"/>
        <v>24.366470618506298</v>
      </c>
      <c r="DB192" s="39">
        <f t="shared" si="78"/>
        <v>25.255732933678807</v>
      </c>
      <c r="DC192" s="39">
        <f t="shared" si="78"/>
        <v>25.764638508462443</v>
      </c>
      <c r="DD192" s="39">
        <f t="shared" si="78"/>
        <v>26.091878256626295</v>
      </c>
      <c r="DE192" s="39">
        <f t="shared" si="78"/>
        <v>26.195616288811813</v>
      </c>
      <c r="DF192" s="39">
        <f t="shared" si="78"/>
        <v>26.303575020048385</v>
      </c>
      <c r="DG192" s="39">
        <f t="shared" si="78"/>
        <v>26.45330447741717</v>
      </c>
      <c r="DH192" s="39">
        <f t="shared" si="78"/>
        <v>26.648094597217188</v>
      </c>
      <c r="DI192" s="39">
        <f t="shared" si="78"/>
        <v>26.878383582406467</v>
      </c>
      <c r="DJ192" s="21"/>
    </row>
    <row r="193" spans="1:114" x14ac:dyDescent="0.25">
      <c r="A193" s="4"/>
      <c r="B193" s="4" t="s">
        <v>65</v>
      </c>
      <c r="C193" s="4">
        <v>1</v>
      </c>
      <c r="D193" s="36">
        <f t="shared" ref="D193:S200" si="79">AI193+BM193+CQ193</f>
        <v>148.13072</v>
      </c>
      <c r="E193" s="36">
        <f t="shared" si="79"/>
        <v>147.18983</v>
      </c>
      <c r="F193" s="36">
        <f t="shared" si="79"/>
        <v>145.05912999999998</v>
      </c>
      <c r="G193" s="36">
        <f t="shared" si="79"/>
        <v>143.12316999999996</v>
      </c>
      <c r="H193" s="36">
        <f t="shared" si="79"/>
        <v>142.74098000000001</v>
      </c>
      <c r="I193" s="36">
        <f t="shared" si="79"/>
        <v>140.60092331248538</v>
      </c>
      <c r="J193" s="36">
        <f t="shared" si="79"/>
        <v>135.71719309338695</v>
      </c>
      <c r="K193" s="36">
        <f t="shared" si="79"/>
        <v>139.54172106382887</v>
      </c>
      <c r="L193" s="36">
        <f t="shared" si="79"/>
        <v>129.6950507537465</v>
      </c>
      <c r="M193" s="36">
        <f t="shared" si="79"/>
        <v>129.41573293056859</v>
      </c>
      <c r="N193" s="36">
        <f t="shared" si="79"/>
        <v>127.17774641065753</v>
      </c>
      <c r="O193" s="36">
        <f t="shared" si="79"/>
        <v>123.86731838735115</v>
      </c>
      <c r="P193" s="36">
        <f t="shared" si="79"/>
        <v>120.49245119245602</v>
      </c>
      <c r="Q193" s="36">
        <f t="shared" si="79"/>
        <v>116.69065219669201</v>
      </c>
      <c r="R193" s="36">
        <f t="shared" si="79"/>
        <v>113.59795107292469</v>
      </c>
      <c r="S193" s="36">
        <f t="shared" si="79"/>
        <v>111.17665480649757</v>
      </c>
      <c r="T193" s="36">
        <f t="shared" si="66"/>
        <v>109.42405927346569</v>
      </c>
      <c r="U193" s="36">
        <f t="shared" si="58"/>
        <v>108.00449749601128</v>
      </c>
      <c r="V193" s="36">
        <f t="shared" si="58"/>
        <v>106.64324781389912</v>
      </c>
      <c r="W193" s="37"/>
      <c r="X193" s="16"/>
      <c r="Y193" s="16"/>
      <c r="Z193" s="16"/>
      <c r="AA193" s="16"/>
      <c r="AB193" s="16"/>
      <c r="AC193" s="16"/>
      <c r="AD193" s="16"/>
      <c r="AE193" s="16"/>
      <c r="AF193" s="38"/>
      <c r="AG193" s="38" t="s">
        <v>65</v>
      </c>
      <c r="AH193" s="38">
        <v>1</v>
      </c>
      <c r="AI193" s="39">
        <v>147.85437999999999</v>
      </c>
      <c r="AJ193" s="39">
        <v>146.75152</v>
      </c>
      <c r="AK193" s="39">
        <v>144.18298999999999</v>
      </c>
      <c r="AL193" s="39">
        <v>141.86722999999998</v>
      </c>
      <c r="AM193" s="39">
        <v>141.38690000000003</v>
      </c>
      <c r="AN193" s="39">
        <v>139.22529612224119</v>
      </c>
      <c r="AO193" s="39">
        <v>134.34483530151502</v>
      </c>
      <c r="AP193" s="39">
        <v>137.91966274003033</v>
      </c>
      <c r="AQ193" s="39">
        <v>128.11500723289024</v>
      </c>
      <c r="AR193" s="39">
        <v>127.72351890328594</v>
      </c>
      <c r="AS193" s="39">
        <v>125.42623704523847</v>
      </c>
      <c r="AT193" s="39">
        <v>122.06289985188695</v>
      </c>
      <c r="AU193" s="39">
        <v>118.65626968791572</v>
      </c>
      <c r="AV193" s="39">
        <v>114.83844101260465</v>
      </c>
      <c r="AW193" s="39">
        <v>111.73120245063224</v>
      </c>
      <c r="AX193" s="39">
        <v>109.29570069884009</v>
      </c>
      <c r="AY193" s="39">
        <v>107.52095838557079</v>
      </c>
      <c r="AZ193" s="39">
        <v>106.07489870579178</v>
      </c>
      <c r="BA193" s="39">
        <v>104.68410693152579</v>
      </c>
      <c r="BB193" s="16"/>
      <c r="BC193" s="16"/>
      <c r="BD193" s="16"/>
      <c r="BE193" s="16"/>
      <c r="BF193" s="16"/>
      <c r="BG193" s="16"/>
      <c r="BH193" s="16"/>
      <c r="BI193" s="16"/>
      <c r="BJ193" s="38"/>
      <c r="BK193" s="38" t="s">
        <v>65</v>
      </c>
      <c r="BL193" s="38">
        <v>1</v>
      </c>
      <c r="BM193" s="39">
        <v>0.27634000000000003</v>
      </c>
      <c r="BN193" s="39">
        <v>0.34212999999999999</v>
      </c>
      <c r="BO193" s="39">
        <v>0.36280000000000001</v>
      </c>
      <c r="BP193" s="39">
        <v>0.40307999999999999</v>
      </c>
      <c r="BQ193" s="39">
        <v>0.40479000000000004</v>
      </c>
      <c r="BR193" s="39">
        <v>0.41944378270882898</v>
      </c>
      <c r="BS193" s="39">
        <v>0.43798408374354503</v>
      </c>
      <c r="BT193" s="39">
        <v>0.548911709801019</v>
      </c>
      <c r="BU193" s="39">
        <v>0.46980284628944818</v>
      </c>
      <c r="BV193" s="39">
        <v>0.49055215156799514</v>
      </c>
      <c r="BW193" s="39">
        <v>0.49980075107314526</v>
      </c>
      <c r="BX193" s="39">
        <v>0.50589997213934401</v>
      </c>
      <c r="BY193" s="39">
        <v>0.51372557890112835</v>
      </c>
      <c r="BZ193" s="39">
        <v>0.51463585088594943</v>
      </c>
      <c r="CA193" s="39">
        <v>0.52121883684712611</v>
      </c>
      <c r="CB193" s="39">
        <v>0.53022735553157996</v>
      </c>
      <c r="CC193" s="39">
        <v>0.54478411439099372</v>
      </c>
      <c r="CD193" s="39">
        <v>0.56163758585413115</v>
      </c>
      <c r="CE193" s="39">
        <v>0.57932588770249738</v>
      </c>
      <c r="CF193" s="39"/>
      <c r="CG193" s="16"/>
      <c r="CH193" s="16"/>
      <c r="CI193" s="16"/>
      <c r="CJ193" s="16"/>
      <c r="CK193" s="16"/>
      <c r="CL193" s="16"/>
      <c r="CM193" s="16"/>
      <c r="CN193" s="38"/>
      <c r="CO193" s="38" t="s">
        <v>65</v>
      </c>
      <c r="CP193" s="38">
        <v>1</v>
      </c>
      <c r="CQ193" s="39">
        <v>0</v>
      </c>
      <c r="CR193" s="39">
        <v>9.6180000000000002E-2</v>
      </c>
      <c r="CS193" s="39">
        <v>0.51334000000000002</v>
      </c>
      <c r="CT193" s="39">
        <v>0.85286000000000006</v>
      </c>
      <c r="CU193" s="39">
        <v>0.94928999999999997</v>
      </c>
      <c r="CV193" s="39">
        <v>0.95618340753535613</v>
      </c>
      <c r="CW193" s="39">
        <v>0.93437370812839893</v>
      </c>
      <c r="CX193" s="39">
        <v>1.0731466139975141</v>
      </c>
      <c r="CY193" s="39">
        <v>1.1102406745668387</v>
      </c>
      <c r="CZ193" s="39">
        <v>1.2016618757146631</v>
      </c>
      <c r="DA193" s="39">
        <v>1.2517086143459355</v>
      </c>
      <c r="DB193" s="39">
        <v>1.298518563324851</v>
      </c>
      <c r="DC193" s="39">
        <v>1.3224559256391564</v>
      </c>
      <c r="DD193" s="39">
        <v>1.3375753332014213</v>
      </c>
      <c r="DE193" s="39">
        <v>1.3455297854453225</v>
      </c>
      <c r="DF193" s="39">
        <v>1.3507267521258901</v>
      </c>
      <c r="DG193" s="39">
        <v>1.3583167735039003</v>
      </c>
      <c r="DH193" s="39">
        <v>1.3679612043653653</v>
      </c>
      <c r="DI193" s="39">
        <v>1.3798149946708445</v>
      </c>
      <c r="DJ193" s="21"/>
    </row>
    <row r="194" spans="1:114" x14ac:dyDescent="0.25">
      <c r="A194" s="4"/>
      <c r="B194" s="4"/>
      <c r="C194" s="4">
        <v>2</v>
      </c>
      <c r="D194" s="36">
        <f t="shared" si="79"/>
        <v>220.37094999999999</v>
      </c>
      <c r="E194" s="36">
        <f t="shared" si="79"/>
        <v>218.76829000000001</v>
      </c>
      <c r="F194" s="36">
        <f t="shared" si="79"/>
        <v>216.26888999999997</v>
      </c>
      <c r="G194" s="36">
        <f t="shared" si="79"/>
        <v>214.61067999999997</v>
      </c>
      <c r="H194" s="36">
        <f t="shared" si="79"/>
        <v>213.42349999999999</v>
      </c>
      <c r="I194" s="36">
        <f t="shared" si="79"/>
        <v>206.90749166067036</v>
      </c>
      <c r="J194" s="36">
        <f t="shared" si="79"/>
        <v>198.39448338222562</v>
      </c>
      <c r="K194" s="36">
        <f t="shared" si="79"/>
        <v>209.19584654824286</v>
      </c>
      <c r="L194" s="36">
        <f t="shared" si="79"/>
        <v>192.92437409629872</v>
      </c>
      <c r="M194" s="36">
        <f t="shared" si="79"/>
        <v>192.52582764526557</v>
      </c>
      <c r="N194" s="36">
        <f t="shared" si="79"/>
        <v>189.2284257493115</v>
      </c>
      <c r="O194" s="36">
        <f t="shared" si="79"/>
        <v>184.33976695989296</v>
      </c>
      <c r="P194" s="36">
        <f t="shared" si="79"/>
        <v>179.34338328684171</v>
      </c>
      <c r="Q194" s="36">
        <f t="shared" si="79"/>
        <v>173.70383801008924</v>
      </c>
      <c r="R194" s="36">
        <f t="shared" si="79"/>
        <v>169.11502404126065</v>
      </c>
      <c r="S194" s="36">
        <f t="shared" si="79"/>
        <v>165.52573500090955</v>
      </c>
      <c r="T194" s="36">
        <f t="shared" si="66"/>
        <v>162.92926340176106</v>
      </c>
      <c r="U194" s="36">
        <f t="shared" si="58"/>
        <v>160.82680156771036</v>
      </c>
      <c r="V194" s="36">
        <f t="shared" si="58"/>
        <v>158.81119068688031</v>
      </c>
      <c r="W194" s="37"/>
      <c r="X194" s="16"/>
      <c r="Y194" s="16"/>
      <c r="Z194" s="16"/>
      <c r="AA194" s="16"/>
      <c r="AB194" s="16"/>
      <c r="AC194" s="16"/>
      <c r="AD194" s="16"/>
      <c r="AE194" s="16"/>
      <c r="AF194" s="38"/>
      <c r="AG194" s="38"/>
      <c r="AH194" s="38">
        <v>2</v>
      </c>
      <c r="AI194" s="39">
        <v>219.91741999999999</v>
      </c>
      <c r="AJ194" s="39">
        <v>217.98145000000002</v>
      </c>
      <c r="AK194" s="39">
        <v>214.62986999999998</v>
      </c>
      <c r="AL194" s="39">
        <v>212.30896999999999</v>
      </c>
      <c r="AM194" s="39">
        <v>211.01504</v>
      </c>
      <c r="AN194" s="39">
        <v>204.4927326648496</v>
      </c>
      <c r="AO194" s="39">
        <v>196.03228585749349</v>
      </c>
      <c r="AP194" s="39">
        <v>206.36684508465299</v>
      </c>
      <c r="AQ194" s="39">
        <v>190.12700850960982</v>
      </c>
      <c r="AR194" s="39">
        <v>189.54602657328766</v>
      </c>
      <c r="AS194" s="39">
        <v>186.13678251353451</v>
      </c>
      <c r="AT194" s="39">
        <v>181.14547624120527</v>
      </c>
      <c r="AU194" s="39">
        <v>176.08992173464335</v>
      </c>
      <c r="AV194" s="39">
        <v>170.42413471470749</v>
      </c>
      <c r="AW194" s="39">
        <v>165.81288748244842</v>
      </c>
      <c r="AX194" s="39">
        <v>162.19852042046634</v>
      </c>
      <c r="AY194" s="39">
        <v>159.5647427375448</v>
      </c>
      <c r="AZ194" s="39">
        <v>157.41874121140847</v>
      </c>
      <c r="BA194" s="39">
        <v>155.35475912833928</v>
      </c>
      <c r="BB194" s="16"/>
      <c r="BC194" s="16"/>
      <c r="BD194" s="16"/>
      <c r="BE194" s="16"/>
      <c r="BF194" s="16"/>
      <c r="BG194" s="16"/>
      <c r="BH194" s="16"/>
      <c r="BI194" s="16"/>
      <c r="BJ194" s="38"/>
      <c r="BK194" s="38"/>
      <c r="BL194" s="38">
        <v>2</v>
      </c>
      <c r="BM194" s="39">
        <v>0.45352999999999999</v>
      </c>
      <c r="BN194" s="39">
        <v>0.52851999999999999</v>
      </c>
      <c r="BO194" s="39">
        <v>0.54761000000000004</v>
      </c>
      <c r="BP194" s="39">
        <v>0.62308000000000008</v>
      </c>
      <c r="BQ194" s="39">
        <v>0.66249999999999998</v>
      </c>
      <c r="BR194" s="39">
        <v>0.65736145595926099</v>
      </c>
      <c r="BS194" s="39">
        <v>0.62697853873378695</v>
      </c>
      <c r="BT194" s="39">
        <v>0.81013250503294099</v>
      </c>
      <c r="BU194" s="39">
        <v>0.71536325541056123</v>
      </c>
      <c r="BV194" s="39">
        <v>0.7469579779389639</v>
      </c>
      <c r="BW194" s="39">
        <v>0.76104071137118423</v>
      </c>
      <c r="BX194" s="39">
        <v>0.77032792338329792</v>
      </c>
      <c r="BY194" s="39">
        <v>0.78224388254124622</v>
      </c>
      <c r="BZ194" s="39">
        <v>0.78362994296108768</v>
      </c>
      <c r="CA194" s="39">
        <v>0.79365377807554771</v>
      </c>
      <c r="CB194" s="39">
        <v>0.80737094327247227</v>
      </c>
      <c r="CC194" s="39">
        <v>0.82953634837408585</v>
      </c>
      <c r="CD194" s="39">
        <v>0.85519893068081598</v>
      </c>
      <c r="CE194" s="39">
        <v>0.8821326993730898</v>
      </c>
      <c r="CF194" s="39"/>
      <c r="CG194" s="16"/>
      <c r="CH194" s="16"/>
      <c r="CI194" s="16"/>
      <c r="CJ194" s="16"/>
      <c r="CK194" s="16"/>
      <c r="CL194" s="16"/>
      <c r="CM194" s="16"/>
      <c r="CN194" s="38"/>
      <c r="CO194" s="38"/>
      <c r="CP194" s="38">
        <v>2</v>
      </c>
      <c r="CQ194" s="39">
        <v>0</v>
      </c>
      <c r="CR194" s="39">
        <v>0.25831999999999999</v>
      </c>
      <c r="CS194" s="39">
        <v>1.09141</v>
      </c>
      <c r="CT194" s="39">
        <v>1.6786300000000001</v>
      </c>
      <c r="CU194" s="39">
        <v>1.74596</v>
      </c>
      <c r="CV194" s="39">
        <v>1.7573975398614989</v>
      </c>
      <c r="CW194" s="39">
        <v>1.735218985998324</v>
      </c>
      <c r="CX194" s="39">
        <v>2.018868958556912</v>
      </c>
      <c r="CY194" s="39">
        <v>2.0820023312783587</v>
      </c>
      <c r="CZ194" s="39">
        <v>2.2328430940389401</v>
      </c>
      <c r="DA194" s="39">
        <v>2.3306025244058159</v>
      </c>
      <c r="DB194" s="39">
        <v>2.4239627953044036</v>
      </c>
      <c r="DC194" s="39">
        <v>2.4712176696571082</v>
      </c>
      <c r="DD194" s="39">
        <v>2.4960733524206735</v>
      </c>
      <c r="DE194" s="39">
        <v>2.5084827807366996</v>
      </c>
      <c r="DF194" s="39">
        <v>2.5198436371707356</v>
      </c>
      <c r="DG194" s="39">
        <v>2.5349843158421543</v>
      </c>
      <c r="DH194" s="39">
        <v>2.5528614256210838</v>
      </c>
      <c r="DI194" s="39">
        <v>2.5742988591679392</v>
      </c>
      <c r="DJ194" s="21"/>
    </row>
    <row r="195" spans="1:114" x14ac:dyDescent="0.25">
      <c r="A195" s="4"/>
      <c r="B195" s="4"/>
      <c r="C195" s="4">
        <v>3</v>
      </c>
      <c r="D195" s="36">
        <f t="shared" si="79"/>
        <v>85.363280000000003</v>
      </c>
      <c r="E195" s="36">
        <f t="shared" si="79"/>
        <v>84.632320000000021</v>
      </c>
      <c r="F195" s="36">
        <f t="shared" si="79"/>
        <v>84.277230000000003</v>
      </c>
      <c r="G195" s="36">
        <f t="shared" si="79"/>
        <v>82.836799999999997</v>
      </c>
      <c r="H195" s="36">
        <f t="shared" si="79"/>
        <v>82.626370000000009</v>
      </c>
      <c r="I195" s="36">
        <f t="shared" si="79"/>
        <v>79.679528321728597</v>
      </c>
      <c r="J195" s="36">
        <f t="shared" si="79"/>
        <v>75.97485999470392</v>
      </c>
      <c r="K195" s="36">
        <f t="shared" si="79"/>
        <v>79.070329495939092</v>
      </c>
      <c r="L195" s="36">
        <f t="shared" si="79"/>
        <v>74.357453119505053</v>
      </c>
      <c r="M195" s="36">
        <f t="shared" si="79"/>
        <v>74.205982991327559</v>
      </c>
      <c r="N195" s="36">
        <f t="shared" si="79"/>
        <v>72.940718015542771</v>
      </c>
      <c r="O195" s="36">
        <f t="shared" si="79"/>
        <v>71.063420380629765</v>
      </c>
      <c r="P195" s="36">
        <f t="shared" si="79"/>
        <v>69.138952552291556</v>
      </c>
      <c r="Q195" s="36">
        <f t="shared" si="79"/>
        <v>66.96788351230802</v>
      </c>
      <c r="R195" s="36">
        <f t="shared" si="79"/>
        <v>65.200181956299019</v>
      </c>
      <c r="S195" s="36">
        <f t="shared" si="79"/>
        <v>63.817784728066719</v>
      </c>
      <c r="T195" s="36">
        <f t="shared" si="66"/>
        <v>62.817233046790946</v>
      </c>
      <c r="U195" s="36">
        <f t="shared" si="58"/>
        <v>62.00647095932392</v>
      </c>
      <c r="V195" s="36">
        <f t="shared" si="58"/>
        <v>61.229500087689033</v>
      </c>
      <c r="W195" s="37"/>
      <c r="X195" s="16"/>
      <c r="Y195" s="16"/>
      <c r="Z195" s="16"/>
      <c r="AA195" s="16"/>
      <c r="AB195" s="16"/>
      <c r="AC195" s="16"/>
      <c r="AD195" s="16"/>
      <c r="AE195" s="16"/>
      <c r="AF195" s="38"/>
      <c r="AG195" s="38"/>
      <c r="AH195" s="38">
        <v>3</v>
      </c>
      <c r="AI195" s="39">
        <v>85.203699999999998</v>
      </c>
      <c r="AJ195" s="39">
        <v>84.322480000000013</v>
      </c>
      <c r="AK195" s="39">
        <v>83.605890000000002</v>
      </c>
      <c r="AL195" s="39">
        <v>81.892589999999998</v>
      </c>
      <c r="AM195" s="39">
        <v>81.681850000000011</v>
      </c>
      <c r="AN195" s="39">
        <v>78.690497064282511</v>
      </c>
      <c r="AO195" s="39">
        <v>75.004592050112095</v>
      </c>
      <c r="AP195" s="39">
        <v>77.970902196408048</v>
      </c>
      <c r="AQ195" s="39">
        <v>73.229007623310693</v>
      </c>
      <c r="AR195" s="39">
        <v>73.005237570978593</v>
      </c>
      <c r="AS195" s="39">
        <v>71.692138705128755</v>
      </c>
      <c r="AT195" s="39">
        <v>69.769695345125001</v>
      </c>
      <c r="AU195" s="39">
        <v>67.822506240309465</v>
      </c>
      <c r="AV195" s="39">
        <v>65.640280978747171</v>
      </c>
      <c r="AW195" s="39">
        <v>63.864220536987247</v>
      </c>
      <c r="AX195" s="39">
        <v>62.472116831100813</v>
      </c>
      <c r="AY195" s="39">
        <v>61.457695326588379</v>
      </c>
      <c r="AZ195" s="39">
        <v>60.631144888810212</v>
      </c>
      <c r="BA195" s="39">
        <v>59.836184925571679</v>
      </c>
      <c r="BB195" s="16"/>
      <c r="BC195" s="16"/>
      <c r="BD195" s="16"/>
      <c r="BE195" s="16"/>
      <c r="BF195" s="16"/>
      <c r="BG195" s="16"/>
      <c r="BH195" s="16"/>
      <c r="BI195" s="16"/>
      <c r="BJ195" s="38"/>
      <c r="BK195" s="38"/>
      <c r="BL195" s="38">
        <v>3</v>
      </c>
      <c r="BM195" s="39">
        <v>0.15957999999999997</v>
      </c>
      <c r="BN195" s="39">
        <v>0.16807999999999998</v>
      </c>
      <c r="BO195" s="39">
        <v>0.18034</v>
      </c>
      <c r="BP195" s="39">
        <v>0.21107999999999999</v>
      </c>
      <c r="BQ195" s="39">
        <v>0.20069999999999999</v>
      </c>
      <c r="BR195" s="39">
        <v>0.24183758828926302</v>
      </c>
      <c r="BS195" s="39">
        <v>0.218423148727973</v>
      </c>
      <c r="BT195" s="39">
        <v>0.23206164709731161</v>
      </c>
      <c r="BU195" s="39">
        <v>0.23284671818643154</v>
      </c>
      <c r="BV195" s="39">
        <v>0.24313062275814076</v>
      </c>
      <c r="BW195" s="39">
        <v>0.24771447332355023</v>
      </c>
      <c r="BX195" s="39">
        <v>0.2507374086249744</v>
      </c>
      <c r="BY195" s="39">
        <v>0.25461598634473637</v>
      </c>
      <c r="BZ195" s="39">
        <v>0.25506714121958801</v>
      </c>
      <c r="CA195" s="39">
        <v>0.25832984319986285</v>
      </c>
      <c r="CB195" s="39">
        <v>0.26279470335974336</v>
      </c>
      <c r="CC195" s="39">
        <v>0.27000941811640422</v>
      </c>
      <c r="CD195" s="39">
        <v>0.27836244439377689</v>
      </c>
      <c r="CE195" s="39">
        <v>0.28712923469360729</v>
      </c>
      <c r="CF195" s="39"/>
      <c r="CG195" s="16"/>
      <c r="CH195" s="16"/>
      <c r="CI195" s="16"/>
      <c r="CJ195" s="16"/>
      <c r="CK195" s="16"/>
      <c r="CL195" s="16"/>
      <c r="CM195" s="16"/>
      <c r="CN195" s="38"/>
      <c r="CO195" s="38"/>
      <c r="CP195" s="38">
        <v>3</v>
      </c>
      <c r="CQ195" s="39">
        <v>0</v>
      </c>
      <c r="CR195" s="39">
        <v>0.14176</v>
      </c>
      <c r="CS195" s="39">
        <v>0.49099999999999999</v>
      </c>
      <c r="CT195" s="39">
        <v>0.73312999999999995</v>
      </c>
      <c r="CU195" s="39">
        <v>0.74381999999999993</v>
      </c>
      <c r="CV195" s="39">
        <v>0.74719366915682195</v>
      </c>
      <c r="CW195" s="39">
        <v>0.75184479586384101</v>
      </c>
      <c r="CX195" s="39">
        <v>0.86736565243373698</v>
      </c>
      <c r="CY195" s="39">
        <v>0.8955987780079262</v>
      </c>
      <c r="CZ195" s="39">
        <v>0.95761479759081969</v>
      </c>
      <c r="DA195" s="39">
        <v>1.0008648370904638</v>
      </c>
      <c r="DB195" s="39">
        <v>1.042987626879788</v>
      </c>
      <c r="DC195" s="39">
        <v>1.0618303256373622</v>
      </c>
      <c r="DD195" s="39">
        <v>1.0725353923412695</v>
      </c>
      <c r="DE195" s="39">
        <v>1.0776315761119133</v>
      </c>
      <c r="DF195" s="39">
        <v>1.0828731936061644</v>
      </c>
      <c r="DG195" s="39">
        <v>1.0895283020861637</v>
      </c>
      <c r="DH195" s="39">
        <v>1.0969636261199267</v>
      </c>
      <c r="DI195" s="39">
        <v>1.1061859274237478</v>
      </c>
      <c r="DJ195" s="21"/>
    </row>
    <row r="196" spans="1:114" x14ac:dyDescent="0.25">
      <c r="A196" s="4"/>
      <c r="B196" s="4"/>
      <c r="C196" s="4">
        <v>4</v>
      </c>
      <c r="D196" s="36">
        <f t="shared" si="79"/>
        <v>288.2516</v>
      </c>
      <c r="E196" s="36">
        <f t="shared" si="79"/>
        <v>280.69164999999998</v>
      </c>
      <c r="F196" s="36">
        <f t="shared" si="79"/>
        <v>286.15803</v>
      </c>
      <c r="G196" s="36">
        <f t="shared" si="79"/>
        <v>280.63409000000001</v>
      </c>
      <c r="H196" s="36">
        <f t="shared" si="79"/>
        <v>278.03842000000003</v>
      </c>
      <c r="I196" s="36">
        <f t="shared" si="79"/>
        <v>268.0421758591159</v>
      </c>
      <c r="J196" s="36">
        <f t="shared" si="79"/>
        <v>251.4342729688729</v>
      </c>
      <c r="K196" s="36">
        <f t="shared" si="79"/>
        <v>255.46368136221508</v>
      </c>
      <c r="L196" s="36">
        <f t="shared" si="79"/>
        <v>248.59013813954539</v>
      </c>
      <c r="M196" s="36">
        <f t="shared" si="79"/>
        <v>248.07994873045118</v>
      </c>
      <c r="N196" s="36">
        <f t="shared" si="79"/>
        <v>243.85385038596263</v>
      </c>
      <c r="O196" s="36">
        <f t="shared" si="79"/>
        <v>237.59314520519388</v>
      </c>
      <c r="P196" s="36">
        <f t="shared" si="79"/>
        <v>231.15480148081008</v>
      </c>
      <c r="Q196" s="36">
        <f t="shared" si="79"/>
        <v>223.9341391663387</v>
      </c>
      <c r="R196" s="36">
        <f t="shared" si="79"/>
        <v>218.0210456741022</v>
      </c>
      <c r="S196" s="36">
        <f t="shared" si="79"/>
        <v>213.3978439844883</v>
      </c>
      <c r="T196" s="36">
        <f t="shared" si="66"/>
        <v>210.05063547656556</v>
      </c>
      <c r="U196" s="36">
        <f t="shared" si="58"/>
        <v>207.33766283427093</v>
      </c>
      <c r="V196" s="36">
        <f t="shared" si="58"/>
        <v>204.74102092814715</v>
      </c>
      <c r="W196" s="37"/>
      <c r="X196" s="16"/>
      <c r="Y196" s="16"/>
      <c r="Z196" s="16"/>
      <c r="AA196" s="16"/>
      <c r="AB196" s="16"/>
      <c r="AC196" s="16"/>
      <c r="AD196" s="16"/>
      <c r="AE196" s="16"/>
      <c r="AF196" s="38"/>
      <c r="AG196" s="38"/>
      <c r="AH196" s="38">
        <v>4</v>
      </c>
      <c r="AI196" s="39">
        <v>287.93099999999998</v>
      </c>
      <c r="AJ196" s="39">
        <v>279.69276000000002</v>
      </c>
      <c r="AK196" s="39">
        <v>283.16255000000001</v>
      </c>
      <c r="AL196" s="39">
        <v>277.13528000000002</v>
      </c>
      <c r="AM196" s="39">
        <v>274.60298</v>
      </c>
      <c r="AN196" s="39">
        <v>264.60318766274798</v>
      </c>
      <c r="AO196" s="39">
        <v>248.088907291651</v>
      </c>
      <c r="AP196" s="39">
        <v>251.781099714231</v>
      </c>
      <c r="AQ196" s="39">
        <v>244.61088926644513</v>
      </c>
      <c r="AR196" s="39">
        <v>243.86341783034814</v>
      </c>
      <c r="AS196" s="39">
        <v>239.47720133370342</v>
      </c>
      <c r="AT196" s="39">
        <v>233.0555578468238</v>
      </c>
      <c r="AU196" s="39">
        <v>226.55125478499664</v>
      </c>
      <c r="AV196" s="39">
        <v>219.26184749770559</v>
      </c>
      <c r="AW196" s="39">
        <v>213.32917493870241</v>
      </c>
      <c r="AX196" s="39">
        <v>208.67905422151824</v>
      </c>
      <c r="AY196" s="39">
        <v>205.29052617282184</v>
      </c>
      <c r="AZ196" s="39">
        <v>202.52955420050566</v>
      </c>
      <c r="BA196" s="39">
        <v>199.87410563100877</v>
      </c>
      <c r="BB196" s="16"/>
      <c r="BC196" s="16"/>
      <c r="BD196" s="16"/>
      <c r="BE196" s="16"/>
      <c r="BF196" s="16"/>
      <c r="BG196" s="16"/>
      <c r="BH196" s="16"/>
      <c r="BI196" s="16"/>
      <c r="BJ196" s="38"/>
      <c r="BK196" s="38"/>
      <c r="BL196" s="38">
        <v>4</v>
      </c>
      <c r="BM196" s="39">
        <v>0.3206</v>
      </c>
      <c r="BN196" s="39">
        <v>0.42481000000000008</v>
      </c>
      <c r="BO196" s="39">
        <v>0.48747000000000001</v>
      </c>
      <c r="BP196" s="39">
        <v>0.59506000000000003</v>
      </c>
      <c r="BQ196" s="39">
        <v>0.54669000000000001</v>
      </c>
      <c r="BR196" s="39">
        <v>0.58465734511781398</v>
      </c>
      <c r="BS196" s="39">
        <v>0.44864490387721695</v>
      </c>
      <c r="BT196" s="39">
        <v>0.51976658469444192</v>
      </c>
      <c r="BU196" s="39">
        <v>0.5473637282223528</v>
      </c>
      <c r="BV196" s="39">
        <v>0.57153858621861919</v>
      </c>
      <c r="BW196" s="39">
        <v>0.58231405926216784</v>
      </c>
      <c r="BX196" s="39">
        <v>0.58942021540492984</v>
      </c>
      <c r="BY196" s="39">
        <v>0.59853777041031875</v>
      </c>
      <c r="BZ196" s="39">
        <v>0.59959832138663416</v>
      </c>
      <c r="CA196" s="39">
        <v>0.60726810833450873</v>
      </c>
      <c r="CB196" s="39">
        <v>0.61776386503719449</v>
      </c>
      <c r="CC196" s="39">
        <v>0.63472383423076861</v>
      </c>
      <c r="CD196" s="39">
        <v>0.65435968583620652</v>
      </c>
      <c r="CE196" s="39">
        <v>0.67496819198322755</v>
      </c>
      <c r="CF196" s="39"/>
      <c r="CG196" s="16"/>
      <c r="CH196" s="16"/>
      <c r="CI196" s="16"/>
      <c r="CJ196" s="16"/>
      <c r="CK196" s="16"/>
      <c r="CL196" s="16"/>
      <c r="CM196" s="16"/>
      <c r="CN196" s="38"/>
      <c r="CO196" s="38"/>
      <c r="CP196" s="38">
        <v>4</v>
      </c>
      <c r="CQ196" s="39">
        <v>0</v>
      </c>
      <c r="CR196" s="39">
        <v>0.57408000000000003</v>
      </c>
      <c r="CS196" s="39">
        <v>2.5080100000000001</v>
      </c>
      <c r="CT196" s="39">
        <v>2.9037500000000001</v>
      </c>
      <c r="CU196" s="39">
        <v>2.8887499999999999</v>
      </c>
      <c r="CV196" s="39">
        <v>2.8543308512500998</v>
      </c>
      <c r="CW196" s="39">
        <v>2.8967207733447005</v>
      </c>
      <c r="CX196" s="39">
        <v>3.1628150632896399</v>
      </c>
      <c r="CY196" s="39">
        <v>3.4318851448778913</v>
      </c>
      <c r="CZ196" s="39">
        <v>3.6449923138844089</v>
      </c>
      <c r="DA196" s="39">
        <v>3.7943349929970522</v>
      </c>
      <c r="DB196" s="39">
        <v>3.9481671429651368</v>
      </c>
      <c r="DC196" s="39">
        <v>4.0050089254031125</v>
      </c>
      <c r="DD196" s="39">
        <v>4.0726933472464735</v>
      </c>
      <c r="DE196" s="39">
        <v>4.0846026270653049</v>
      </c>
      <c r="DF196" s="39">
        <v>4.1010258979328675</v>
      </c>
      <c r="DG196" s="39">
        <v>4.125385469512949</v>
      </c>
      <c r="DH196" s="39">
        <v>4.1537489479290794</v>
      </c>
      <c r="DI196" s="39">
        <v>4.1919471051551422</v>
      </c>
      <c r="DJ196" s="21"/>
    </row>
    <row r="197" spans="1:114" x14ac:dyDescent="0.25">
      <c r="A197" s="4"/>
      <c r="B197" s="4"/>
      <c r="C197" s="4">
        <v>5</v>
      </c>
      <c r="D197" s="36">
        <f t="shared" si="79"/>
        <v>331.74813999999998</v>
      </c>
      <c r="E197" s="36">
        <f t="shared" si="79"/>
        <v>300.57911000000001</v>
      </c>
      <c r="F197" s="36">
        <f t="shared" si="79"/>
        <v>308.70093000000003</v>
      </c>
      <c r="G197" s="36">
        <f t="shared" si="79"/>
        <v>317.37059999999997</v>
      </c>
      <c r="H197" s="36">
        <f t="shared" si="79"/>
        <v>304.43972999999994</v>
      </c>
      <c r="I197" s="36">
        <f t="shared" si="79"/>
        <v>266.85801889544439</v>
      </c>
      <c r="J197" s="36">
        <f t="shared" si="79"/>
        <v>236.44575671841386</v>
      </c>
      <c r="K197" s="36">
        <f t="shared" si="79"/>
        <v>267.31548596069416</v>
      </c>
      <c r="L197" s="36">
        <f t="shared" si="79"/>
        <v>264.54936718928877</v>
      </c>
      <c r="M197" s="36">
        <f t="shared" si="79"/>
        <v>264.06878264192528</v>
      </c>
      <c r="N197" s="36">
        <f t="shared" si="79"/>
        <v>259.62415926193398</v>
      </c>
      <c r="O197" s="36">
        <f t="shared" si="79"/>
        <v>252.9583452739069</v>
      </c>
      <c r="P197" s="36">
        <f t="shared" si="79"/>
        <v>246.18825099981424</v>
      </c>
      <c r="Q197" s="36">
        <f t="shared" si="79"/>
        <v>238.50821934947191</v>
      </c>
      <c r="R197" s="36">
        <f t="shared" si="79"/>
        <v>232.23293178502416</v>
      </c>
      <c r="S197" s="36">
        <f t="shared" si="79"/>
        <v>227.32311437538914</v>
      </c>
      <c r="T197" s="36">
        <f t="shared" si="66"/>
        <v>223.76489601653901</v>
      </c>
      <c r="U197" s="36">
        <f t="shared" si="58"/>
        <v>220.88999875132467</v>
      </c>
      <c r="V197" s="36">
        <f t="shared" si="58"/>
        <v>218.12981009964972</v>
      </c>
      <c r="W197" s="37"/>
      <c r="X197" s="16"/>
      <c r="Y197" s="16"/>
      <c r="Z197" s="16"/>
      <c r="AA197" s="16"/>
      <c r="AB197" s="16"/>
      <c r="AC197" s="16"/>
      <c r="AD197" s="16"/>
      <c r="AE197" s="16"/>
      <c r="AF197" s="38"/>
      <c r="AG197" s="38"/>
      <c r="AH197" s="38">
        <v>5</v>
      </c>
      <c r="AI197" s="39">
        <v>331.72627</v>
      </c>
      <c r="AJ197" s="39">
        <v>300.12878000000001</v>
      </c>
      <c r="AK197" s="39">
        <v>305.49709999999999</v>
      </c>
      <c r="AL197" s="39">
        <v>313.37624</v>
      </c>
      <c r="AM197" s="39">
        <v>300.37387999999999</v>
      </c>
      <c r="AN197" s="39">
        <v>262.663636260918</v>
      </c>
      <c r="AO197" s="39">
        <v>232.57775835058698</v>
      </c>
      <c r="AP197" s="39">
        <v>262.71554763070469</v>
      </c>
      <c r="AQ197" s="39">
        <v>259.76412306148461</v>
      </c>
      <c r="AR197" s="39">
        <v>258.9703470252112</v>
      </c>
      <c r="AS197" s="39">
        <v>254.31241178273041</v>
      </c>
      <c r="AT197" s="39">
        <v>247.49295826622827</v>
      </c>
      <c r="AU197" s="39">
        <v>240.58572455292753</v>
      </c>
      <c r="AV197" s="39">
        <v>232.84475072588498</v>
      </c>
      <c r="AW197" s="39">
        <v>226.54455906507243</v>
      </c>
      <c r="AX197" s="39">
        <v>221.60637117878571</v>
      </c>
      <c r="AY197" s="39">
        <v>218.00792950810407</v>
      </c>
      <c r="AZ197" s="39">
        <v>215.07591995882834</v>
      </c>
      <c r="BA197" s="39">
        <v>212.25597080996249</v>
      </c>
      <c r="BB197" s="16"/>
      <c r="BC197" s="16"/>
      <c r="BD197" s="16"/>
      <c r="BE197" s="16"/>
      <c r="BF197" s="16"/>
      <c r="BG197" s="16"/>
      <c r="BH197" s="16"/>
      <c r="BI197" s="16"/>
      <c r="BJ197" s="38"/>
      <c r="BK197" s="38"/>
      <c r="BL197" s="38">
        <v>5</v>
      </c>
      <c r="BM197" s="39">
        <v>2.1869999999999997E-2</v>
      </c>
      <c r="BN197" s="39">
        <v>2.9679999999999998E-2</v>
      </c>
      <c r="BO197" s="39">
        <v>0.16197999999999999</v>
      </c>
      <c r="BP197" s="39">
        <v>0.36499000000000004</v>
      </c>
      <c r="BQ197" s="39">
        <v>0.39929999999999999</v>
      </c>
      <c r="BR197" s="39">
        <v>0.32661767960634303</v>
      </c>
      <c r="BS197" s="39">
        <v>0.36976939939395498</v>
      </c>
      <c r="BT197" s="39">
        <v>0.40450628426758301</v>
      </c>
      <c r="BU197" s="39">
        <v>0.39088478119767966</v>
      </c>
      <c r="BV197" s="39">
        <v>0.40814859242800094</v>
      </c>
      <c r="BW197" s="39">
        <v>0.41584360071181253</v>
      </c>
      <c r="BX197" s="39">
        <v>0.4209182670548694</v>
      </c>
      <c r="BY197" s="39">
        <v>0.42742931868211842</v>
      </c>
      <c r="BZ197" s="39">
        <v>0.42818668204938493</v>
      </c>
      <c r="CA197" s="39">
        <v>0.43366384986006401</v>
      </c>
      <c r="CB197" s="39">
        <v>0.44115910639735295</v>
      </c>
      <c r="CC197" s="39">
        <v>0.45327060284027504</v>
      </c>
      <c r="CD197" s="39">
        <v>0.46729300725378736</v>
      </c>
      <c r="CE197" s="39">
        <v>0.48201000620848788</v>
      </c>
      <c r="CF197" s="39"/>
      <c r="CG197" s="16"/>
      <c r="CH197" s="16"/>
      <c r="CI197" s="16"/>
      <c r="CJ197" s="16"/>
      <c r="CK197" s="16"/>
      <c r="CL197" s="16"/>
      <c r="CM197" s="16"/>
      <c r="CN197" s="38"/>
      <c r="CO197" s="38"/>
      <c r="CP197" s="38">
        <v>5</v>
      </c>
      <c r="CQ197" s="39">
        <v>0</v>
      </c>
      <c r="CR197" s="39">
        <v>0.42064999999999997</v>
      </c>
      <c r="CS197" s="39">
        <v>3.0418499999999997</v>
      </c>
      <c r="CT197" s="39">
        <v>3.6293699999999998</v>
      </c>
      <c r="CU197" s="39">
        <v>3.66655</v>
      </c>
      <c r="CV197" s="39">
        <v>3.8677649549200499</v>
      </c>
      <c r="CW197" s="39">
        <v>3.49822896843293</v>
      </c>
      <c r="CX197" s="39">
        <v>4.1954320457219003</v>
      </c>
      <c r="CY197" s="39">
        <v>4.3943593466065041</v>
      </c>
      <c r="CZ197" s="39">
        <v>4.6902870242861026</v>
      </c>
      <c r="DA197" s="39">
        <v>4.8959038784917697</v>
      </c>
      <c r="DB197" s="39">
        <v>5.0444687406237483</v>
      </c>
      <c r="DC197" s="39">
        <v>5.1750971282045963</v>
      </c>
      <c r="DD197" s="39">
        <v>5.2352819415375613</v>
      </c>
      <c r="DE197" s="39">
        <v>5.2547088700916706</v>
      </c>
      <c r="DF197" s="39">
        <v>5.2755840902060829</v>
      </c>
      <c r="DG197" s="39">
        <v>5.3036959055946857</v>
      </c>
      <c r="DH197" s="39">
        <v>5.3467857852425373</v>
      </c>
      <c r="DI197" s="39">
        <v>5.3918292834787414</v>
      </c>
      <c r="DJ197" s="21"/>
    </row>
    <row r="198" spans="1:114" x14ac:dyDescent="0.25">
      <c r="A198" s="4"/>
      <c r="B198" s="4" t="s">
        <v>66</v>
      </c>
      <c r="C198" s="4"/>
      <c r="D198" s="36">
        <f t="shared" si="79"/>
        <v>1073.8646900000001</v>
      </c>
      <c r="E198" s="36">
        <f t="shared" si="79"/>
        <v>1031.8612000000003</v>
      </c>
      <c r="F198" s="36">
        <f t="shared" si="79"/>
        <v>1040.4642100000001</v>
      </c>
      <c r="G198" s="36">
        <f t="shared" si="79"/>
        <v>1038.5753400000001</v>
      </c>
      <c r="H198" s="36">
        <f t="shared" si="79"/>
        <v>1021.269</v>
      </c>
      <c r="I198" s="36">
        <f t="shared" si="79"/>
        <v>962.08813804944464</v>
      </c>
      <c r="J198" s="36">
        <f t="shared" si="79"/>
        <v>897.96656615760332</v>
      </c>
      <c r="K198" s="36">
        <f t="shared" si="79"/>
        <v>950.58706443092001</v>
      </c>
      <c r="L198" s="36">
        <f t="shared" si="79"/>
        <v>910.11638329838433</v>
      </c>
      <c r="M198" s="36">
        <f t="shared" si="79"/>
        <v>908.29627493953808</v>
      </c>
      <c r="N198" s="36">
        <f t="shared" si="79"/>
        <v>892.82489982340849</v>
      </c>
      <c r="O198" s="36">
        <f t="shared" si="79"/>
        <v>869.82199620697452</v>
      </c>
      <c r="P198" s="36">
        <f t="shared" si="79"/>
        <v>846.31783951221371</v>
      </c>
      <c r="Q198" s="36">
        <f t="shared" si="79"/>
        <v>819.80473223489992</v>
      </c>
      <c r="R198" s="36">
        <f t="shared" si="79"/>
        <v>798.16713452961085</v>
      </c>
      <c r="S198" s="36">
        <f t="shared" si="79"/>
        <v>781.24113289535137</v>
      </c>
      <c r="T198" s="36">
        <f t="shared" si="66"/>
        <v>768.98608721512232</v>
      </c>
      <c r="U198" s="36">
        <f t="shared" si="58"/>
        <v>759.06543160864112</v>
      </c>
      <c r="V198" s="36">
        <f t="shared" si="58"/>
        <v>749.55476961626539</v>
      </c>
      <c r="W198" s="37"/>
      <c r="X198" s="16"/>
      <c r="Y198" s="16"/>
      <c r="Z198" s="16"/>
      <c r="AA198" s="16"/>
      <c r="AB198" s="16"/>
      <c r="AC198" s="16"/>
      <c r="AD198" s="16"/>
      <c r="AE198" s="16"/>
      <c r="AF198" s="38"/>
      <c r="AG198" s="38" t="s">
        <v>66</v>
      </c>
      <c r="AH198" s="38"/>
      <c r="AI198" s="39">
        <f>SUM(AI193:AI197)</f>
        <v>1072.6327700000002</v>
      </c>
      <c r="AJ198" s="39">
        <f t="shared" ref="AJ198:BA198" si="80">SUM(AJ193:AJ197)</f>
        <v>1028.8769900000002</v>
      </c>
      <c r="AK198" s="39">
        <f t="shared" si="80"/>
        <v>1031.0784000000001</v>
      </c>
      <c r="AL198" s="39">
        <f t="shared" si="80"/>
        <v>1026.5803100000001</v>
      </c>
      <c r="AM198" s="39">
        <f t="shared" si="80"/>
        <v>1009.06065</v>
      </c>
      <c r="AN198" s="39">
        <f t="shared" si="80"/>
        <v>949.67534977503931</v>
      </c>
      <c r="AO198" s="39">
        <f t="shared" si="80"/>
        <v>886.04837885135862</v>
      </c>
      <c r="AP198" s="39">
        <f t="shared" si="80"/>
        <v>936.75405736602704</v>
      </c>
      <c r="AQ198" s="39">
        <f t="shared" si="80"/>
        <v>895.84603569374042</v>
      </c>
      <c r="AR198" s="39">
        <f t="shared" si="80"/>
        <v>893.10854790311146</v>
      </c>
      <c r="AS198" s="39">
        <f t="shared" si="80"/>
        <v>877.04477138033553</v>
      </c>
      <c r="AT198" s="39">
        <f t="shared" si="80"/>
        <v>853.52658755126924</v>
      </c>
      <c r="AU198" s="39">
        <f t="shared" si="80"/>
        <v>829.70567700079278</v>
      </c>
      <c r="AV198" s="39">
        <f t="shared" si="80"/>
        <v>803.00945492964991</v>
      </c>
      <c r="AW198" s="39">
        <f t="shared" si="80"/>
        <v>781.2820444738428</v>
      </c>
      <c r="AX198" s="39">
        <f t="shared" si="80"/>
        <v>764.25176335071126</v>
      </c>
      <c r="AY198" s="39">
        <f t="shared" si="80"/>
        <v>751.84185213062995</v>
      </c>
      <c r="AZ198" s="39">
        <f t="shared" si="80"/>
        <v>741.73025896534443</v>
      </c>
      <c r="BA198" s="39">
        <f t="shared" si="80"/>
        <v>732.00512742640808</v>
      </c>
      <c r="BB198" s="16"/>
      <c r="BC198" s="16"/>
      <c r="BD198" s="16"/>
      <c r="BE198" s="16"/>
      <c r="BF198" s="16"/>
      <c r="BG198" s="16"/>
      <c r="BH198" s="16"/>
      <c r="BI198" s="16"/>
      <c r="BJ198" s="38"/>
      <c r="BK198" s="38" t="s">
        <v>66</v>
      </c>
      <c r="BL198" s="38"/>
      <c r="BM198" s="39">
        <f>SUM(BM193:BM197)</f>
        <v>1.2319199999999999</v>
      </c>
      <c r="BN198" s="39">
        <f t="shared" ref="BN198:CE198" si="81">SUM(BN193:BN197)</f>
        <v>1.49322</v>
      </c>
      <c r="BO198" s="39">
        <f t="shared" si="81"/>
        <v>1.7402000000000002</v>
      </c>
      <c r="BP198" s="39">
        <f t="shared" si="81"/>
        <v>2.1972900000000002</v>
      </c>
      <c r="BQ198" s="39">
        <f t="shared" si="81"/>
        <v>2.2139800000000003</v>
      </c>
      <c r="BR198" s="39">
        <f t="shared" si="81"/>
        <v>2.2299178516815097</v>
      </c>
      <c r="BS198" s="39">
        <f t="shared" si="81"/>
        <v>2.1018000744764769</v>
      </c>
      <c r="BT198" s="39">
        <f t="shared" si="81"/>
        <v>2.5153787308932962</v>
      </c>
      <c r="BU198" s="39">
        <f t="shared" si="81"/>
        <v>2.3562613293064736</v>
      </c>
      <c r="BV198" s="39">
        <f t="shared" si="81"/>
        <v>2.4603279309117201</v>
      </c>
      <c r="BW198" s="39">
        <f t="shared" si="81"/>
        <v>2.5067135957418603</v>
      </c>
      <c r="BX198" s="39">
        <f t="shared" si="81"/>
        <v>2.5373037866074153</v>
      </c>
      <c r="BY198" s="39">
        <f t="shared" si="81"/>
        <v>2.5765525368795479</v>
      </c>
      <c r="BZ198" s="39">
        <f t="shared" si="81"/>
        <v>2.5811179385026444</v>
      </c>
      <c r="CA198" s="39">
        <f t="shared" si="81"/>
        <v>2.6141344163171096</v>
      </c>
      <c r="CB198" s="39">
        <f t="shared" si="81"/>
        <v>2.6593159735983432</v>
      </c>
      <c r="CC198" s="39">
        <f t="shared" si="81"/>
        <v>2.7323243179525272</v>
      </c>
      <c r="CD198" s="39">
        <f t="shared" si="81"/>
        <v>2.8168516540187181</v>
      </c>
      <c r="CE198" s="39">
        <f t="shared" si="81"/>
        <v>2.9055660199609097</v>
      </c>
      <c r="CF198" s="39"/>
      <c r="CG198" s="16"/>
      <c r="CH198" s="16"/>
      <c r="CI198" s="16"/>
      <c r="CJ198" s="16"/>
      <c r="CK198" s="16"/>
      <c r="CL198" s="16"/>
      <c r="CM198" s="16"/>
      <c r="CN198" s="38"/>
      <c r="CO198" s="38" t="s">
        <v>66</v>
      </c>
      <c r="CP198" s="38"/>
      <c r="CQ198" s="39">
        <f>SUM(CQ193:CQ197)</f>
        <v>0</v>
      </c>
      <c r="CR198" s="39">
        <f t="shared" ref="CR198:DI198" si="82">SUM(CR193:CR197)</f>
        <v>1.49099</v>
      </c>
      <c r="CS198" s="39">
        <f t="shared" si="82"/>
        <v>7.6456099999999996</v>
      </c>
      <c r="CT198" s="39">
        <f t="shared" si="82"/>
        <v>9.797740000000001</v>
      </c>
      <c r="CU198" s="39">
        <f t="shared" si="82"/>
        <v>9.99437</v>
      </c>
      <c r="CV198" s="39">
        <f t="shared" si="82"/>
        <v>10.182870422723827</v>
      </c>
      <c r="CW198" s="39">
        <f t="shared" si="82"/>
        <v>9.8163872317681946</v>
      </c>
      <c r="CX198" s="39">
        <f t="shared" si="82"/>
        <v>11.317628333999703</v>
      </c>
      <c r="CY198" s="39">
        <f t="shared" si="82"/>
        <v>11.914086275337519</v>
      </c>
      <c r="CZ198" s="39">
        <f t="shared" si="82"/>
        <v>12.727399105514934</v>
      </c>
      <c r="DA198" s="39">
        <f t="shared" si="82"/>
        <v>13.273414847331036</v>
      </c>
      <c r="DB198" s="39">
        <f t="shared" si="82"/>
        <v>13.758104869097927</v>
      </c>
      <c r="DC198" s="39">
        <f t="shared" si="82"/>
        <v>14.035609974541336</v>
      </c>
      <c r="DD198" s="39">
        <f t="shared" si="82"/>
        <v>14.214159366747399</v>
      </c>
      <c r="DE198" s="39">
        <f t="shared" si="82"/>
        <v>14.270955639450911</v>
      </c>
      <c r="DF198" s="39">
        <f t="shared" si="82"/>
        <v>14.33005357104174</v>
      </c>
      <c r="DG198" s="39">
        <f t="shared" si="82"/>
        <v>14.411910766539854</v>
      </c>
      <c r="DH198" s="39">
        <f t="shared" si="82"/>
        <v>14.518320989277992</v>
      </c>
      <c r="DI198" s="39">
        <f t="shared" si="82"/>
        <v>14.644076169896415</v>
      </c>
      <c r="DJ198" s="21"/>
    </row>
    <row r="199" spans="1:114" x14ac:dyDescent="0.25">
      <c r="A199" s="4" t="s">
        <v>69</v>
      </c>
      <c r="B199" s="4"/>
      <c r="C199" s="4"/>
      <c r="D199" s="36">
        <f t="shared" si="79"/>
        <v>5856.4014799999995</v>
      </c>
      <c r="E199" s="36">
        <f t="shared" si="79"/>
        <v>5471.5488699999996</v>
      </c>
      <c r="F199" s="36">
        <f t="shared" si="79"/>
        <v>5655.5940899999996</v>
      </c>
      <c r="G199" s="36">
        <f t="shared" si="79"/>
        <v>5592.6809999999996</v>
      </c>
      <c r="H199" s="36">
        <f t="shared" si="79"/>
        <v>5474.9973</v>
      </c>
      <c r="I199" s="36">
        <f t="shared" si="79"/>
        <v>5248.3545637035695</v>
      </c>
      <c r="J199" s="36">
        <f t="shared" si="79"/>
        <v>5075.7970089277633</v>
      </c>
      <c r="K199" s="36">
        <f t="shared" si="79"/>
        <v>5291.3263032089508</v>
      </c>
      <c r="L199" s="36">
        <f t="shared" si="79"/>
        <v>4917.9702582823365</v>
      </c>
      <c r="M199" s="36">
        <f t="shared" si="79"/>
        <v>4912.0462039672557</v>
      </c>
      <c r="N199" s="36">
        <f t="shared" si="79"/>
        <v>4832.2312651261691</v>
      </c>
      <c r="O199" s="36">
        <f t="shared" si="79"/>
        <v>4711.5362996624308</v>
      </c>
      <c r="P199" s="36">
        <f t="shared" si="79"/>
        <v>4587.8984580653632</v>
      </c>
      <c r="Q199" s="36">
        <f t="shared" si="79"/>
        <v>4447.7546487179588</v>
      </c>
      <c r="R199" s="36">
        <f t="shared" si="79"/>
        <v>4333.8248464260605</v>
      </c>
      <c r="S199" s="36">
        <f t="shared" si="79"/>
        <v>4245.3180652258334</v>
      </c>
      <c r="T199" s="36">
        <f t="shared" si="66"/>
        <v>4182.0785681889138</v>
      </c>
      <c r="U199" s="36">
        <f t="shared" si="58"/>
        <v>4131.4618039425313</v>
      </c>
      <c r="V199" s="36">
        <f t="shared" si="58"/>
        <v>4083.0237784704527</v>
      </c>
      <c r="W199" s="37"/>
      <c r="X199" s="16"/>
      <c r="Y199" s="16"/>
      <c r="Z199" s="16"/>
      <c r="AA199" s="16"/>
      <c r="AB199" s="16"/>
      <c r="AC199" s="16"/>
      <c r="AD199" s="16"/>
      <c r="AE199" s="16"/>
      <c r="AF199" s="38" t="s">
        <v>69</v>
      </c>
      <c r="AG199" s="38"/>
      <c r="AH199" s="38"/>
      <c r="AI199" s="39">
        <f>AI198+AI192+AI186</f>
        <v>5849.8618299999998</v>
      </c>
      <c r="AJ199" s="39">
        <f t="shared" ref="AJ199:BA199" si="83">AJ198+AJ192+AJ186</f>
        <v>5459.5559599999997</v>
      </c>
      <c r="AK199" s="39">
        <f t="shared" si="83"/>
        <v>5603.3283700000002</v>
      </c>
      <c r="AL199" s="39">
        <f t="shared" si="83"/>
        <v>5524.5005600000004</v>
      </c>
      <c r="AM199" s="39">
        <f t="shared" si="83"/>
        <v>5406.5207599999994</v>
      </c>
      <c r="AN199" s="39">
        <f t="shared" si="83"/>
        <v>5179.2870857078997</v>
      </c>
      <c r="AO199" s="39">
        <f t="shared" si="83"/>
        <v>5004.9573425256449</v>
      </c>
      <c r="AP199" s="39">
        <f t="shared" si="83"/>
        <v>5211.8882826842964</v>
      </c>
      <c r="AQ199" s="39">
        <f t="shared" si="83"/>
        <v>4837.5664388035093</v>
      </c>
      <c r="AR199" s="39">
        <f t="shared" si="83"/>
        <v>4826.3770031326821</v>
      </c>
      <c r="AS199" s="39">
        <f t="shared" si="83"/>
        <v>4743.1221125192005</v>
      </c>
      <c r="AT199" s="39">
        <f t="shared" si="83"/>
        <v>4619.4179548003085</v>
      </c>
      <c r="AU199" s="39">
        <f t="shared" si="83"/>
        <v>4493.9066537554627</v>
      </c>
      <c r="AV199" s="39">
        <f t="shared" si="83"/>
        <v>4352.6379853563831</v>
      </c>
      <c r="AW199" s="39">
        <f t="shared" si="83"/>
        <v>4238.1249856617469</v>
      </c>
      <c r="AX199" s="39">
        <f t="shared" si="83"/>
        <v>4148.9530565309433</v>
      </c>
      <c r="AY199" s="39">
        <f t="shared" si="83"/>
        <v>4084.7629014163308</v>
      </c>
      <c r="AZ199" s="39">
        <f t="shared" si="83"/>
        <v>4032.9864952999155</v>
      </c>
      <c r="BA199" s="39">
        <f t="shared" si="83"/>
        <v>3983.2488937699154</v>
      </c>
      <c r="BB199" s="16"/>
      <c r="BC199" s="16"/>
      <c r="BD199" s="16"/>
      <c r="BE199" s="16"/>
      <c r="BF199" s="16"/>
      <c r="BG199" s="16"/>
      <c r="BH199" s="16"/>
      <c r="BI199" s="16"/>
      <c r="BJ199" s="38" t="s">
        <v>69</v>
      </c>
      <c r="BK199" s="38"/>
      <c r="BL199" s="38"/>
      <c r="BM199" s="39">
        <f>BM198+BM192+BM186</f>
        <v>6.53965</v>
      </c>
      <c r="BN199" s="39">
        <f t="shared" ref="BN199:CE199" si="84">BN198+BN192+BN186</f>
        <v>7.5032700000000006</v>
      </c>
      <c r="BO199" s="39">
        <f t="shared" si="84"/>
        <v>8.5391499999999994</v>
      </c>
      <c r="BP199" s="39">
        <f t="shared" si="84"/>
        <v>11.84769</v>
      </c>
      <c r="BQ199" s="39">
        <f t="shared" si="84"/>
        <v>12.207540000000002</v>
      </c>
      <c r="BR199" s="39">
        <f t="shared" si="84"/>
        <v>12.241450329732228</v>
      </c>
      <c r="BS199" s="39">
        <f t="shared" si="84"/>
        <v>12.125419444971172</v>
      </c>
      <c r="BT199" s="39">
        <f t="shared" si="84"/>
        <v>13.881684864919659</v>
      </c>
      <c r="BU199" s="39">
        <f t="shared" si="84"/>
        <v>12.290884187893592</v>
      </c>
      <c r="BV199" s="39">
        <f t="shared" si="84"/>
        <v>12.90410738463223</v>
      </c>
      <c r="BW199" s="39">
        <f t="shared" si="84"/>
        <v>13.219831043540429</v>
      </c>
      <c r="BX199" s="39">
        <f t="shared" si="84"/>
        <v>13.455220385748213</v>
      </c>
      <c r="BY199" s="39">
        <f t="shared" si="84"/>
        <v>13.739327635701184</v>
      </c>
      <c r="BZ199" s="39">
        <f t="shared" si="84"/>
        <v>13.84055332991176</v>
      </c>
      <c r="CA199" s="39">
        <f t="shared" si="84"/>
        <v>14.096252396008914</v>
      </c>
      <c r="CB199" s="39">
        <f t="shared" si="84"/>
        <v>14.420718222800456</v>
      </c>
      <c r="CC199" s="39">
        <f t="shared" si="84"/>
        <v>14.900521386998154</v>
      </c>
      <c r="CD199" s="39">
        <f t="shared" si="84"/>
        <v>15.44886436302367</v>
      </c>
      <c r="CE199" s="39">
        <f t="shared" si="84"/>
        <v>16.026467972182207</v>
      </c>
      <c r="CF199" s="39"/>
      <c r="CG199" s="16"/>
      <c r="CH199" s="16"/>
      <c r="CI199" s="16"/>
      <c r="CJ199" s="16"/>
      <c r="CK199" s="16"/>
      <c r="CL199" s="16"/>
      <c r="CM199" s="16"/>
      <c r="CN199" s="38" t="s">
        <v>69</v>
      </c>
      <c r="CO199" s="38"/>
      <c r="CP199" s="38"/>
      <c r="CQ199" s="39">
        <f>CQ198+CQ192+CQ186</f>
        <v>0</v>
      </c>
      <c r="CR199" s="39">
        <f t="shared" ref="CR199:DI199" si="85">CR198+CR192+CR186</f>
        <v>4.4896399999999996</v>
      </c>
      <c r="CS199" s="39">
        <f t="shared" si="85"/>
        <v>43.726569999999995</v>
      </c>
      <c r="CT199" s="39">
        <f t="shared" si="85"/>
        <v>56.332750000000004</v>
      </c>
      <c r="CU199" s="39">
        <f t="shared" si="85"/>
        <v>56.268999999999991</v>
      </c>
      <c r="CV199" s="39">
        <f t="shared" si="85"/>
        <v>56.826027665937261</v>
      </c>
      <c r="CW199" s="39">
        <f t="shared" si="85"/>
        <v>58.714246957147338</v>
      </c>
      <c r="CX199" s="39">
        <f t="shared" si="85"/>
        <v>65.556335659734913</v>
      </c>
      <c r="CY199" s="39">
        <f t="shared" si="85"/>
        <v>68.11293529093399</v>
      </c>
      <c r="CZ199" s="39">
        <f t="shared" si="85"/>
        <v>72.765093449941247</v>
      </c>
      <c r="DA199" s="39">
        <f t="shared" si="85"/>
        <v>75.889321563427657</v>
      </c>
      <c r="DB199" s="39">
        <f t="shared" si="85"/>
        <v>78.663124476374037</v>
      </c>
      <c r="DC199" s="39">
        <f t="shared" si="85"/>
        <v>80.252476674198761</v>
      </c>
      <c r="DD199" s="39">
        <f t="shared" si="85"/>
        <v>81.27611003166362</v>
      </c>
      <c r="DE199" s="39">
        <f t="shared" si="85"/>
        <v>81.603608368304407</v>
      </c>
      <c r="DF199" s="39">
        <f t="shared" si="85"/>
        <v>81.944290472089705</v>
      </c>
      <c r="DG199" s="39">
        <f t="shared" si="85"/>
        <v>82.415145385584736</v>
      </c>
      <c r="DH199" s="39">
        <f t="shared" si="85"/>
        <v>83.02644427959163</v>
      </c>
      <c r="DI199" s="39">
        <f t="shared" si="85"/>
        <v>83.748416728355195</v>
      </c>
      <c r="DJ199" s="21"/>
    </row>
    <row r="200" spans="1:114" x14ac:dyDescent="0.25">
      <c r="A200" s="4" t="s">
        <v>70</v>
      </c>
      <c r="B200" s="4"/>
      <c r="C200" s="4"/>
      <c r="D200" s="36">
        <f t="shared" si="79"/>
        <v>46420.747550000007</v>
      </c>
      <c r="E200" s="36">
        <f t="shared" si="79"/>
        <v>44705.244629999994</v>
      </c>
      <c r="F200" s="36">
        <f t="shared" si="79"/>
        <v>46670.359760000007</v>
      </c>
      <c r="G200" s="36">
        <f t="shared" si="79"/>
        <v>45029.529980000007</v>
      </c>
      <c r="H200" s="36">
        <f t="shared" si="79"/>
        <v>46484.92974</v>
      </c>
      <c r="I200" s="36">
        <f t="shared" si="79"/>
        <v>43827.382296533397</v>
      </c>
      <c r="J200" s="36">
        <f t="shared" si="79"/>
        <v>41453.574803867617</v>
      </c>
      <c r="K200" s="36">
        <f t="shared" si="79"/>
        <v>45968.447241589573</v>
      </c>
      <c r="L200" s="36">
        <f t="shared" si="79"/>
        <v>43039.24681769748</v>
      </c>
      <c r="M200" s="36">
        <f t="shared" si="79"/>
        <v>42983.912649522536</v>
      </c>
      <c r="N200" s="36">
        <f t="shared" si="79"/>
        <v>42547.284208266152</v>
      </c>
      <c r="O200" s="36">
        <f t="shared" si="79"/>
        <v>41942.67367287758</v>
      </c>
      <c r="P200" s="36">
        <f t="shared" si="79"/>
        <v>41364.777928356438</v>
      </c>
      <c r="Q200" s="36">
        <f t="shared" si="79"/>
        <v>40689.112480614967</v>
      </c>
      <c r="R200" s="36">
        <f t="shared" si="79"/>
        <v>40082.337808714743</v>
      </c>
      <c r="S200" s="36">
        <f t="shared" si="79"/>
        <v>39618.626148142394</v>
      </c>
      <c r="T200" s="36">
        <f t="shared" si="66"/>
        <v>39275.924046808774</v>
      </c>
      <c r="U200" s="36">
        <f t="shared" si="58"/>
        <v>38968.244028685302</v>
      </c>
      <c r="V200" s="36">
        <f t="shared" si="58"/>
        <v>38677.292324963375</v>
      </c>
      <c r="W200" s="37"/>
      <c r="X200" s="16"/>
      <c r="Y200" s="16"/>
      <c r="Z200" s="16"/>
      <c r="AA200" s="16"/>
      <c r="AB200" s="16"/>
      <c r="AC200" s="16"/>
      <c r="AD200" s="16"/>
      <c r="AE200" s="16"/>
      <c r="AF200" s="38" t="s">
        <v>70</v>
      </c>
      <c r="AG200" s="38"/>
      <c r="AH200" s="38"/>
      <c r="AI200" s="39">
        <f>AI199+AI180</f>
        <v>46227.727040000005</v>
      </c>
      <c r="AJ200" s="39">
        <f t="shared" ref="AJ200:BA200" si="86">AJ199+AJ180</f>
        <v>44493.566009999995</v>
      </c>
      <c r="AK200" s="39">
        <f t="shared" si="86"/>
        <v>46343.278840000006</v>
      </c>
      <c r="AL200" s="39">
        <f t="shared" si="86"/>
        <v>44655.472340000008</v>
      </c>
      <c r="AM200" s="39">
        <f t="shared" si="86"/>
        <v>46073.183729999997</v>
      </c>
      <c r="AN200" s="39">
        <f t="shared" si="86"/>
        <v>43440.259083815137</v>
      </c>
      <c r="AO200" s="39">
        <f t="shared" si="86"/>
        <v>41085.533142234104</v>
      </c>
      <c r="AP200" s="39">
        <f t="shared" si="86"/>
        <v>45462.82703316275</v>
      </c>
      <c r="AQ200" s="39">
        <f t="shared" si="86"/>
        <v>42540.186923573434</v>
      </c>
      <c r="AR200" s="39">
        <f t="shared" si="86"/>
        <v>42462.581149211634</v>
      </c>
      <c r="AS200" s="39">
        <f t="shared" si="86"/>
        <v>42010.629724911334</v>
      </c>
      <c r="AT200" s="39">
        <f t="shared" si="86"/>
        <v>41392.276210398712</v>
      </c>
      <c r="AU200" s="39">
        <f t="shared" si="86"/>
        <v>40802.684627063529</v>
      </c>
      <c r="AV200" s="39">
        <f t="shared" si="86"/>
        <v>40117.415597305429</v>
      </c>
      <c r="AW200" s="39">
        <f t="shared" si="86"/>
        <v>39501.610200781652</v>
      </c>
      <c r="AX200" s="39">
        <f t="shared" si="86"/>
        <v>39027.300879006376</v>
      </c>
      <c r="AY200" s="39">
        <f t="shared" si="86"/>
        <v>38672.255027298546</v>
      </c>
      <c r="AZ200" s="39">
        <f t="shared" si="86"/>
        <v>38350.857988550611</v>
      </c>
      <c r="BA200" s="39">
        <f t="shared" si="86"/>
        <v>38046.138238782703</v>
      </c>
      <c r="BB200" s="16"/>
      <c r="BC200" s="16"/>
      <c r="BD200" s="16"/>
      <c r="BE200" s="16"/>
      <c r="BF200" s="16"/>
      <c r="BG200" s="16"/>
      <c r="BH200" s="16"/>
      <c r="BI200" s="16"/>
      <c r="BJ200" s="38" t="s">
        <v>70</v>
      </c>
      <c r="BK200" s="38"/>
      <c r="BL200" s="38"/>
      <c r="BM200" s="39">
        <f>BM199+BM180</f>
        <v>193.02051</v>
      </c>
      <c r="BN200" s="39">
        <f t="shared" ref="BN200:CE200" si="87">BN199+BN180</f>
        <v>204.08643999999998</v>
      </c>
      <c r="BO200" s="39">
        <f t="shared" si="87"/>
        <v>231.76469</v>
      </c>
      <c r="BP200" s="39">
        <f t="shared" si="87"/>
        <v>246.82673999999997</v>
      </c>
      <c r="BQ200" s="39">
        <f t="shared" si="87"/>
        <v>262.40516000000002</v>
      </c>
      <c r="BR200" s="39">
        <f t="shared" si="87"/>
        <v>241.08683043607402</v>
      </c>
      <c r="BS200" s="39">
        <f t="shared" si="87"/>
        <v>218.61194314599169</v>
      </c>
      <c r="BT200" s="39">
        <f t="shared" si="87"/>
        <v>299.3360559811623</v>
      </c>
      <c r="BU200" s="39">
        <f t="shared" si="87"/>
        <v>291.95031376007006</v>
      </c>
      <c r="BV200" s="39">
        <f t="shared" si="87"/>
        <v>300.94291752018353</v>
      </c>
      <c r="BW200" s="39">
        <f t="shared" si="87"/>
        <v>305.71156224846465</v>
      </c>
      <c r="BX200" s="39">
        <f t="shared" si="87"/>
        <v>309.36051431512573</v>
      </c>
      <c r="BY200" s="39">
        <f t="shared" si="87"/>
        <v>312.63095607276983</v>
      </c>
      <c r="BZ200" s="39">
        <f t="shared" si="87"/>
        <v>314.2523589556908</v>
      </c>
      <c r="CA200" s="39">
        <f t="shared" si="87"/>
        <v>315.59637991998329</v>
      </c>
      <c r="CB200" s="39">
        <f t="shared" si="87"/>
        <v>318.58994885251064</v>
      </c>
      <c r="CC200" s="39">
        <f t="shared" si="87"/>
        <v>322.85380581033729</v>
      </c>
      <c r="CD200" s="39">
        <f t="shared" si="87"/>
        <v>327.70535693307761</v>
      </c>
      <c r="CE200" s="39">
        <f t="shared" si="87"/>
        <v>332.49988159360021</v>
      </c>
      <c r="CF200" s="39"/>
      <c r="CG200" s="16"/>
      <c r="CH200" s="16"/>
      <c r="CI200" s="16"/>
      <c r="CJ200" s="16"/>
      <c r="CK200" s="16"/>
      <c r="CL200" s="16"/>
      <c r="CM200" s="16"/>
      <c r="CN200" s="38" t="s">
        <v>70</v>
      </c>
      <c r="CO200" s="38"/>
      <c r="CP200" s="38"/>
      <c r="CQ200" s="39">
        <f>CQ199+CQ180</f>
        <v>0</v>
      </c>
      <c r="CR200" s="39">
        <f t="shared" ref="CR200:DI200" si="88">CR199+CR180</f>
        <v>7.592179999999999</v>
      </c>
      <c r="CS200" s="39">
        <f t="shared" si="88"/>
        <v>95.316230000000004</v>
      </c>
      <c r="CT200" s="39">
        <f t="shared" si="88"/>
        <v>127.23089999999999</v>
      </c>
      <c r="CU200" s="39">
        <f t="shared" si="88"/>
        <v>149.34084999999999</v>
      </c>
      <c r="CV200" s="39">
        <f t="shared" si="88"/>
        <v>146.03638228218264</v>
      </c>
      <c r="CW200" s="39">
        <f t="shared" si="88"/>
        <v>149.42971848752632</v>
      </c>
      <c r="CX200" s="39">
        <f t="shared" si="88"/>
        <v>206.28415244565983</v>
      </c>
      <c r="CY200" s="39">
        <f t="shared" si="88"/>
        <v>207.10958036397511</v>
      </c>
      <c r="CZ200" s="39">
        <f t="shared" si="88"/>
        <v>220.38858279072514</v>
      </c>
      <c r="DA200" s="39">
        <f t="shared" si="88"/>
        <v>230.94292110635502</v>
      </c>
      <c r="DB200" s="39">
        <f t="shared" si="88"/>
        <v>241.03694816374153</v>
      </c>
      <c r="DC200" s="39">
        <f t="shared" si="88"/>
        <v>249.46234522014322</v>
      </c>
      <c r="DD200" s="39">
        <f t="shared" si="88"/>
        <v>257.44452435385352</v>
      </c>
      <c r="DE200" s="39">
        <f t="shared" si="88"/>
        <v>265.13122801310794</v>
      </c>
      <c r="DF200" s="39">
        <f t="shared" si="88"/>
        <v>272.73532028350451</v>
      </c>
      <c r="DG200" s="39">
        <f t="shared" si="88"/>
        <v>280.81521369989036</v>
      </c>
      <c r="DH200" s="39">
        <f t="shared" si="88"/>
        <v>289.68068320161194</v>
      </c>
      <c r="DI200" s="39">
        <f t="shared" si="88"/>
        <v>298.65420458707206</v>
      </c>
      <c r="DJ200" s="21"/>
    </row>
    <row r="201" spans="1:114" x14ac:dyDescent="0.25"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39"/>
      <c r="AF201" s="4"/>
      <c r="AG201" s="4"/>
      <c r="AH201" s="4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CP201" s="20"/>
      <c r="CQ201" s="20"/>
      <c r="CR201" s="20"/>
      <c r="CS201" s="20"/>
      <c r="CT201" s="20"/>
      <c r="CU201" s="20"/>
      <c r="CV201" s="20"/>
      <c r="CW201" s="20"/>
      <c r="CX201" s="20"/>
      <c r="CY201" s="20"/>
      <c r="CZ201" s="20"/>
      <c r="DA201" s="20"/>
      <c r="DB201" s="20"/>
      <c r="DC201" s="20"/>
      <c r="DD201" s="20"/>
      <c r="DE201" s="20"/>
      <c r="DF201" s="20"/>
      <c r="DG201" s="20"/>
      <c r="DH201" s="20"/>
      <c r="DI201" s="20"/>
    </row>
    <row r="202" spans="1:114" x14ac:dyDescent="0.25"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CP202" s="20"/>
      <c r="CQ202" s="20"/>
      <c r="CR202" s="20"/>
      <c r="CS202" s="20"/>
      <c r="CT202" s="20"/>
      <c r="CU202" s="20"/>
      <c r="CV202" s="20"/>
      <c r="CW202" s="20"/>
      <c r="CX202" s="20"/>
      <c r="CY202" s="20"/>
      <c r="CZ202" s="20"/>
      <c r="DA202" s="20"/>
      <c r="DB202" s="20"/>
      <c r="DC202" s="20"/>
      <c r="DD202" s="20"/>
      <c r="DE202" s="20"/>
      <c r="DF202" s="20"/>
      <c r="DG202" s="20"/>
      <c r="DH202" s="20"/>
      <c r="DI202" s="20"/>
    </row>
    <row r="203" spans="1:114" x14ac:dyDescent="0.25">
      <c r="C203" s="40">
        <v>42583</v>
      </c>
      <c r="D203" s="40"/>
      <c r="E203" s="40"/>
      <c r="F203" s="40"/>
      <c r="G203" s="4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CP203" s="20"/>
      <c r="CQ203" s="20"/>
      <c r="CR203" s="20"/>
      <c r="CS203" s="20"/>
      <c r="CT203" s="20"/>
      <c r="CU203" s="20"/>
      <c r="CV203" s="20"/>
      <c r="CW203" s="20"/>
      <c r="CX203" s="20"/>
      <c r="CY203" s="20"/>
      <c r="CZ203" s="20"/>
      <c r="DA203" s="20"/>
      <c r="DB203" s="20"/>
      <c r="DC203" s="20"/>
      <c r="DD203" s="20"/>
      <c r="DE203" s="20"/>
      <c r="DF203" s="20"/>
      <c r="DG203" s="20"/>
      <c r="DH203" s="20"/>
      <c r="DI203" s="20"/>
    </row>
    <row r="204" spans="1:114" x14ac:dyDescent="0.25"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AF204" s="4" t="s">
        <v>71</v>
      </c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CP204" s="20"/>
      <c r="CQ204" s="20"/>
      <c r="CR204" s="20"/>
      <c r="CS204" s="20"/>
      <c r="CT204" s="20"/>
      <c r="CU204" s="20"/>
      <c r="CV204" s="20"/>
      <c r="CW204" s="20"/>
      <c r="CX204" s="20"/>
      <c r="CY204" s="20"/>
      <c r="CZ204" s="20"/>
      <c r="DA204" s="20"/>
      <c r="DB204" s="20"/>
      <c r="DC204" s="20"/>
      <c r="DD204" s="20"/>
      <c r="DE204" s="20"/>
      <c r="DF204" s="20"/>
      <c r="DG204" s="20"/>
      <c r="DH204" s="20"/>
      <c r="DI204" s="20"/>
    </row>
    <row r="205" spans="1:114" x14ac:dyDescent="0.25">
      <c r="C205" s="11" t="s">
        <v>72</v>
      </c>
      <c r="D205" s="11"/>
      <c r="E205" s="11"/>
      <c r="F205" s="11"/>
      <c r="G205" s="11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AF205" s="4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</row>
    <row r="206" spans="1:114" x14ac:dyDescent="0.25"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41" t="s">
        <v>73</v>
      </c>
      <c r="S206" s="20"/>
      <c r="T206" s="20"/>
      <c r="U206" s="20"/>
      <c r="V206" s="20"/>
      <c r="X206" s="11" t="s">
        <v>74</v>
      </c>
      <c r="AF206" s="4" t="s">
        <v>75</v>
      </c>
      <c r="AI206" s="42">
        <v>104.03872295473099</v>
      </c>
      <c r="AJ206" s="42">
        <v>92.078238929329018</v>
      </c>
      <c r="AK206" s="42">
        <v>86.969632323938001</v>
      </c>
      <c r="AL206" s="42">
        <v>83.300788267762996</v>
      </c>
      <c r="AM206" s="42">
        <v>79.826419088051011</v>
      </c>
      <c r="AN206" s="42">
        <v>73.543472391085018</v>
      </c>
      <c r="AO206" s="42">
        <v>78.25152025479801</v>
      </c>
      <c r="AP206" s="42">
        <v>78.672537228576999</v>
      </c>
      <c r="AQ206" s="42">
        <v>67.276904465480669</v>
      </c>
      <c r="AR206" s="42">
        <v>68.356382176406655</v>
      </c>
      <c r="AS206" s="42">
        <v>68.378509383785357</v>
      </c>
      <c r="AT206" s="42">
        <v>66.643853368386402</v>
      </c>
      <c r="AU206" s="42">
        <v>66.437056676668945</v>
      </c>
      <c r="AV206" s="42">
        <v>65.810077013421292</v>
      </c>
      <c r="AW206" s="42">
        <v>64.97105577243569</v>
      </c>
      <c r="AX206" s="42">
        <v>64.424608557758461</v>
      </c>
      <c r="AY206" s="42">
        <v>63.767208838914371</v>
      </c>
      <c r="AZ206" s="42">
        <v>63.099871901908784</v>
      </c>
      <c r="BA206" s="42">
        <v>62.488618504203323</v>
      </c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</row>
    <row r="207" spans="1:114" x14ac:dyDescent="0.25">
      <c r="H207" s="20"/>
      <c r="I207" s="41" t="s">
        <v>76</v>
      </c>
      <c r="J207" s="20"/>
      <c r="K207" s="20"/>
      <c r="L207" s="41" t="s">
        <v>77</v>
      </c>
      <c r="M207" s="41" t="s">
        <v>78</v>
      </c>
      <c r="N207" s="20"/>
      <c r="O207" s="20"/>
      <c r="P207" s="20"/>
      <c r="Q207" s="20"/>
      <c r="R207" s="41" t="s">
        <v>79</v>
      </c>
      <c r="S207" s="20"/>
      <c r="T207" s="41" t="s">
        <v>77</v>
      </c>
      <c r="U207" s="41" t="s">
        <v>78</v>
      </c>
      <c r="V207" s="20"/>
      <c r="X207" s="11" t="s">
        <v>80</v>
      </c>
      <c r="AF207" s="4" t="s">
        <v>40</v>
      </c>
      <c r="AI207" s="42">
        <v>15</v>
      </c>
      <c r="AJ207" s="42">
        <v>15</v>
      </c>
      <c r="AK207" s="42">
        <v>15</v>
      </c>
      <c r="AL207" s="42">
        <v>15</v>
      </c>
      <c r="AM207" s="42">
        <v>15</v>
      </c>
      <c r="AN207" s="42">
        <v>16</v>
      </c>
      <c r="AO207" s="42">
        <v>16</v>
      </c>
      <c r="AP207" s="42">
        <v>15</v>
      </c>
      <c r="AQ207" s="42">
        <v>14</v>
      </c>
      <c r="AR207" s="42">
        <v>14</v>
      </c>
      <c r="AS207" s="42">
        <v>14</v>
      </c>
      <c r="AT207" s="42">
        <v>14</v>
      </c>
      <c r="AU207" s="42">
        <v>14</v>
      </c>
      <c r="AV207" s="42">
        <v>14</v>
      </c>
      <c r="AW207" s="42">
        <v>14</v>
      </c>
      <c r="AX207" s="42">
        <v>14</v>
      </c>
      <c r="AY207" s="42">
        <v>14</v>
      </c>
      <c r="AZ207" s="42">
        <v>14</v>
      </c>
      <c r="BA207" s="42">
        <v>14</v>
      </c>
      <c r="CQ207" s="20"/>
      <c r="CR207" s="20"/>
      <c r="CS207" s="20"/>
      <c r="CT207" s="20"/>
      <c r="CU207" s="20"/>
      <c r="CV207" s="20"/>
      <c r="CW207" s="20"/>
      <c r="CX207" s="20"/>
      <c r="CY207" s="20"/>
      <c r="CZ207" s="20"/>
      <c r="DA207" s="20"/>
      <c r="DB207" s="20"/>
      <c r="DC207" s="20"/>
      <c r="DD207" s="20"/>
      <c r="DE207" s="20"/>
      <c r="DF207" s="20"/>
      <c r="DG207" s="20"/>
      <c r="DH207" s="20"/>
      <c r="DI207" s="20"/>
    </row>
    <row r="208" spans="1:114" x14ac:dyDescent="0.25"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AF208" s="4" t="s">
        <v>49</v>
      </c>
      <c r="AI208" s="42">
        <v>65.898734224000009</v>
      </c>
      <c r="AJ208" s="42">
        <v>62.623966343999996</v>
      </c>
      <c r="AK208" s="42">
        <v>60.20814117383334</v>
      </c>
      <c r="AL208" s="42">
        <v>60.72433736875</v>
      </c>
      <c r="AM208" s="42">
        <v>55.889917743250003</v>
      </c>
      <c r="AN208" s="42">
        <v>57.587318879333331</v>
      </c>
      <c r="AO208" s="42">
        <v>57.457949961166662</v>
      </c>
      <c r="AP208" s="42">
        <v>57.139113932166673</v>
      </c>
      <c r="AQ208" s="42">
        <v>50.415929272415056</v>
      </c>
      <c r="AR208" s="42">
        <v>51.062048231818764</v>
      </c>
      <c r="AS208" s="42">
        <v>51.075270979134245</v>
      </c>
      <c r="AT208" s="42">
        <v>50.036054426841702</v>
      </c>
      <c r="AU208" s="42">
        <v>49.911805845550383</v>
      </c>
      <c r="AV208" s="42">
        <v>49.53462680332138</v>
      </c>
      <c r="AW208" s="42">
        <v>49.028760659808512</v>
      </c>
      <c r="AX208" s="42">
        <v>48.698592230439225</v>
      </c>
      <c r="AY208" s="42">
        <v>48.300641897681928</v>
      </c>
      <c r="AZ208" s="42">
        <v>47.89583601301446</v>
      </c>
      <c r="BA208" s="42">
        <v>47.524298480987021</v>
      </c>
      <c r="CQ208" s="20"/>
      <c r="CR208" s="20"/>
      <c r="CS208" s="20"/>
      <c r="CT208" s="20"/>
      <c r="CU208" s="20"/>
      <c r="CV208" s="20"/>
      <c r="CW208" s="20"/>
      <c r="CX208" s="20"/>
      <c r="CY208" s="20"/>
      <c r="CZ208" s="20"/>
      <c r="DA208" s="20"/>
      <c r="DB208" s="20"/>
      <c r="DC208" s="20"/>
      <c r="DD208" s="20"/>
      <c r="DE208" s="20"/>
      <c r="DF208" s="20"/>
      <c r="DG208" s="20"/>
      <c r="DH208" s="20"/>
      <c r="DI208" s="20"/>
    </row>
    <row r="209" spans="3:113" x14ac:dyDescent="0.25">
      <c r="H209" s="20">
        <v>2008</v>
      </c>
      <c r="I209" s="20">
        <v>62.997013627436772</v>
      </c>
      <c r="J209" s="20"/>
      <c r="K209" s="20"/>
      <c r="L209" s="39">
        <v>40329.869163107862</v>
      </c>
      <c r="M209" s="20">
        <v>640187</v>
      </c>
      <c r="N209" s="20"/>
      <c r="O209" s="20"/>
      <c r="P209" s="20"/>
      <c r="Q209" s="16">
        <v>349.97576679343592</v>
      </c>
      <c r="R209" s="20"/>
      <c r="S209" s="20"/>
      <c r="T209">
        <v>5809.2477530042434</v>
      </c>
      <c r="U209">
        <v>16599</v>
      </c>
      <c r="V209" s="20"/>
      <c r="X209">
        <v>3683.56</v>
      </c>
      <c r="AF209" s="4" t="s">
        <v>81</v>
      </c>
      <c r="AI209" s="42">
        <v>63.132912124000008</v>
      </c>
      <c r="AJ209" s="42">
        <v>51.471463476249994</v>
      </c>
      <c r="AK209" s="42">
        <v>48.663540231500001</v>
      </c>
      <c r="AL209" s="42">
        <v>47.730900321249997</v>
      </c>
      <c r="AM209" s="42">
        <v>47.302226428250002</v>
      </c>
      <c r="AN209" s="42">
        <v>46.986925232749996</v>
      </c>
      <c r="AO209" s="42">
        <v>54.157248573999993</v>
      </c>
      <c r="AP209" s="42">
        <v>53.151263849000003</v>
      </c>
      <c r="AQ209" s="42">
        <v>44.563256583280562</v>
      </c>
      <c r="AR209" s="42">
        <v>45.615983837854778</v>
      </c>
      <c r="AS209" s="42">
        <v>46.681654791473143</v>
      </c>
      <c r="AT209" s="42">
        <v>45.340033480704399</v>
      </c>
      <c r="AU209" s="42">
        <v>44.88873423810621</v>
      </c>
      <c r="AV209" s="42">
        <v>44.740427988444253</v>
      </c>
      <c r="AW209" s="42">
        <v>44.406739281146059</v>
      </c>
      <c r="AX209" s="42">
        <v>44.00433533918487</v>
      </c>
      <c r="AY209" s="42">
        <v>43.613595487892837</v>
      </c>
      <c r="AZ209" s="42">
        <v>43.292077404024667</v>
      </c>
      <c r="BA209" s="42">
        <v>42.964319563386894</v>
      </c>
      <c r="CQ209" s="20"/>
      <c r="CR209" s="20"/>
      <c r="CS209" s="20"/>
      <c r="CT209" s="20"/>
      <c r="CU209" s="20"/>
      <c r="CV209" s="20"/>
      <c r="CW209" s="20"/>
      <c r="CX209" s="20"/>
      <c r="CY209" s="20"/>
      <c r="CZ209" s="20"/>
      <c r="DA209" s="20"/>
      <c r="DB209" s="20"/>
      <c r="DC209" s="20"/>
      <c r="DD209" s="20"/>
      <c r="DE209" s="20"/>
      <c r="DF209" s="20"/>
      <c r="DG209" s="20"/>
      <c r="DH209" s="20"/>
      <c r="DI209" s="20"/>
    </row>
    <row r="210" spans="3:113" x14ac:dyDescent="0.25">
      <c r="H210" s="20">
        <v>2009</v>
      </c>
      <c r="I210" s="20">
        <v>62.179315900464637</v>
      </c>
      <c r="J210" s="20"/>
      <c r="K210" s="20"/>
      <c r="L210" s="39">
        <v>40200.1713159684</v>
      </c>
      <c r="M210" s="20">
        <v>646520</v>
      </c>
      <c r="N210" s="20"/>
      <c r="O210" s="20"/>
      <c r="P210" s="20"/>
      <c r="Q210" s="16">
        <v>340.86241585709104</v>
      </c>
      <c r="R210" s="20"/>
      <c r="S210" s="20"/>
      <c r="T210">
        <v>5634.4557341177151</v>
      </c>
      <c r="U210">
        <v>16530</v>
      </c>
      <c r="V210" s="20"/>
      <c r="X210">
        <v>3595.06</v>
      </c>
      <c r="AF210" s="4" t="s">
        <v>82</v>
      </c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CQ210" s="20"/>
      <c r="CR210" s="20"/>
      <c r="CS210" s="20"/>
      <c r="CT210" s="20"/>
      <c r="CU210" s="20"/>
      <c r="CV210" s="20"/>
      <c r="CW210" s="20"/>
      <c r="CX210" s="20"/>
      <c r="CY210" s="20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</row>
    <row r="211" spans="3:113" x14ac:dyDescent="0.25">
      <c r="H211" s="20">
        <v>2010</v>
      </c>
      <c r="I211" s="20">
        <v>61.37677006045805</v>
      </c>
      <c r="J211" s="20"/>
      <c r="K211" s="20"/>
      <c r="L211" s="39">
        <v>39990.095909661504</v>
      </c>
      <c r="M211" s="20">
        <v>651551</v>
      </c>
      <c r="N211" s="20"/>
      <c r="O211" s="20"/>
      <c r="P211" s="20"/>
      <c r="Q211" s="16">
        <v>330.98773483264131</v>
      </c>
      <c r="R211" s="20"/>
      <c r="S211" s="20"/>
      <c r="T211">
        <v>5473.5441709273891</v>
      </c>
      <c r="U211">
        <v>16537</v>
      </c>
      <c r="V211" s="20"/>
      <c r="X211">
        <v>3512.4599999999996</v>
      </c>
      <c r="AF211" s="4" t="s">
        <v>61</v>
      </c>
      <c r="AI211" s="42">
        <v>47.135362580111988</v>
      </c>
      <c r="AJ211" s="42">
        <v>41.691301618322981</v>
      </c>
      <c r="AK211" s="42">
        <v>41.119119435715994</v>
      </c>
      <c r="AL211" s="42">
        <v>37.511459251653996</v>
      </c>
      <c r="AM211" s="42">
        <v>36.994233030540002</v>
      </c>
      <c r="AN211" s="42">
        <v>31.532919105459989</v>
      </c>
      <c r="AO211" s="42">
        <v>36.447385458667995</v>
      </c>
      <c r="AP211" s="42">
        <v>37.243335442496985</v>
      </c>
      <c r="AQ211" s="42">
        <v>30.716347678529676</v>
      </c>
      <c r="AR211" s="42">
        <v>31.83255513140913</v>
      </c>
      <c r="AS211" s="42">
        <v>31.840686251707414</v>
      </c>
      <c r="AT211" s="42">
        <v>30.833932426804434</v>
      </c>
      <c r="AU211" s="42">
        <v>30.872343444574188</v>
      </c>
      <c r="AV211" s="42">
        <v>30.558674293541436</v>
      </c>
      <c r="AW211" s="42">
        <v>30.139883720540549</v>
      </c>
      <c r="AX211" s="42">
        <v>29.91316114316102</v>
      </c>
      <c r="AY211" s="42">
        <v>29.599828258032712</v>
      </c>
      <c r="AZ211" s="42">
        <v>29.286605219766532</v>
      </c>
      <c r="BA211" s="42">
        <v>29.007867576180349</v>
      </c>
      <c r="CQ211" s="20"/>
      <c r="CR211" s="20"/>
      <c r="CS211" s="20"/>
      <c r="CT211" s="20"/>
      <c r="CU211" s="20"/>
      <c r="CV211" s="20"/>
      <c r="CW211" s="20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</row>
    <row r="212" spans="3:113" x14ac:dyDescent="0.25">
      <c r="H212" s="20">
        <v>2011</v>
      </c>
      <c r="I212" s="20">
        <v>60.458687579018587</v>
      </c>
      <c r="J212" s="20"/>
      <c r="K212" s="20"/>
      <c r="L212" s="39">
        <v>39687.138122245487</v>
      </c>
      <c r="M212" s="20">
        <v>656434</v>
      </c>
      <c r="N212" s="20"/>
      <c r="O212" s="20"/>
      <c r="P212" s="20"/>
      <c r="Q212" s="16">
        <v>341.64244926271579</v>
      </c>
      <c r="R212" s="20"/>
      <c r="S212" s="20"/>
      <c r="T212">
        <v>5636.4171279362854</v>
      </c>
      <c r="U212">
        <v>16498</v>
      </c>
      <c r="V212" s="20"/>
      <c r="X212">
        <v>3445.97</v>
      </c>
      <c r="AF212" s="4" t="s">
        <v>83</v>
      </c>
      <c r="AI212" s="42">
        <v>38.119736588054991</v>
      </c>
      <c r="AJ212" s="42">
        <v>32.153378847584996</v>
      </c>
      <c r="AK212" s="42">
        <v>30.203458049754005</v>
      </c>
      <c r="AL212" s="42">
        <v>30.031076005913</v>
      </c>
      <c r="AM212" s="42">
        <v>27.283973277751997</v>
      </c>
      <c r="AN212" s="42">
        <v>26.874221935767999</v>
      </c>
      <c r="AO212" s="42">
        <v>28.336430337189995</v>
      </c>
      <c r="AP212" s="42">
        <v>27.994652406728004</v>
      </c>
      <c r="AQ212" s="42">
        <v>24.288867663942384</v>
      </c>
      <c r="AR212" s="42">
        <v>24.580127102129879</v>
      </c>
      <c r="AS212" s="42">
        <v>24.524866028158595</v>
      </c>
      <c r="AT212" s="42">
        <v>23.97532785944875</v>
      </c>
      <c r="AU212" s="42">
        <v>23.872904856647494</v>
      </c>
      <c r="AV212" s="42">
        <v>23.641878923123244</v>
      </c>
      <c r="AW212" s="42">
        <v>23.353436468811694</v>
      </c>
      <c r="AX212" s="42">
        <v>23.150285281203594</v>
      </c>
      <c r="AY212" s="42">
        <v>22.914229553225251</v>
      </c>
      <c r="AZ212" s="42">
        <v>22.676530759058576</v>
      </c>
      <c r="BA212" s="42">
        <v>22.45540822720589</v>
      </c>
      <c r="CQ212" s="20"/>
      <c r="CR212" s="20"/>
      <c r="CS212" s="20"/>
      <c r="CT212" s="20"/>
      <c r="CU212" s="20"/>
      <c r="CV212" s="20"/>
      <c r="CW212" s="20"/>
      <c r="CX212" s="20"/>
      <c r="CY212" s="20"/>
      <c r="CZ212" s="20"/>
      <c r="DA212" s="20"/>
      <c r="DB212" s="20"/>
      <c r="DC212" s="20"/>
      <c r="DD212" s="20"/>
      <c r="DE212" s="20"/>
      <c r="DF212" s="20"/>
      <c r="DG212" s="20"/>
      <c r="DH212" s="20"/>
      <c r="DI212" s="20"/>
    </row>
    <row r="213" spans="3:113" x14ac:dyDescent="0.25">
      <c r="H213" s="20">
        <v>2012</v>
      </c>
      <c r="I213" s="20">
        <v>60.222107831740423</v>
      </c>
      <c r="K213" s="20"/>
      <c r="L213" s="39">
        <v>39846.6200900572</v>
      </c>
      <c r="M213" s="20">
        <v>661661</v>
      </c>
      <c r="N213" s="20"/>
      <c r="O213" s="20"/>
      <c r="P213" s="20"/>
      <c r="Q213" s="39">
        <v>324.21534621775868</v>
      </c>
      <c r="T213" s="20">
        <v>5276.2805443478046</v>
      </c>
      <c r="U213" s="41">
        <v>16274</v>
      </c>
      <c r="V213" s="20"/>
      <c r="X213">
        <v>3505.65</v>
      </c>
      <c r="AF213" s="4" t="s">
        <v>65</v>
      </c>
      <c r="AI213" s="42">
        <v>18.783623786564004</v>
      </c>
      <c r="AJ213" s="42">
        <v>18.233558463420998</v>
      </c>
      <c r="AK213" s="42">
        <v>15.647054838468</v>
      </c>
      <c r="AL213" s="42">
        <v>15.758253010196</v>
      </c>
      <c r="AM213" s="42">
        <v>15.548212779759</v>
      </c>
      <c r="AN213" s="42">
        <v>15.136331349857</v>
      </c>
      <c r="AO213" s="42">
        <v>13.46770445894</v>
      </c>
      <c r="AP213" s="42">
        <v>13.434549379351999</v>
      </c>
      <c r="AQ213" s="42">
        <v>12.271689123008613</v>
      </c>
      <c r="AR213" s="42">
        <v>11.943699942867646</v>
      </c>
      <c r="AS213" s="42">
        <v>12.012957103919351</v>
      </c>
      <c r="AT213" s="42">
        <v>11.834593082133214</v>
      </c>
      <c r="AU213" s="42">
        <v>11.691808375447266</v>
      </c>
      <c r="AV213" s="42">
        <v>11.609523796756612</v>
      </c>
      <c r="AW213" s="42">
        <v>11.477735583083444</v>
      </c>
      <c r="AX213" s="42">
        <v>11.361162133393847</v>
      </c>
      <c r="AY213" s="42">
        <v>11.253151027656404</v>
      </c>
      <c r="AZ213" s="42">
        <v>11.13673592308368</v>
      </c>
      <c r="BA213" s="42">
        <v>11.025342700817081</v>
      </c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</row>
    <row r="214" spans="3:113" x14ac:dyDescent="0.25">
      <c r="H214" s="20">
        <v>2013</v>
      </c>
      <c r="I214" s="20">
        <v>59.726232685947345</v>
      </c>
      <c r="K214" s="20"/>
      <c r="L214" s="39">
        <v>39792.064990918247</v>
      </c>
      <c r="M214" s="20">
        <v>666241</v>
      </c>
      <c r="N214" s="20"/>
      <c r="O214" s="20"/>
      <c r="P214" s="20"/>
      <c r="Q214" s="39">
        <v>336.0889580245227</v>
      </c>
      <c r="T214" s="20">
        <v>5448.3380985355379</v>
      </c>
      <c r="U214" s="20">
        <v>16211</v>
      </c>
      <c r="V214" s="20"/>
      <c r="X214">
        <v>3564.78</v>
      </c>
      <c r="AF214" s="4" t="s">
        <v>84</v>
      </c>
      <c r="AI214" s="42">
        <f>SUM(AI211:AI213)</f>
        <v>104.03872295473099</v>
      </c>
      <c r="AJ214" s="42">
        <f t="shared" ref="AJ214:BA214" si="89">SUM(AJ211:AJ213)</f>
        <v>92.078238929328961</v>
      </c>
      <c r="AK214" s="42">
        <f t="shared" si="89"/>
        <v>86.969632323937986</v>
      </c>
      <c r="AL214" s="42">
        <f t="shared" si="89"/>
        <v>83.300788267762996</v>
      </c>
      <c r="AM214" s="42">
        <f t="shared" si="89"/>
        <v>79.826419088050997</v>
      </c>
      <c r="AN214" s="42">
        <f t="shared" si="89"/>
        <v>73.54347239108499</v>
      </c>
      <c r="AO214" s="42">
        <f t="shared" si="89"/>
        <v>78.251520254797995</v>
      </c>
      <c r="AP214" s="42">
        <f t="shared" si="89"/>
        <v>78.672537228576999</v>
      </c>
      <c r="AQ214" s="42">
        <f t="shared" si="89"/>
        <v>67.276904465480669</v>
      </c>
      <c r="AR214" s="42">
        <f t="shared" si="89"/>
        <v>68.356382176406655</v>
      </c>
      <c r="AS214" s="42">
        <f t="shared" si="89"/>
        <v>68.378509383785357</v>
      </c>
      <c r="AT214" s="42">
        <f t="shared" si="89"/>
        <v>66.643853368386402</v>
      </c>
      <c r="AU214" s="42">
        <f t="shared" si="89"/>
        <v>66.437056676668945</v>
      </c>
      <c r="AV214" s="42">
        <f t="shared" si="89"/>
        <v>65.810077013421292</v>
      </c>
      <c r="AW214" s="42">
        <f t="shared" si="89"/>
        <v>64.97105577243569</v>
      </c>
      <c r="AX214" s="42">
        <f t="shared" si="89"/>
        <v>64.424608557758461</v>
      </c>
      <c r="AY214" s="42">
        <f t="shared" si="89"/>
        <v>63.767208838914371</v>
      </c>
      <c r="AZ214" s="42">
        <f t="shared" si="89"/>
        <v>63.099871901908784</v>
      </c>
      <c r="BA214" s="42">
        <f t="shared" si="89"/>
        <v>62.488618504203316</v>
      </c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</row>
    <row r="215" spans="3:113" x14ac:dyDescent="0.25">
      <c r="H215" s="20">
        <v>2014</v>
      </c>
      <c r="I215" s="20">
        <v>57.815641464170426</v>
      </c>
      <c r="K215" s="20"/>
      <c r="L215" s="39">
        <v>38792.214059365644</v>
      </c>
      <c r="M215" s="20">
        <v>670964</v>
      </c>
      <c r="N215" s="20"/>
      <c r="O215" s="20"/>
      <c r="P215" s="20"/>
      <c r="Q215" s="39">
        <v>341.51016575788412</v>
      </c>
      <c r="T215" s="20">
        <v>5527.683542957112</v>
      </c>
      <c r="U215" s="20">
        <v>16186</v>
      </c>
      <c r="V215" s="20"/>
      <c r="X215">
        <v>3727.42</v>
      </c>
      <c r="AF215" s="4">
        <v>0</v>
      </c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</row>
    <row r="216" spans="3:113" x14ac:dyDescent="0.25">
      <c r="C216">
        <v>56.83153542780618</v>
      </c>
      <c r="H216" s="20">
        <v>2015</v>
      </c>
      <c r="I216" s="20">
        <v>56.83153542780618</v>
      </c>
      <c r="J216">
        <v>-6.1654781996305914</v>
      </c>
      <c r="K216" s="20"/>
      <c r="L216" s="39">
        <v>38357.365037824653</v>
      </c>
      <c r="M216" s="20">
        <v>674931</v>
      </c>
      <c r="N216" s="20">
        <v>-0.71380887328446052</v>
      </c>
      <c r="O216" s="20">
        <v>0.75785935891732326</v>
      </c>
      <c r="P216" s="41" t="s">
        <v>85</v>
      </c>
      <c r="Q216" s="39">
        <v>311.56665432694808</v>
      </c>
      <c r="T216" s="20">
        <v>4958.2717369590519</v>
      </c>
      <c r="U216" s="20">
        <v>15914</v>
      </c>
      <c r="V216" s="20"/>
      <c r="X216">
        <v>3726.61</v>
      </c>
      <c r="AF216" s="4" t="s">
        <v>86</v>
      </c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</row>
    <row r="217" spans="3:113" x14ac:dyDescent="0.25">
      <c r="C217">
        <v>56.201023305428372</v>
      </c>
      <c r="H217" s="20">
        <v>2016</v>
      </c>
      <c r="I217" s="20">
        <v>56.201023305428372</v>
      </c>
      <c r="K217" s="20"/>
      <c r="L217" s="39">
        <v>38174.520113740648</v>
      </c>
      <c r="M217" s="20">
        <v>679249.55576482229</v>
      </c>
      <c r="N217" s="20">
        <v>-0.84839566679100198</v>
      </c>
      <c r="O217" s="20">
        <v>0.69712638828158813</v>
      </c>
      <c r="P217" s="41" t="s">
        <v>87</v>
      </c>
      <c r="Q217" s="39">
        <v>310.42867828774507</v>
      </c>
      <c r="T217" s="20">
        <v>4922.7757514584428</v>
      </c>
      <c r="U217" s="20">
        <v>15857.992820158786</v>
      </c>
      <c r="V217" s="20"/>
      <c r="X217">
        <v>3672.8514135115884</v>
      </c>
      <c r="AF217" s="4" t="s">
        <v>61</v>
      </c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</row>
    <row r="218" spans="3:113" x14ac:dyDescent="0.25">
      <c r="C218">
        <v>55.817909066470037</v>
      </c>
      <c r="H218" s="20">
        <v>2017</v>
      </c>
      <c r="I218" s="20">
        <v>55.817909066470037</v>
      </c>
      <c r="K218" s="20"/>
      <c r="L218" s="39">
        <v>38178.063068134383</v>
      </c>
      <c r="M218" s="20">
        <v>683975.1561218556</v>
      </c>
      <c r="N218" s="20"/>
      <c r="O218" s="20"/>
      <c r="P218" s="20"/>
      <c r="Q218" s="39">
        <v>308.61022598727084</v>
      </c>
      <c r="T218" s="20">
        <v>4916.872319406868</v>
      </c>
      <c r="U218" s="20">
        <v>15932.305236086611</v>
      </c>
      <c r="V218" s="20"/>
      <c r="X218">
        <v>3638.7074656572927</v>
      </c>
      <c r="AF218" s="4" t="s">
        <v>88</v>
      </c>
      <c r="AI218" s="42">
        <v>9.3000000000000007</v>
      </c>
      <c r="AJ218" s="42">
        <v>8.9589467052140002</v>
      </c>
      <c r="AK218" s="42">
        <v>8.5510000000000002</v>
      </c>
      <c r="AL218" s="42">
        <v>8.5030000000000001</v>
      </c>
      <c r="AM218" s="42">
        <v>8.5419999999999998</v>
      </c>
      <c r="AN218" s="42">
        <v>7.8849999999999998</v>
      </c>
      <c r="AO218" s="42">
        <v>8.23</v>
      </c>
      <c r="AP218" s="42">
        <v>7.5609999999999999</v>
      </c>
      <c r="AQ218" s="42">
        <v>6.911419058921231</v>
      </c>
      <c r="AR218" s="42">
        <v>6.9217631147734897</v>
      </c>
      <c r="AS218" s="42">
        <v>6.8262596766181769</v>
      </c>
      <c r="AT218" s="42">
        <v>6.7487510044355457</v>
      </c>
      <c r="AU218" s="42">
        <v>6.6956127733035551</v>
      </c>
      <c r="AV218" s="42">
        <v>6.6217369950900435</v>
      </c>
      <c r="AW218" s="42">
        <v>6.5549262524575198</v>
      </c>
      <c r="AX218" s="42">
        <v>6.4916101668113653</v>
      </c>
      <c r="AY218" s="42">
        <v>6.4249693153572496</v>
      </c>
      <c r="AZ218" s="42">
        <v>6.3606918733112039</v>
      </c>
      <c r="BA218" s="42">
        <v>6.2972419761234066</v>
      </c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</row>
    <row r="219" spans="3:113" x14ac:dyDescent="0.25">
      <c r="C219">
        <v>55.156577444360686</v>
      </c>
      <c r="H219" s="20">
        <v>2018</v>
      </c>
      <c r="I219" s="20">
        <v>55.156577444360686</v>
      </c>
      <c r="K219" s="20"/>
      <c r="L219" s="39">
        <v>37970.794118176913</v>
      </c>
      <c r="M219" s="20">
        <v>688418.2427105821</v>
      </c>
      <c r="N219" s="20"/>
      <c r="O219" s="20"/>
      <c r="P219" s="20"/>
      <c r="Q219" s="39">
        <v>305.45467322389385</v>
      </c>
      <c r="T219" s="20">
        <v>4837.0056503545366</v>
      </c>
      <c r="U219" s="20">
        <v>15835.428541010015</v>
      </c>
      <c r="V219" s="20"/>
      <c r="X219">
        <v>3621.1795053990581</v>
      </c>
      <c r="AF219" s="4" t="s">
        <v>89</v>
      </c>
      <c r="AI219" s="42">
        <v>37.83536258011199</v>
      </c>
      <c r="AJ219" s="42">
        <v>34.110579744991995</v>
      </c>
      <c r="AK219" s="42">
        <v>32.567999999999998</v>
      </c>
      <c r="AL219" s="42">
        <v>29.007999999999999</v>
      </c>
      <c r="AM219" s="42">
        <v>28.452000000000002</v>
      </c>
      <c r="AN219" s="42">
        <v>23.648</v>
      </c>
      <c r="AO219" s="42">
        <v>28.216999999999999</v>
      </c>
      <c r="AP219" s="42">
        <v>29.681999999999999</v>
      </c>
      <c r="AQ219" s="42">
        <v>23.804928619608447</v>
      </c>
      <c r="AR219" s="42">
        <v>24.910792016635639</v>
      </c>
      <c r="AS219" s="42">
        <v>25.014426575089239</v>
      </c>
      <c r="AT219" s="42">
        <v>24.08518142236889</v>
      </c>
      <c r="AU219" s="42">
        <v>24.176730671270633</v>
      </c>
      <c r="AV219" s="42">
        <v>23.936937298451394</v>
      </c>
      <c r="AW219" s="42">
        <v>23.584957468083029</v>
      </c>
      <c r="AX219" s="42">
        <v>23.421550976349653</v>
      </c>
      <c r="AY219" s="42">
        <v>23.174858942675463</v>
      </c>
      <c r="AZ219" s="42">
        <v>22.925913346455328</v>
      </c>
      <c r="BA219" s="42">
        <v>22.710625600056943</v>
      </c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</row>
    <row r="220" spans="3:113" x14ac:dyDescent="0.25">
      <c r="C220">
        <v>54.310401254529673</v>
      </c>
      <c r="H220" s="20">
        <v>2019</v>
      </c>
      <c r="I220" s="20">
        <v>54.310401254529673</v>
      </c>
      <c r="K220" s="20"/>
      <c r="L220" s="39">
        <v>37625.917638955209</v>
      </c>
      <c r="M220" s="20">
        <v>692793.95419338904</v>
      </c>
      <c r="N220" s="20"/>
      <c r="O220" s="20"/>
      <c r="P220" s="20"/>
      <c r="Q220" s="39">
        <v>300.48003692352523</v>
      </c>
      <c r="T220" s="20">
        <v>4716.2422576514991</v>
      </c>
      <c r="U220" s="20">
        <v>15695.692485726844</v>
      </c>
      <c r="V220" s="20"/>
      <c r="X220">
        <v>3587.9001138525146</v>
      </c>
      <c r="AF220" s="4" t="s">
        <v>84</v>
      </c>
      <c r="AI220" s="42">
        <v>47.135362580111988</v>
      </c>
      <c r="AJ220" s="42">
        <v>43.069526450205998</v>
      </c>
      <c r="AK220" s="42">
        <v>41.119</v>
      </c>
      <c r="AL220" s="42">
        <v>37.510999999999996</v>
      </c>
      <c r="AM220" s="42">
        <v>36.994</v>
      </c>
      <c r="AN220" s="42">
        <v>31.533000000000001</v>
      </c>
      <c r="AO220" s="42">
        <v>36.447000000000003</v>
      </c>
      <c r="AP220" s="42">
        <v>37.242999999999995</v>
      </c>
      <c r="AQ220" s="42">
        <v>30.716347678529679</v>
      </c>
      <c r="AR220" s="42">
        <v>31.83255513140913</v>
      </c>
      <c r="AS220" s="42">
        <v>31.840686251707417</v>
      </c>
      <c r="AT220" s="42">
        <v>30.833932426804438</v>
      </c>
      <c r="AU220" s="42">
        <v>30.872343444574188</v>
      </c>
      <c r="AV220" s="42">
        <v>30.558674293541436</v>
      </c>
      <c r="AW220" s="42">
        <v>30.139883720540549</v>
      </c>
      <c r="AX220" s="42">
        <v>29.91316114316102</v>
      </c>
      <c r="AY220" s="42">
        <v>29.599828258032712</v>
      </c>
      <c r="AZ220" s="42">
        <v>29.286605219766532</v>
      </c>
      <c r="BA220" s="42">
        <v>29.007867576180349</v>
      </c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</row>
    <row r="221" spans="3:113" x14ac:dyDescent="0.25">
      <c r="C221">
        <v>53.514942709653539</v>
      </c>
      <c r="H221" s="20">
        <v>2020</v>
      </c>
      <c r="I221" s="20">
        <v>53.514942709653539</v>
      </c>
      <c r="K221" s="20"/>
      <c r="L221" s="39">
        <v>37311.741798058771</v>
      </c>
      <c r="M221" s="20">
        <v>697220.99863760336</v>
      </c>
      <c r="N221" s="20"/>
      <c r="O221" s="20"/>
      <c r="P221" s="20"/>
      <c r="Q221" s="39">
        <v>294.49367490645386</v>
      </c>
      <c r="T221" s="20">
        <v>4592.5719012266663</v>
      </c>
      <c r="U221" s="20">
        <v>15594.806586883406</v>
      </c>
      <c r="V221" s="20"/>
      <c r="X221">
        <v>3548.8689105255708</v>
      </c>
      <c r="AF221" s="4" t="s">
        <v>83</v>
      </c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</row>
    <row r="222" spans="3:113" x14ac:dyDescent="0.25">
      <c r="C222">
        <v>52.609183591628089</v>
      </c>
      <c r="H222" s="20">
        <v>2021</v>
      </c>
      <c r="I222" s="20">
        <v>52.609183591628089</v>
      </c>
      <c r="K222" s="20"/>
      <c r="L222" s="39">
        <v>36916.099675887133</v>
      </c>
      <c r="M222" s="20">
        <v>701704.47734835674</v>
      </c>
      <c r="N222" s="20"/>
      <c r="O222" s="20"/>
      <c r="P222" s="20"/>
      <c r="Q222" s="39">
        <v>291.5396164872821</v>
      </c>
      <c r="T222" s="20">
        <v>4452.378218935014</v>
      </c>
      <c r="U222" s="20">
        <v>15271.949221107798</v>
      </c>
      <c r="V222" s="20"/>
      <c r="X222">
        <v>3528.5679420456986</v>
      </c>
      <c r="AF222" s="4" t="s">
        <v>88</v>
      </c>
      <c r="AI222" s="42">
        <v>12.358695358114998</v>
      </c>
      <c r="AJ222" s="42">
        <v>11.668114526806997</v>
      </c>
      <c r="AK222" s="42">
        <v>11.087999999999999</v>
      </c>
      <c r="AL222" s="42">
        <v>11.465</v>
      </c>
      <c r="AM222" s="42">
        <v>10.397</v>
      </c>
      <c r="AN222" s="42">
        <v>10.723000000000001</v>
      </c>
      <c r="AO222" s="42">
        <v>10.856999999999999</v>
      </c>
      <c r="AP222" s="42">
        <v>10.686999999999999</v>
      </c>
      <c r="AQ222" s="42">
        <v>9.4192523635890737</v>
      </c>
      <c r="AR222" s="42">
        <v>9.4403612985926504</v>
      </c>
      <c r="AS222" s="42">
        <v>9.4273885172907637</v>
      </c>
      <c r="AT222" s="42">
        <v>9.2404207119610149</v>
      </c>
      <c r="AU222" s="42">
        <v>9.1820023724291797</v>
      </c>
      <c r="AV222" s="42">
        <v>9.0976051232157804</v>
      </c>
      <c r="AW222" s="42">
        <v>8.9898758811512831</v>
      </c>
      <c r="AX222" s="42">
        <v>8.908031236420106</v>
      </c>
      <c r="AY222" s="42">
        <v>8.8185339986571414</v>
      </c>
      <c r="AZ222" s="42">
        <v>8.727370764634653</v>
      </c>
      <c r="BA222" s="42">
        <v>8.6416190932392194</v>
      </c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</row>
    <row r="223" spans="3:113" x14ac:dyDescent="0.25">
      <c r="C223">
        <v>51.792157127966625</v>
      </c>
      <c r="H223" s="20">
        <v>2022</v>
      </c>
      <c r="I223" s="20">
        <v>51.792157127966625</v>
      </c>
      <c r="J223">
        <v>-5.0393782998395551</v>
      </c>
      <c r="K223" s="20"/>
      <c r="L223" s="39">
        <v>36547.743276227411</v>
      </c>
      <c r="M223" s="20">
        <v>705661.73148429138</v>
      </c>
      <c r="N223" s="20"/>
      <c r="O223" s="20"/>
      <c r="P223" s="20"/>
      <c r="Q223" s="39">
        <v>285.5174681054217</v>
      </c>
      <c r="T223" s="20">
        <v>4338.3991504060868</v>
      </c>
      <c r="U223" s="20">
        <v>15194.864185347211</v>
      </c>
      <c r="V223" s="20"/>
      <c r="X223">
        <v>3495.647465399551</v>
      </c>
      <c r="AF223" s="4" t="s">
        <v>89</v>
      </c>
      <c r="AI223" s="42">
        <v>25.761041229939995</v>
      </c>
      <c r="AJ223" s="42">
        <v>21.548185917379005</v>
      </c>
      <c r="AK223" s="42">
        <v>19.116</v>
      </c>
      <c r="AL223" s="42">
        <v>18.565999999999999</v>
      </c>
      <c r="AM223" s="42">
        <v>16.887</v>
      </c>
      <c r="AN223" s="42">
        <v>16.151</v>
      </c>
      <c r="AO223" s="42">
        <v>17.478999999999999</v>
      </c>
      <c r="AP223" s="42">
        <v>17.308</v>
      </c>
      <c r="AQ223" s="42">
        <v>14.86961530035331</v>
      </c>
      <c r="AR223" s="42">
        <v>15.139765803537228</v>
      </c>
      <c r="AS223" s="42">
        <v>15.097477510867831</v>
      </c>
      <c r="AT223" s="42">
        <v>14.734907147487736</v>
      </c>
      <c r="AU223" s="42">
        <v>14.690902484218315</v>
      </c>
      <c r="AV223" s="42">
        <v>14.544273799907463</v>
      </c>
      <c r="AW223" s="42">
        <v>14.363560587660411</v>
      </c>
      <c r="AX223" s="42">
        <v>14.242254044783488</v>
      </c>
      <c r="AY223" s="42">
        <v>14.09569555456811</v>
      </c>
      <c r="AZ223" s="42">
        <v>13.949159994423923</v>
      </c>
      <c r="BA223" s="42">
        <v>13.813789133966671</v>
      </c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</row>
    <row r="224" spans="3:113" x14ac:dyDescent="0.25">
      <c r="AF224" s="4" t="s">
        <v>84</v>
      </c>
      <c r="AM224" s="45">
        <v>27.283999999999999</v>
      </c>
      <c r="AN224" s="45">
        <v>26.874000000000002</v>
      </c>
      <c r="AO224" s="45">
        <v>28.335999999999999</v>
      </c>
      <c r="AP224" s="45">
        <v>27.994999999999997</v>
      </c>
      <c r="AQ224" s="45">
        <v>24.288867663942384</v>
      </c>
      <c r="AR224" s="45">
        <v>24.580127102129879</v>
      </c>
      <c r="AS224" s="45">
        <v>24.524866028158595</v>
      </c>
      <c r="AT224" s="45">
        <v>23.97532785944875</v>
      </c>
      <c r="AU224" s="45">
        <v>23.872904856647494</v>
      </c>
      <c r="AV224" s="45">
        <v>23.641878923123244</v>
      </c>
      <c r="AW224" s="45">
        <v>23.353436468811694</v>
      </c>
      <c r="AX224" s="45">
        <v>23.150285281203594</v>
      </c>
      <c r="AY224" s="45">
        <v>22.914229553225251</v>
      </c>
      <c r="AZ224" s="45">
        <v>22.676530759058576</v>
      </c>
      <c r="BA224" s="45">
        <v>22.45540822720589</v>
      </c>
    </row>
    <row r="225" spans="32:53" x14ac:dyDescent="0.25">
      <c r="AF225" s="4" t="s">
        <v>65</v>
      </c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</row>
    <row r="226" spans="32:53" x14ac:dyDescent="0.25">
      <c r="AF226" s="4" t="s">
        <v>88</v>
      </c>
      <c r="AM226" s="45">
        <v>4.1859999999999999</v>
      </c>
      <c r="AN226" s="45">
        <v>4.2050000000000001</v>
      </c>
      <c r="AO226" s="45">
        <v>3.9559999999999995</v>
      </c>
      <c r="AP226" s="45">
        <v>3.6970000000000001</v>
      </c>
      <c r="AQ226" s="45">
        <v>3.4615749945438927</v>
      </c>
      <c r="AR226" s="45">
        <v>3.3887323787782351</v>
      </c>
      <c r="AS226" s="45">
        <v>3.3653760175463301</v>
      </c>
      <c r="AT226" s="45">
        <v>3.3371232410170242</v>
      </c>
      <c r="AU226" s="45">
        <v>3.2964690015315852</v>
      </c>
      <c r="AV226" s="45">
        <v>3.2663296316310135</v>
      </c>
      <c r="AW226" s="45">
        <v>3.2339744788986744</v>
      </c>
      <c r="AX226" s="45">
        <v>3.2002792166066794</v>
      </c>
      <c r="AY226" s="45">
        <v>3.1688572201978786</v>
      </c>
      <c r="AZ226" s="45">
        <v>3.1370162324630582</v>
      </c>
      <c r="BA226" s="45">
        <v>3.105343205294087</v>
      </c>
    </row>
    <row r="227" spans="32:53" x14ac:dyDescent="0.25">
      <c r="AF227" s="4" t="s">
        <v>89</v>
      </c>
      <c r="AM227" s="45">
        <v>11.363</v>
      </c>
      <c r="AN227" s="45">
        <v>10.931000000000001</v>
      </c>
      <c r="AO227" s="45">
        <v>9.5120000000000005</v>
      </c>
      <c r="AP227" s="45">
        <v>9.7370000000000001</v>
      </c>
      <c r="AQ227" s="45">
        <v>8.8101141284647202</v>
      </c>
      <c r="AR227" s="45">
        <v>8.5549675640894112</v>
      </c>
      <c r="AS227" s="45">
        <v>8.6475810863730214</v>
      </c>
      <c r="AT227" s="45">
        <v>8.4974698411161889</v>
      </c>
      <c r="AU227" s="45">
        <v>8.3953393739156805</v>
      </c>
      <c r="AV227" s="45">
        <v>8.343194165125599</v>
      </c>
      <c r="AW227" s="45">
        <v>8.2437611041847703</v>
      </c>
      <c r="AX227" s="45">
        <v>8.1608829167871679</v>
      </c>
      <c r="AY227" s="45">
        <v>8.0842938074585255</v>
      </c>
      <c r="AZ227" s="45">
        <v>7.9997196906206227</v>
      </c>
      <c r="BA227" s="45">
        <v>7.919999495522994</v>
      </c>
    </row>
    <row r="228" spans="32:53" x14ac:dyDescent="0.25">
      <c r="AF228" s="4" t="s">
        <v>84</v>
      </c>
      <c r="AM228" s="45">
        <v>15.548999999999999</v>
      </c>
      <c r="AN228" s="45">
        <v>15.136000000000001</v>
      </c>
      <c r="AO228" s="45">
        <v>13.468</v>
      </c>
      <c r="AP228" s="45">
        <v>13.434000000000001</v>
      </c>
      <c r="AQ228" s="45">
        <v>12.271689123008613</v>
      </c>
      <c r="AR228" s="45">
        <v>11.943699942867646</v>
      </c>
      <c r="AS228" s="45">
        <v>12.012957103919351</v>
      </c>
      <c r="AT228" s="45">
        <v>11.834593082133214</v>
      </c>
      <c r="AU228" s="45">
        <v>11.691808375447266</v>
      </c>
      <c r="AV228" s="45">
        <v>11.609523796756612</v>
      </c>
      <c r="AW228" s="45">
        <v>11.477735583083444</v>
      </c>
      <c r="AX228" s="45">
        <v>11.361162133393847</v>
      </c>
      <c r="AY228" s="45">
        <v>11.253151027656404</v>
      </c>
      <c r="AZ228" s="45">
        <v>11.13673592308368</v>
      </c>
      <c r="BA228" s="45">
        <v>11.025342700817081</v>
      </c>
    </row>
    <row r="229" spans="32:53" x14ac:dyDescent="0.25">
      <c r="AF229" s="4" t="s">
        <v>93</v>
      </c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</row>
    <row r="230" spans="32:53" x14ac:dyDescent="0.25">
      <c r="AM230" s="45">
        <v>79.826999999999998</v>
      </c>
      <c r="AN230" s="45">
        <v>73.543000000000006</v>
      </c>
      <c r="AO230" s="45">
        <v>78.251000000000005</v>
      </c>
      <c r="AP230" s="45">
        <v>78.671999999999997</v>
      </c>
      <c r="AQ230" s="45">
        <v>67.276904465480669</v>
      </c>
      <c r="AR230" s="45">
        <v>68.356382176406655</v>
      </c>
      <c r="AS230" s="45">
        <v>68.378509383785371</v>
      </c>
      <c r="AT230" s="45">
        <v>66.643853368386402</v>
      </c>
      <c r="AU230" s="45">
        <v>66.437056676668945</v>
      </c>
      <c r="AV230" s="45">
        <v>65.810077013421292</v>
      </c>
      <c r="AW230" s="45">
        <v>64.97105577243569</v>
      </c>
      <c r="AX230" s="45">
        <v>64.424608557758461</v>
      </c>
      <c r="AY230" s="45">
        <v>63.767208838914371</v>
      </c>
      <c r="AZ230" s="45">
        <v>63.099871901908784</v>
      </c>
      <c r="BA230" s="45">
        <v>62.488618504203316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Ratios - Assumptions</vt:lpstr>
      <vt:lpstr>MG PTRM Output</vt:lpstr>
      <vt:lpstr>PTRM Output</vt:lpstr>
      <vt:lpstr>Alternative Demand Output - AER</vt:lpstr>
      <vt:lpstr>MG alt metro cust calc</vt:lpstr>
      <vt:lpstr>Analysis of NIEIR - ratios </vt:lpstr>
      <vt:lpstr>AER - Customer -Ratio Analysis</vt:lpstr>
      <vt:lpstr>As proposed - IR#24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 O'Dwyer</dc:creator>
  <cp:lastModifiedBy>Schille, Andrew</cp:lastModifiedBy>
  <dcterms:created xsi:type="dcterms:W3CDTF">2016-09-12T07:01:02Z</dcterms:created>
  <dcterms:modified xsi:type="dcterms:W3CDTF">2017-08-07T04:05:08Z</dcterms:modified>
</cp:coreProperties>
</file>