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saveExternalLinkValues="0" updateLinks="never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O:\Jeremyk\GAAR 2018-2022\Report\Models for AER\"/>
    </mc:Choice>
  </mc:AlternateContent>
  <bookViews>
    <workbookView xWindow="0" yWindow="0" windowWidth="28800" windowHeight="11610" tabRatio="603" firstSheet="1" activeTab="1"/>
  </bookViews>
  <sheets>
    <sheet name="Multinet Total" sheetId="6" state="hidden" r:id="rId1"/>
    <sheet name="Multinet Melbourne" sheetId="19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62913"/>
</workbook>
</file>

<file path=xl/calcChain.xml><?xml version="1.0" encoding="utf-8"?>
<calcChain xmlns="http://schemas.openxmlformats.org/spreadsheetml/2006/main">
  <c r="I368" i="19" l="1"/>
  <c r="H94" i="19" l="1"/>
  <c r="O2" i="19" l="1"/>
  <c r="P2" i="19" s="1"/>
  <c r="Q2" i="19" s="1"/>
  <c r="A75" i="19"/>
  <c r="N709" i="6"/>
  <c r="M709" i="6"/>
  <c r="L709" i="6"/>
  <c r="N701" i="6"/>
  <c r="M701" i="6"/>
  <c r="L701" i="6"/>
  <c r="K701" i="6"/>
  <c r="N75" i="6"/>
  <c r="X85" i="6"/>
  <c r="W85" i="6"/>
  <c r="V85" i="6"/>
  <c r="U85" i="6"/>
  <c r="T85" i="6"/>
  <c r="S85" i="6"/>
  <c r="R85" i="6"/>
  <c r="Q85" i="6"/>
  <c r="P85" i="6"/>
  <c r="O85" i="6"/>
  <c r="N85" i="6"/>
  <c r="M85" i="6"/>
  <c r="L85" i="6"/>
  <c r="K85" i="6"/>
  <c r="J85" i="6"/>
  <c r="I85" i="6"/>
  <c r="H85" i="6"/>
  <c r="G85" i="6"/>
  <c r="F85" i="6"/>
  <c r="E85" i="6"/>
  <c r="D85" i="6"/>
  <c r="X82" i="6"/>
  <c r="X83" i="6" s="1"/>
  <c r="W82" i="6"/>
  <c r="V82" i="6"/>
  <c r="U82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D82" i="6"/>
  <c r="X175" i="6"/>
  <c r="W175" i="6"/>
  <c r="V175" i="6"/>
  <c r="U175" i="6"/>
  <c r="T175" i="6"/>
  <c r="S175" i="6"/>
  <c r="R175" i="6"/>
  <c r="Q175" i="6"/>
  <c r="P175" i="6"/>
  <c r="O175" i="6"/>
  <c r="O172" i="6" s="1"/>
  <c r="N175" i="6"/>
  <c r="M175" i="6"/>
  <c r="M172" i="6" s="1"/>
  <c r="L175" i="6"/>
  <c r="K175" i="6"/>
  <c r="J175" i="6"/>
  <c r="J172" i="6" s="1"/>
  <c r="I175" i="6"/>
  <c r="H175" i="6"/>
  <c r="G175" i="6"/>
  <c r="G172" i="6" s="1"/>
  <c r="F175" i="6"/>
  <c r="E175" i="6"/>
  <c r="D175" i="6"/>
  <c r="C175" i="6"/>
  <c r="M848" i="6"/>
  <c r="N848" i="6" s="1"/>
  <c r="L848" i="6"/>
  <c r="K848" i="6"/>
  <c r="J848" i="6"/>
  <c r="F47" i="6"/>
  <c r="F523" i="6" s="1"/>
  <c r="N890" i="6"/>
  <c r="S890" i="6" s="1"/>
  <c r="M890" i="6"/>
  <c r="L890" i="6"/>
  <c r="K890" i="6"/>
  <c r="S892" i="6"/>
  <c r="S891" i="6"/>
  <c r="S889" i="6"/>
  <c r="R889" i="6"/>
  <c r="Q889" i="6"/>
  <c r="S888" i="6"/>
  <c r="R888" i="6"/>
  <c r="Q888" i="6"/>
  <c r="S887" i="6"/>
  <c r="R887" i="6"/>
  <c r="Q887" i="6"/>
  <c r="S886" i="6"/>
  <c r="R886" i="6"/>
  <c r="Q886" i="6"/>
  <c r="S885" i="6"/>
  <c r="R885" i="6"/>
  <c r="Q885" i="6"/>
  <c r="S884" i="6"/>
  <c r="R884" i="6"/>
  <c r="Q884" i="6"/>
  <c r="S883" i="6"/>
  <c r="R883" i="6"/>
  <c r="Q883" i="6"/>
  <c r="S882" i="6"/>
  <c r="R882" i="6"/>
  <c r="Q882" i="6"/>
  <c r="S881" i="6"/>
  <c r="R881" i="6"/>
  <c r="Q881" i="6"/>
  <c r="S880" i="6"/>
  <c r="R880" i="6"/>
  <c r="Q880" i="6"/>
  <c r="S879" i="6"/>
  <c r="R879" i="6"/>
  <c r="Q879" i="6"/>
  <c r="P889" i="6"/>
  <c r="P888" i="6"/>
  <c r="P887" i="6"/>
  <c r="P886" i="6"/>
  <c r="P885" i="6"/>
  <c r="P884" i="6"/>
  <c r="P883" i="6"/>
  <c r="P882" i="6"/>
  <c r="P881" i="6"/>
  <c r="P880" i="6"/>
  <c r="P879" i="6"/>
  <c r="M875" i="6"/>
  <c r="L875" i="6"/>
  <c r="K875" i="6"/>
  <c r="J875" i="6"/>
  <c r="M92" i="6"/>
  <c r="C487" i="6"/>
  <c r="C488" i="6"/>
  <c r="C489" i="6"/>
  <c r="C490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N551" i="6"/>
  <c r="M551" i="6"/>
  <c r="X144" i="6"/>
  <c r="X122" i="6" s="1"/>
  <c r="X131" i="6" s="1"/>
  <c r="W144" i="6"/>
  <c r="W122" i="6" s="1"/>
  <c r="W131" i="6" s="1"/>
  <c r="V144" i="6"/>
  <c r="V122" i="6" s="1"/>
  <c r="U144" i="6"/>
  <c r="U122" i="6" s="1"/>
  <c r="T144" i="6"/>
  <c r="T122" i="6" s="1"/>
  <c r="S144" i="6"/>
  <c r="S122" i="6" s="1"/>
  <c r="S131" i="6" s="1"/>
  <c r="R144" i="6"/>
  <c r="R122" i="6" s="1"/>
  <c r="Q144" i="6"/>
  <c r="Q122" i="6" s="1"/>
  <c r="P144" i="6"/>
  <c r="P122" i="6" s="1"/>
  <c r="P131" i="6" s="1"/>
  <c r="O144" i="6"/>
  <c r="O122" i="6" s="1"/>
  <c r="N144" i="6"/>
  <c r="N122" i="6" s="1"/>
  <c r="M144" i="6"/>
  <c r="M122" i="6" s="1"/>
  <c r="M131" i="6" s="1"/>
  <c r="L144" i="6"/>
  <c r="L122" i="6" s="1"/>
  <c r="K144" i="6"/>
  <c r="K122" i="6" s="1"/>
  <c r="K131" i="6" s="1"/>
  <c r="J144" i="6"/>
  <c r="J122" i="6" s="1"/>
  <c r="I144" i="6"/>
  <c r="I122" i="6" s="1"/>
  <c r="H144" i="6"/>
  <c r="H122" i="6" s="1"/>
  <c r="H131" i="6" s="1"/>
  <c r="M93" i="6"/>
  <c r="O449" i="6"/>
  <c r="P449" i="6" s="1"/>
  <c r="Q449" i="6" s="1"/>
  <c r="R449" i="6" s="1"/>
  <c r="S449" i="6" s="1"/>
  <c r="T449" i="6" s="1"/>
  <c r="U449" i="6" s="1"/>
  <c r="V449" i="6" s="1"/>
  <c r="W449" i="6" s="1"/>
  <c r="X449" i="6" s="1"/>
  <c r="O450" i="6"/>
  <c r="P450" i="6" s="1"/>
  <c r="Q450" i="6" s="1"/>
  <c r="R450" i="6" s="1"/>
  <c r="S450" i="6" s="1"/>
  <c r="T450" i="6" s="1"/>
  <c r="U450" i="6" s="1"/>
  <c r="V450" i="6" s="1"/>
  <c r="W450" i="6" s="1"/>
  <c r="X450" i="6" s="1"/>
  <c r="AC786" i="6"/>
  <c r="AB786" i="6"/>
  <c r="AA786" i="6"/>
  <c r="Z786" i="6"/>
  <c r="Y786" i="6"/>
  <c r="M789" i="6"/>
  <c r="L789" i="6"/>
  <c r="K789" i="6"/>
  <c r="J789" i="6"/>
  <c r="I789" i="6"/>
  <c r="H789" i="6"/>
  <c r="M788" i="6"/>
  <c r="L788" i="6"/>
  <c r="K788" i="6"/>
  <c r="J788" i="6"/>
  <c r="I788" i="6"/>
  <c r="H788" i="6"/>
  <c r="M787" i="6"/>
  <c r="L787" i="6"/>
  <c r="L830" i="6" s="1"/>
  <c r="K787" i="6"/>
  <c r="J787" i="6"/>
  <c r="J830" i="6" s="1"/>
  <c r="I787" i="6"/>
  <c r="H787" i="6"/>
  <c r="H830" i="6" s="1"/>
  <c r="B787" i="6"/>
  <c r="M786" i="6"/>
  <c r="L786" i="6"/>
  <c r="K786" i="6"/>
  <c r="J786" i="6"/>
  <c r="I786" i="6"/>
  <c r="H786" i="6"/>
  <c r="C786" i="6"/>
  <c r="M785" i="6"/>
  <c r="L785" i="6"/>
  <c r="K785" i="6"/>
  <c r="J785" i="6"/>
  <c r="I785" i="6"/>
  <c r="H785" i="6"/>
  <c r="C785" i="6"/>
  <c r="M784" i="6"/>
  <c r="L784" i="6"/>
  <c r="K784" i="6"/>
  <c r="J784" i="6"/>
  <c r="I784" i="6"/>
  <c r="H784" i="6"/>
  <c r="C784" i="6"/>
  <c r="M783" i="6"/>
  <c r="L783" i="6"/>
  <c r="K783" i="6"/>
  <c r="J783" i="6"/>
  <c r="I783" i="6"/>
  <c r="H783" i="6"/>
  <c r="C783" i="6"/>
  <c r="M782" i="6"/>
  <c r="L782" i="6"/>
  <c r="K782" i="6"/>
  <c r="J782" i="6"/>
  <c r="I782" i="6"/>
  <c r="H782" i="6"/>
  <c r="C782" i="6"/>
  <c r="B782" i="6"/>
  <c r="M781" i="6"/>
  <c r="L781" i="6"/>
  <c r="L824" i="6" s="1"/>
  <c r="K781" i="6"/>
  <c r="K824" i="6" s="1"/>
  <c r="J781" i="6"/>
  <c r="J824" i="6" s="1"/>
  <c r="I781" i="6"/>
  <c r="H781" i="6"/>
  <c r="H824" i="6" s="1"/>
  <c r="B781" i="6"/>
  <c r="M780" i="6"/>
  <c r="L780" i="6"/>
  <c r="K780" i="6"/>
  <c r="J780" i="6"/>
  <c r="I780" i="6"/>
  <c r="H780" i="6"/>
  <c r="C780" i="6"/>
  <c r="M779" i="6"/>
  <c r="L779" i="6"/>
  <c r="K779" i="6"/>
  <c r="J779" i="6"/>
  <c r="I779" i="6"/>
  <c r="H779" i="6"/>
  <c r="C779" i="6"/>
  <c r="M778" i="6"/>
  <c r="L778" i="6"/>
  <c r="K778" i="6"/>
  <c r="J778" i="6"/>
  <c r="I778" i="6"/>
  <c r="H778" i="6"/>
  <c r="C778" i="6"/>
  <c r="M777" i="6"/>
  <c r="L777" i="6"/>
  <c r="K777" i="6"/>
  <c r="J777" i="6"/>
  <c r="I777" i="6"/>
  <c r="H777" i="6"/>
  <c r="C777" i="6"/>
  <c r="M776" i="6"/>
  <c r="L776" i="6"/>
  <c r="K776" i="6"/>
  <c r="J776" i="6"/>
  <c r="I776" i="6"/>
  <c r="H776" i="6"/>
  <c r="C776" i="6"/>
  <c r="B776" i="6"/>
  <c r="M775" i="6"/>
  <c r="M818" i="6" s="1"/>
  <c r="L775" i="6"/>
  <c r="K775" i="6"/>
  <c r="K818" i="6" s="1"/>
  <c r="J775" i="6"/>
  <c r="I775" i="6"/>
  <c r="I818" i="6" s="1"/>
  <c r="H775" i="6"/>
  <c r="B775" i="6"/>
  <c r="M774" i="6"/>
  <c r="L774" i="6"/>
  <c r="K774" i="6"/>
  <c r="J774" i="6"/>
  <c r="I774" i="6"/>
  <c r="H774" i="6"/>
  <c r="C774" i="6"/>
  <c r="M773" i="6"/>
  <c r="L773" i="6"/>
  <c r="K773" i="6"/>
  <c r="J773" i="6"/>
  <c r="I773" i="6"/>
  <c r="H773" i="6"/>
  <c r="C773" i="6"/>
  <c r="M772" i="6"/>
  <c r="L772" i="6"/>
  <c r="K772" i="6"/>
  <c r="J772" i="6"/>
  <c r="I772" i="6"/>
  <c r="H772" i="6"/>
  <c r="C772" i="6"/>
  <c r="M771" i="6"/>
  <c r="L771" i="6"/>
  <c r="K771" i="6"/>
  <c r="J771" i="6"/>
  <c r="I771" i="6"/>
  <c r="H771" i="6"/>
  <c r="C771" i="6"/>
  <c r="M770" i="6"/>
  <c r="L770" i="6"/>
  <c r="K770" i="6"/>
  <c r="J770" i="6"/>
  <c r="I770" i="6"/>
  <c r="H770" i="6"/>
  <c r="C770" i="6"/>
  <c r="B770" i="6"/>
  <c r="M769" i="6"/>
  <c r="L769" i="6"/>
  <c r="K769" i="6"/>
  <c r="J769" i="6"/>
  <c r="I769" i="6"/>
  <c r="H769" i="6"/>
  <c r="M768" i="6"/>
  <c r="M811" i="6" s="1"/>
  <c r="L768" i="6"/>
  <c r="L811" i="6" s="1"/>
  <c r="K768" i="6"/>
  <c r="J768" i="6"/>
  <c r="J811" i="6" s="1"/>
  <c r="I768" i="6"/>
  <c r="H768" i="6"/>
  <c r="H811" i="6" s="1"/>
  <c r="B768" i="6"/>
  <c r="M767" i="6"/>
  <c r="L767" i="6"/>
  <c r="K767" i="6"/>
  <c r="J767" i="6"/>
  <c r="I767" i="6"/>
  <c r="H767" i="6"/>
  <c r="C767" i="6"/>
  <c r="M766" i="6"/>
  <c r="L766" i="6"/>
  <c r="K766" i="6"/>
  <c r="J766" i="6"/>
  <c r="I766" i="6"/>
  <c r="H766" i="6"/>
  <c r="C766" i="6"/>
  <c r="M765" i="6"/>
  <c r="L765" i="6"/>
  <c r="K765" i="6"/>
  <c r="J765" i="6"/>
  <c r="I765" i="6"/>
  <c r="H765" i="6"/>
  <c r="C765" i="6"/>
  <c r="M764" i="6"/>
  <c r="L764" i="6"/>
  <c r="K764" i="6"/>
  <c r="J764" i="6"/>
  <c r="I764" i="6"/>
  <c r="H764" i="6"/>
  <c r="C764" i="6"/>
  <c r="M763" i="6"/>
  <c r="L763" i="6"/>
  <c r="K763" i="6"/>
  <c r="J763" i="6"/>
  <c r="I763" i="6"/>
  <c r="H763" i="6"/>
  <c r="C763" i="6"/>
  <c r="B763" i="6"/>
  <c r="M762" i="6"/>
  <c r="M805" i="6" s="1"/>
  <c r="L762" i="6"/>
  <c r="K762" i="6"/>
  <c r="J762" i="6"/>
  <c r="I762" i="6"/>
  <c r="H762" i="6"/>
  <c r="B762" i="6"/>
  <c r="M761" i="6"/>
  <c r="L761" i="6"/>
  <c r="K761" i="6"/>
  <c r="J761" i="6"/>
  <c r="I761" i="6"/>
  <c r="H761" i="6"/>
  <c r="C761" i="6"/>
  <c r="M760" i="6"/>
  <c r="L760" i="6"/>
  <c r="K760" i="6"/>
  <c r="J760" i="6"/>
  <c r="I760" i="6"/>
  <c r="H760" i="6"/>
  <c r="C760" i="6"/>
  <c r="M759" i="6"/>
  <c r="L759" i="6"/>
  <c r="K759" i="6"/>
  <c r="J759" i="6"/>
  <c r="I759" i="6"/>
  <c r="H759" i="6"/>
  <c r="C759" i="6"/>
  <c r="M758" i="6"/>
  <c r="L758" i="6"/>
  <c r="K758" i="6"/>
  <c r="J758" i="6"/>
  <c r="I758" i="6"/>
  <c r="H758" i="6"/>
  <c r="C758" i="6"/>
  <c r="M757" i="6"/>
  <c r="L757" i="6"/>
  <c r="K757" i="6"/>
  <c r="J757" i="6"/>
  <c r="I757" i="6"/>
  <c r="H757" i="6"/>
  <c r="C757" i="6"/>
  <c r="B757" i="6"/>
  <c r="M756" i="6"/>
  <c r="M799" i="6" s="1"/>
  <c r="L756" i="6"/>
  <c r="K756" i="6"/>
  <c r="J756" i="6"/>
  <c r="J799" i="6" s="1"/>
  <c r="I756" i="6"/>
  <c r="I799" i="6" s="1"/>
  <c r="H756" i="6"/>
  <c r="B756" i="6"/>
  <c r="M755" i="6"/>
  <c r="L755" i="6"/>
  <c r="K755" i="6"/>
  <c r="J755" i="6"/>
  <c r="I755" i="6"/>
  <c r="H755" i="6"/>
  <c r="C755" i="6"/>
  <c r="M754" i="6"/>
  <c r="L754" i="6"/>
  <c r="K754" i="6"/>
  <c r="J754" i="6"/>
  <c r="I754" i="6"/>
  <c r="H754" i="6"/>
  <c r="C754" i="6"/>
  <c r="M753" i="6"/>
  <c r="L753" i="6"/>
  <c r="K753" i="6"/>
  <c r="J753" i="6"/>
  <c r="I753" i="6"/>
  <c r="H753" i="6"/>
  <c r="C753" i="6"/>
  <c r="M752" i="6"/>
  <c r="L752" i="6"/>
  <c r="K752" i="6"/>
  <c r="J752" i="6"/>
  <c r="I752" i="6"/>
  <c r="H752" i="6"/>
  <c r="C752" i="6"/>
  <c r="M751" i="6"/>
  <c r="L751" i="6"/>
  <c r="K751" i="6"/>
  <c r="J751" i="6"/>
  <c r="I751" i="6"/>
  <c r="H751" i="6"/>
  <c r="C751" i="6"/>
  <c r="B751" i="6"/>
  <c r="M750" i="6"/>
  <c r="L750" i="6"/>
  <c r="K750" i="6"/>
  <c r="J750" i="6"/>
  <c r="I750" i="6"/>
  <c r="H750" i="6"/>
  <c r="C750" i="6"/>
  <c r="B750" i="6"/>
  <c r="M742" i="6"/>
  <c r="L742" i="6"/>
  <c r="K742" i="6"/>
  <c r="J742" i="6"/>
  <c r="I742" i="6"/>
  <c r="H742" i="6"/>
  <c r="G742" i="6"/>
  <c r="F742" i="6"/>
  <c r="E742" i="6"/>
  <c r="D742" i="6"/>
  <c r="B742" i="6"/>
  <c r="M741" i="6"/>
  <c r="L741" i="6"/>
  <c r="K741" i="6"/>
  <c r="J741" i="6"/>
  <c r="I741" i="6"/>
  <c r="H741" i="6"/>
  <c r="G741" i="6"/>
  <c r="F741" i="6"/>
  <c r="E741" i="6"/>
  <c r="D741" i="6"/>
  <c r="B741" i="6"/>
  <c r="M740" i="6"/>
  <c r="L740" i="6"/>
  <c r="K740" i="6"/>
  <c r="J740" i="6"/>
  <c r="I740" i="6"/>
  <c r="H740" i="6"/>
  <c r="G740" i="6"/>
  <c r="F740" i="6"/>
  <c r="E740" i="6"/>
  <c r="D740" i="6"/>
  <c r="B740" i="6"/>
  <c r="M739" i="6"/>
  <c r="L739" i="6"/>
  <c r="K739" i="6"/>
  <c r="J739" i="6"/>
  <c r="I739" i="6"/>
  <c r="H739" i="6"/>
  <c r="G739" i="6"/>
  <c r="F739" i="6"/>
  <c r="E739" i="6"/>
  <c r="D739" i="6"/>
  <c r="B739" i="6"/>
  <c r="M738" i="6"/>
  <c r="L738" i="6"/>
  <c r="K738" i="6"/>
  <c r="J738" i="6"/>
  <c r="I738" i="6"/>
  <c r="H738" i="6"/>
  <c r="G738" i="6"/>
  <c r="F738" i="6"/>
  <c r="E738" i="6"/>
  <c r="D738" i="6"/>
  <c r="B738" i="6"/>
  <c r="M737" i="6"/>
  <c r="L737" i="6"/>
  <c r="K737" i="6"/>
  <c r="J737" i="6"/>
  <c r="I737" i="6"/>
  <c r="H737" i="6"/>
  <c r="G737" i="6"/>
  <c r="F737" i="6"/>
  <c r="E737" i="6"/>
  <c r="D737" i="6"/>
  <c r="B737" i="6"/>
  <c r="M736" i="6"/>
  <c r="L736" i="6"/>
  <c r="K736" i="6"/>
  <c r="J736" i="6"/>
  <c r="I736" i="6"/>
  <c r="H736" i="6"/>
  <c r="G736" i="6"/>
  <c r="F736" i="6"/>
  <c r="E736" i="6"/>
  <c r="D736" i="6"/>
  <c r="B736" i="6"/>
  <c r="M735" i="6"/>
  <c r="L735" i="6"/>
  <c r="K735" i="6"/>
  <c r="J735" i="6"/>
  <c r="I735" i="6"/>
  <c r="H735" i="6"/>
  <c r="G735" i="6"/>
  <c r="F735" i="6"/>
  <c r="E735" i="6"/>
  <c r="D735" i="6"/>
  <c r="B735" i="6"/>
  <c r="M734" i="6"/>
  <c r="L734" i="6"/>
  <c r="K734" i="6"/>
  <c r="J734" i="6"/>
  <c r="I734" i="6"/>
  <c r="H734" i="6"/>
  <c r="G734" i="6"/>
  <c r="F734" i="6"/>
  <c r="E734" i="6"/>
  <c r="D734" i="6"/>
  <c r="A770" i="6"/>
  <c r="A769" i="6"/>
  <c r="A751" i="6"/>
  <c r="A750" i="6"/>
  <c r="A749" i="6"/>
  <c r="A739" i="6"/>
  <c r="A734" i="6"/>
  <c r="N439" i="6"/>
  <c r="O439" i="6" s="1"/>
  <c r="P439" i="6" s="1"/>
  <c r="Q439" i="6" s="1"/>
  <c r="R439" i="6" s="1"/>
  <c r="S439" i="6" s="1"/>
  <c r="T439" i="6" s="1"/>
  <c r="U439" i="6" s="1"/>
  <c r="V439" i="6" s="1"/>
  <c r="W439" i="6" s="1"/>
  <c r="X439" i="6"/>
  <c r="N438" i="6"/>
  <c r="O438" i="6" s="1"/>
  <c r="P438" i="6" s="1"/>
  <c r="Q438" i="6" s="1"/>
  <c r="R438" i="6" s="1"/>
  <c r="S438" i="6" s="1"/>
  <c r="T438" i="6" s="1"/>
  <c r="U438" i="6" s="1"/>
  <c r="V438" i="6" s="1"/>
  <c r="W438" i="6" s="1"/>
  <c r="X438" i="6" s="1"/>
  <c r="O446" i="6"/>
  <c r="P446" i="6" s="1"/>
  <c r="Q446" i="6" s="1"/>
  <c r="R446" i="6" s="1"/>
  <c r="S446" i="6" s="1"/>
  <c r="T446" i="6" s="1"/>
  <c r="U446" i="6" s="1"/>
  <c r="V446" i="6" s="1"/>
  <c r="W446" i="6" s="1"/>
  <c r="X446" i="6" s="1"/>
  <c r="O448" i="6"/>
  <c r="P448" i="6" s="1"/>
  <c r="Q448" i="6" s="1"/>
  <c r="R448" i="6" s="1"/>
  <c r="S448" i="6" s="1"/>
  <c r="T448" i="6" s="1"/>
  <c r="U448" i="6" s="1"/>
  <c r="V448" i="6" s="1"/>
  <c r="W448" i="6" s="1"/>
  <c r="X448" i="6" s="1"/>
  <c r="A75" i="6"/>
  <c r="M75" i="6"/>
  <c r="L75" i="6"/>
  <c r="J75" i="6"/>
  <c r="I75" i="6"/>
  <c r="H75" i="6"/>
  <c r="X682" i="6"/>
  <c r="W682" i="6"/>
  <c r="V682" i="6"/>
  <c r="U682" i="6"/>
  <c r="T682" i="6"/>
  <c r="S682" i="6"/>
  <c r="R682" i="6"/>
  <c r="Q682" i="6"/>
  <c r="P682" i="6"/>
  <c r="O682" i="6"/>
  <c r="M678" i="6"/>
  <c r="L678" i="6"/>
  <c r="K678" i="6"/>
  <c r="J678" i="6"/>
  <c r="I678" i="6"/>
  <c r="H678" i="6"/>
  <c r="G678" i="6"/>
  <c r="G710" i="6" s="1"/>
  <c r="I676" i="6"/>
  <c r="I675" i="6" s="1"/>
  <c r="M699" i="6"/>
  <c r="L699" i="6"/>
  <c r="K699" i="6"/>
  <c r="J699" i="6"/>
  <c r="I699" i="6"/>
  <c r="H699" i="6"/>
  <c r="G699" i="6"/>
  <c r="F699" i="6"/>
  <c r="E699" i="6"/>
  <c r="M698" i="6"/>
  <c r="L698" i="6"/>
  <c r="K698" i="6"/>
  <c r="J698" i="6"/>
  <c r="I698" i="6"/>
  <c r="H698" i="6"/>
  <c r="G698" i="6"/>
  <c r="F698" i="6"/>
  <c r="E698" i="6"/>
  <c r="M697" i="6"/>
  <c r="L697" i="6"/>
  <c r="K697" i="6"/>
  <c r="J697" i="6"/>
  <c r="I697" i="6"/>
  <c r="H697" i="6"/>
  <c r="G697" i="6"/>
  <c r="F697" i="6"/>
  <c r="E697" i="6"/>
  <c r="M696" i="6"/>
  <c r="L696" i="6"/>
  <c r="K696" i="6"/>
  <c r="J696" i="6"/>
  <c r="I696" i="6"/>
  <c r="H696" i="6"/>
  <c r="G696" i="6"/>
  <c r="F696" i="6"/>
  <c r="E696" i="6"/>
  <c r="M695" i="6"/>
  <c r="L695" i="6"/>
  <c r="K695" i="6"/>
  <c r="J695" i="6"/>
  <c r="I695" i="6"/>
  <c r="H695" i="6"/>
  <c r="G695" i="6"/>
  <c r="F695" i="6"/>
  <c r="E695" i="6"/>
  <c r="M694" i="6"/>
  <c r="L694" i="6"/>
  <c r="K694" i="6"/>
  <c r="J694" i="6"/>
  <c r="I694" i="6"/>
  <c r="H694" i="6"/>
  <c r="G694" i="6"/>
  <c r="F694" i="6"/>
  <c r="E694" i="6"/>
  <c r="M693" i="6"/>
  <c r="L693" i="6"/>
  <c r="K693" i="6"/>
  <c r="J693" i="6"/>
  <c r="I693" i="6"/>
  <c r="H693" i="6"/>
  <c r="G693" i="6"/>
  <c r="F693" i="6"/>
  <c r="E693" i="6"/>
  <c r="M692" i="6"/>
  <c r="L692" i="6"/>
  <c r="K692" i="6"/>
  <c r="J692" i="6"/>
  <c r="I692" i="6"/>
  <c r="H692" i="6"/>
  <c r="G692" i="6"/>
  <c r="F692" i="6"/>
  <c r="E692" i="6"/>
  <c r="M691" i="6"/>
  <c r="L691" i="6"/>
  <c r="K691" i="6"/>
  <c r="J691" i="6"/>
  <c r="I691" i="6"/>
  <c r="H691" i="6"/>
  <c r="G691" i="6"/>
  <c r="F691" i="6"/>
  <c r="E691" i="6"/>
  <c r="M690" i="6"/>
  <c r="L690" i="6"/>
  <c r="K690" i="6"/>
  <c r="J690" i="6"/>
  <c r="I690" i="6"/>
  <c r="H690" i="6"/>
  <c r="G690" i="6"/>
  <c r="F690" i="6"/>
  <c r="E690" i="6"/>
  <c r="M688" i="6"/>
  <c r="L688" i="6"/>
  <c r="K688" i="6"/>
  <c r="J688" i="6"/>
  <c r="I688" i="6"/>
  <c r="H688" i="6"/>
  <c r="G688" i="6"/>
  <c r="F688" i="6"/>
  <c r="E688" i="6"/>
  <c r="M687" i="6"/>
  <c r="L687" i="6"/>
  <c r="K687" i="6"/>
  <c r="J687" i="6"/>
  <c r="I687" i="6"/>
  <c r="H687" i="6"/>
  <c r="G687" i="6"/>
  <c r="F687" i="6"/>
  <c r="E687" i="6"/>
  <c r="M686" i="6"/>
  <c r="L686" i="6"/>
  <c r="K686" i="6"/>
  <c r="J686" i="6"/>
  <c r="I686" i="6"/>
  <c r="H686" i="6"/>
  <c r="G686" i="6"/>
  <c r="F686" i="6"/>
  <c r="E686" i="6"/>
  <c r="M685" i="6"/>
  <c r="L685" i="6"/>
  <c r="K685" i="6"/>
  <c r="J685" i="6"/>
  <c r="I685" i="6"/>
  <c r="H685" i="6"/>
  <c r="G685" i="6"/>
  <c r="F685" i="6"/>
  <c r="E685" i="6"/>
  <c r="M684" i="6"/>
  <c r="L684" i="6"/>
  <c r="K684" i="6"/>
  <c r="J684" i="6"/>
  <c r="I684" i="6"/>
  <c r="H684" i="6"/>
  <c r="G684" i="6"/>
  <c r="F684" i="6"/>
  <c r="E684" i="6"/>
  <c r="M683" i="6"/>
  <c r="L683" i="6"/>
  <c r="K683" i="6"/>
  <c r="J683" i="6"/>
  <c r="I683" i="6"/>
  <c r="H683" i="6"/>
  <c r="G683" i="6"/>
  <c r="F683" i="6"/>
  <c r="E683" i="6"/>
  <c r="M682" i="6"/>
  <c r="L682" i="6"/>
  <c r="K682" i="6"/>
  <c r="J682" i="6"/>
  <c r="I682" i="6"/>
  <c r="H682" i="6"/>
  <c r="G682" i="6"/>
  <c r="F682" i="6"/>
  <c r="E682" i="6"/>
  <c r="D699" i="6"/>
  <c r="D698" i="6"/>
  <c r="D697" i="6"/>
  <c r="D696" i="6"/>
  <c r="D695" i="6"/>
  <c r="D694" i="6"/>
  <c r="D693" i="6"/>
  <c r="D692" i="6"/>
  <c r="D691" i="6"/>
  <c r="D690" i="6"/>
  <c r="D688" i="6"/>
  <c r="D687" i="6"/>
  <c r="D686" i="6"/>
  <c r="D685" i="6"/>
  <c r="D684" i="6"/>
  <c r="D683" i="6"/>
  <c r="D682" i="6"/>
  <c r="N682" i="6"/>
  <c r="X103" i="6"/>
  <c r="X104" i="6" s="1"/>
  <c r="W103" i="6"/>
  <c r="V103" i="6"/>
  <c r="V104" i="6" s="1"/>
  <c r="U103" i="6"/>
  <c r="T103" i="6"/>
  <c r="S103" i="6"/>
  <c r="S104" i="6" s="1"/>
  <c r="R103" i="6"/>
  <c r="R104" i="6" s="1"/>
  <c r="Q103" i="6"/>
  <c r="Q104" i="6" s="1"/>
  <c r="P103" i="6"/>
  <c r="P104" i="6" s="1"/>
  <c r="O103" i="6"/>
  <c r="N103" i="6"/>
  <c r="O98" i="6"/>
  <c r="O100" i="6" s="1"/>
  <c r="N98" i="6"/>
  <c r="N100" i="6" s="1"/>
  <c r="AA113" i="6"/>
  <c r="X107" i="6"/>
  <c r="X110" i="6" s="1"/>
  <c r="W107" i="6"/>
  <c r="W110" i="6" s="1"/>
  <c r="V107" i="6"/>
  <c r="U107" i="6"/>
  <c r="T107" i="6"/>
  <c r="S107" i="6"/>
  <c r="R107" i="6"/>
  <c r="Q107" i="6"/>
  <c r="P107" i="6"/>
  <c r="O107" i="6"/>
  <c r="O110" i="6" s="1"/>
  <c r="Q106" i="6"/>
  <c r="V106" i="6" s="1"/>
  <c r="V110" i="6" s="1"/>
  <c r="P106" i="6"/>
  <c r="O106" i="6"/>
  <c r="T106" i="6" s="1"/>
  <c r="M676" i="6"/>
  <c r="M675" i="6" s="1"/>
  <c r="K676" i="6"/>
  <c r="K675" i="6" s="1"/>
  <c r="J98" i="6"/>
  <c r="J100" i="6" s="1"/>
  <c r="K98" i="6"/>
  <c r="K100" i="6" s="1"/>
  <c r="U100" i="6"/>
  <c r="T100" i="6"/>
  <c r="M100" i="6"/>
  <c r="X80" i="6"/>
  <c r="W80" i="6"/>
  <c r="V80" i="6"/>
  <c r="U80" i="6"/>
  <c r="T80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F80" i="6"/>
  <c r="E80" i="6"/>
  <c r="D80" i="6"/>
  <c r="C80" i="6"/>
  <c r="X589" i="6"/>
  <c r="W589" i="6"/>
  <c r="V589" i="6"/>
  <c r="U589" i="6"/>
  <c r="T589" i="6"/>
  <c r="S589" i="6"/>
  <c r="R589" i="6"/>
  <c r="Q589" i="6"/>
  <c r="P589" i="6"/>
  <c r="O589" i="6"/>
  <c r="M606" i="6"/>
  <c r="L606" i="6"/>
  <c r="K606" i="6"/>
  <c r="J606" i="6"/>
  <c r="I606" i="6"/>
  <c r="H606" i="6"/>
  <c r="G606" i="6"/>
  <c r="F606" i="6"/>
  <c r="E606" i="6"/>
  <c r="M605" i="6"/>
  <c r="L605" i="6"/>
  <c r="K605" i="6"/>
  <c r="J605" i="6"/>
  <c r="I605" i="6"/>
  <c r="H605" i="6"/>
  <c r="G605" i="6"/>
  <c r="F605" i="6"/>
  <c r="E605" i="6"/>
  <c r="M604" i="6"/>
  <c r="L604" i="6"/>
  <c r="K604" i="6"/>
  <c r="J604" i="6"/>
  <c r="I604" i="6"/>
  <c r="H604" i="6"/>
  <c r="G604" i="6"/>
  <c r="F604" i="6"/>
  <c r="E604" i="6"/>
  <c r="M603" i="6"/>
  <c r="L603" i="6"/>
  <c r="K603" i="6"/>
  <c r="J603" i="6"/>
  <c r="I603" i="6"/>
  <c r="H603" i="6"/>
  <c r="G603" i="6"/>
  <c r="F603" i="6"/>
  <c r="E603" i="6"/>
  <c r="M602" i="6"/>
  <c r="L602" i="6"/>
  <c r="K602" i="6"/>
  <c r="J602" i="6"/>
  <c r="I602" i="6"/>
  <c r="H602" i="6"/>
  <c r="G602" i="6"/>
  <c r="F602" i="6"/>
  <c r="E602" i="6"/>
  <c r="M601" i="6"/>
  <c r="L601" i="6"/>
  <c r="K601" i="6"/>
  <c r="J601" i="6"/>
  <c r="I601" i="6"/>
  <c r="H601" i="6"/>
  <c r="G601" i="6"/>
  <c r="F601" i="6"/>
  <c r="E601" i="6"/>
  <c r="M600" i="6"/>
  <c r="L600" i="6"/>
  <c r="K600" i="6"/>
  <c r="J600" i="6"/>
  <c r="I600" i="6"/>
  <c r="H600" i="6"/>
  <c r="G600" i="6"/>
  <c r="F600" i="6"/>
  <c r="E600" i="6"/>
  <c r="M599" i="6"/>
  <c r="L599" i="6"/>
  <c r="K599" i="6"/>
  <c r="J599" i="6"/>
  <c r="I599" i="6"/>
  <c r="H599" i="6"/>
  <c r="G599" i="6"/>
  <c r="F599" i="6"/>
  <c r="E599" i="6"/>
  <c r="M598" i="6"/>
  <c r="L598" i="6"/>
  <c r="K598" i="6"/>
  <c r="J598" i="6"/>
  <c r="I598" i="6"/>
  <c r="H598" i="6"/>
  <c r="G598" i="6"/>
  <c r="F598" i="6"/>
  <c r="E598" i="6"/>
  <c r="M597" i="6"/>
  <c r="L597" i="6"/>
  <c r="K597" i="6"/>
  <c r="J597" i="6"/>
  <c r="I597" i="6"/>
  <c r="H597" i="6"/>
  <c r="G597" i="6"/>
  <c r="F597" i="6"/>
  <c r="E597" i="6"/>
  <c r="M595" i="6"/>
  <c r="L595" i="6"/>
  <c r="K595" i="6"/>
  <c r="J595" i="6"/>
  <c r="I595" i="6"/>
  <c r="H595" i="6"/>
  <c r="G595" i="6"/>
  <c r="F595" i="6"/>
  <c r="E595" i="6"/>
  <c r="M594" i="6"/>
  <c r="L594" i="6"/>
  <c r="K594" i="6"/>
  <c r="J594" i="6"/>
  <c r="I594" i="6"/>
  <c r="H594" i="6"/>
  <c r="G594" i="6"/>
  <c r="F594" i="6"/>
  <c r="E594" i="6"/>
  <c r="M593" i="6"/>
  <c r="L593" i="6"/>
  <c r="K593" i="6"/>
  <c r="J593" i="6"/>
  <c r="I593" i="6"/>
  <c r="H593" i="6"/>
  <c r="G593" i="6"/>
  <c r="F593" i="6"/>
  <c r="E593" i="6"/>
  <c r="M592" i="6"/>
  <c r="L592" i="6"/>
  <c r="K592" i="6"/>
  <c r="J592" i="6"/>
  <c r="I592" i="6"/>
  <c r="H592" i="6"/>
  <c r="G592" i="6"/>
  <c r="F592" i="6"/>
  <c r="E592" i="6"/>
  <c r="M591" i="6"/>
  <c r="L591" i="6"/>
  <c r="K591" i="6"/>
  <c r="J591" i="6"/>
  <c r="I591" i="6"/>
  <c r="H591" i="6"/>
  <c r="G591" i="6"/>
  <c r="F591" i="6"/>
  <c r="E591" i="6"/>
  <c r="M590" i="6"/>
  <c r="L590" i="6"/>
  <c r="K590" i="6"/>
  <c r="J590" i="6"/>
  <c r="I590" i="6"/>
  <c r="H590" i="6"/>
  <c r="G590" i="6"/>
  <c r="F590" i="6"/>
  <c r="E590" i="6"/>
  <c r="N589" i="6"/>
  <c r="M589" i="6"/>
  <c r="L589" i="6"/>
  <c r="K589" i="6"/>
  <c r="J589" i="6"/>
  <c r="I589" i="6"/>
  <c r="H589" i="6"/>
  <c r="G589" i="6"/>
  <c r="F589" i="6"/>
  <c r="E589" i="6"/>
  <c r="D606" i="6"/>
  <c r="D605" i="6"/>
  <c r="D604" i="6"/>
  <c r="D603" i="6"/>
  <c r="D602" i="6"/>
  <c r="D601" i="6"/>
  <c r="D600" i="6"/>
  <c r="D599" i="6"/>
  <c r="D598" i="6"/>
  <c r="D597" i="6"/>
  <c r="D595" i="6"/>
  <c r="D594" i="6"/>
  <c r="D593" i="6"/>
  <c r="D592" i="6"/>
  <c r="D591" i="6"/>
  <c r="D590" i="6"/>
  <c r="D589" i="6"/>
  <c r="I57" i="6"/>
  <c r="I502" i="6" s="1"/>
  <c r="G56" i="6"/>
  <c r="G501" i="6" s="1"/>
  <c r="K55" i="6"/>
  <c r="K500" i="6" s="1"/>
  <c r="H55" i="6"/>
  <c r="H500" i="6" s="1"/>
  <c r="E55" i="6"/>
  <c r="A39" i="6"/>
  <c r="A38" i="6"/>
  <c r="A37" i="6"/>
  <c r="A36" i="6"/>
  <c r="A35" i="6"/>
  <c r="A34" i="6"/>
  <c r="A33" i="6"/>
  <c r="M40" i="6"/>
  <c r="L40" i="6"/>
  <c r="K40" i="6"/>
  <c r="J40" i="6"/>
  <c r="I40" i="6"/>
  <c r="H40" i="6"/>
  <c r="G40" i="6"/>
  <c r="F40" i="6"/>
  <c r="E40" i="6"/>
  <c r="D40" i="6"/>
  <c r="M38" i="6"/>
  <c r="W113" i="6" s="1"/>
  <c r="W114" i="6" s="1"/>
  <c r="L38" i="6"/>
  <c r="K38" i="6"/>
  <c r="J38" i="6"/>
  <c r="I38" i="6"/>
  <c r="H38" i="6"/>
  <c r="G38" i="6"/>
  <c r="F38" i="6"/>
  <c r="E38" i="6"/>
  <c r="D38" i="6"/>
  <c r="M35" i="6"/>
  <c r="L35" i="6"/>
  <c r="K35" i="6"/>
  <c r="J35" i="6"/>
  <c r="I35" i="6"/>
  <c r="H35" i="6"/>
  <c r="G35" i="6"/>
  <c r="F35" i="6"/>
  <c r="E35" i="6"/>
  <c r="D35" i="6"/>
  <c r="M34" i="6"/>
  <c r="L34" i="6"/>
  <c r="K34" i="6"/>
  <c r="J34" i="6"/>
  <c r="I34" i="6"/>
  <c r="H34" i="6"/>
  <c r="G34" i="6"/>
  <c r="F34" i="6"/>
  <c r="E34" i="6"/>
  <c r="D34" i="6"/>
  <c r="D39" i="6"/>
  <c r="G44" i="6"/>
  <c r="G33" i="6"/>
  <c r="G151" i="6"/>
  <c r="X151" i="6"/>
  <c r="W151" i="6"/>
  <c r="V151" i="6"/>
  <c r="U151" i="6"/>
  <c r="T151" i="6"/>
  <c r="S151" i="6"/>
  <c r="R151" i="6"/>
  <c r="Q151" i="6"/>
  <c r="P151" i="6"/>
  <c r="O151" i="6"/>
  <c r="N151" i="6"/>
  <c r="M151" i="6"/>
  <c r="L151" i="6"/>
  <c r="K151" i="6"/>
  <c r="J151" i="6"/>
  <c r="I151" i="6"/>
  <c r="H151" i="6"/>
  <c r="M31" i="6"/>
  <c r="L31" i="6"/>
  <c r="K31" i="6"/>
  <c r="J31" i="6"/>
  <c r="I31" i="6"/>
  <c r="H31" i="6"/>
  <c r="G31" i="6"/>
  <c r="F31" i="6"/>
  <c r="E31" i="6"/>
  <c r="D31" i="6"/>
  <c r="M30" i="6"/>
  <c r="L30" i="6"/>
  <c r="K30" i="6"/>
  <c r="J30" i="6"/>
  <c r="I30" i="6"/>
  <c r="H30" i="6"/>
  <c r="G30" i="6"/>
  <c r="F30" i="6"/>
  <c r="E30" i="6"/>
  <c r="D30" i="6"/>
  <c r="M29" i="6"/>
  <c r="L29" i="6"/>
  <c r="K29" i="6"/>
  <c r="J29" i="6"/>
  <c r="I29" i="6"/>
  <c r="H29" i="6"/>
  <c r="G29" i="6"/>
  <c r="F29" i="6"/>
  <c r="E29" i="6"/>
  <c r="D29" i="6"/>
  <c r="M28" i="6"/>
  <c r="L28" i="6"/>
  <c r="K28" i="6"/>
  <c r="J28" i="6"/>
  <c r="I28" i="6"/>
  <c r="H28" i="6"/>
  <c r="G28" i="6"/>
  <c r="F28" i="6"/>
  <c r="E28" i="6"/>
  <c r="D28" i="6"/>
  <c r="M27" i="6"/>
  <c r="L27" i="6"/>
  <c r="K27" i="6"/>
  <c r="J27" i="6"/>
  <c r="I27" i="6"/>
  <c r="H27" i="6"/>
  <c r="G27" i="6"/>
  <c r="F27" i="6"/>
  <c r="E27" i="6"/>
  <c r="D27" i="6"/>
  <c r="M26" i="6"/>
  <c r="L26" i="6"/>
  <c r="K26" i="6"/>
  <c r="J26" i="6"/>
  <c r="I26" i="6"/>
  <c r="H26" i="6"/>
  <c r="G26" i="6"/>
  <c r="F26" i="6"/>
  <c r="E26" i="6"/>
  <c r="D26" i="6"/>
  <c r="M25" i="6"/>
  <c r="L25" i="6"/>
  <c r="K25" i="6"/>
  <c r="J25" i="6"/>
  <c r="I25" i="6"/>
  <c r="H25" i="6"/>
  <c r="G25" i="6"/>
  <c r="F25" i="6"/>
  <c r="E25" i="6"/>
  <c r="D25" i="6"/>
  <c r="M24" i="6"/>
  <c r="L24" i="6"/>
  <c r="K24" i="6"/>
  <c r="J24" i="6"/>
  <c r="I24" i="6"/>
  <c r="H24" i="6"/>
  <c r="G24" i="6"/>
  <c r="F24" i="6"/>
  <c r="E24" i="6"/>
  <c r="D24" i="6"/>
  <c r="M23" i="6"/>
  <c r="L23" i="6"/>
  <c r="K23" i="6"/>
  <c r="J23" i="6"/>
  <c r="I23" i="6"/>
  <c r="H23" i="6"/>
  <c r="G23" i="6"/>
  <c r="F23" i="6"/>
  <c r="E23" i="6"/>
  <c r="D23" i="6"/>
  <c r="M22" i="6"/>
  <c r="L22" i="6"/>
  <c r="K22" i="6"/>
  <c r="J22" i="6"/>
  <c r="I22" i="6"/>
  <c r="H22" i="6"/>
  <c r="G22" i="6"/>
  <c r="F22" i="6"/>
  <c r="E22" i="6"/>
  <c r="D22" i="6"/>
  <c r="M21" i="6"/>
  <c r="L21" i="6"/>
  <c r="K21" i="6"/>
  <c r="J21" i="6"/>
  <c r="I21" i="6"/>
  <c r="H21" i="6"/>
  <c r="G21" i="6"/>
  <c r="F21" i="6"/>
  <c r="E21" i="6"/>
  <c r="D21" i="6"/>
  <c r="M19" i="6"/>
  <c r="L19" i="6"/>
  <c r="K19" i="6"/>
  <c r="J19" i="6"/>
  <c r="I19" i="6"/>
  <c r="H19" i="6"/>
  <c r="G19" i="6"/>
  <c r="F19" i="6"/>
  <c r="E19" i="6"/>
  <c r="D19" i="6"/>
  <c r="M18" i="6"/>
  <c r="L18" i="6"/>
  <c r="K18" i="6"/>
  <c r="J18" i="6"/>
  <c r="I18" i="6"/>
  <c r="H18" i="6"/>
  <c r="G18" i="6"/>
  <c r="F18" i="6"/>
  <c r="E18" i="6"/>
  <c r="D18" i="6"/>
  <c r="M17" i="6"/>
  <c r="L17" i="6"/>
  <c r="K17" i="6"/>
  <c r="J17" i="6"/>
  <c r="I17" i="6"/>
  <c r="H17" i="6"/>
  <c r="G17" i="6"/>
  <c r="F17" i="6"/>
  <c r="E17" i="6"/>
  <c r="D17" i="6"/>
  <c r="M16" i="6"/>
  <c r="L16" i="6"/>
  <c r="K16" i="6"/>
  <c r="J16" i="6"/>
  <c r="I16" i="6"/>
  <c r="H16" i="6"/>
  <c r="G16" i="6"/>
  <c r="F16" i="6"/>
  <c r="E16" i="6"/>
  <c r="D16" i="6"/>
  <c r="M15" i="6"/>
  <c r="L15" i="6"/>
  <c r="K15" i="6"/>
  <c r="J15" i="6"/>
  <c r="I15" i="6"/>
  <c r="H15" i="6"/>
  <c r="G15" i="6"/>
  <c r="F15" i="6"/>
  <c r="E15" i="6"/>
  <c r="D15" i="6"/>
  <c r="M14" i="6"/>
  <c r="L14" i="6"/>
  <c r="K14" i="6"/>
  <c r="J14" i="6"/>
  <c r="I14" i="6"/>
  <c r="H14" i="6"/>
  <c r="G14" i="6"/>
  <c r="F14" i="6"/>
  <c r="E14" i="6"/>
  <c r="D14" i="6"/>
  <c r="M13" i="6"/>
  <c r="L13" i="6"/>
  <c r="K13" i="6"/>
  <c r="J13" i="6"/>
  <c r="I13" i="6"/>
  <c r="H13" i="6"/>
  <c r="G13" i="6"/>
  <c r="F13" i="6"/>
  <c r="E13" i="6"/>
  <c r="D13" i="6"/>
  <c r="F69" i="6"/>
  <c r="F514" i="6" s="1"/>
  <c r="M68" i="6"/>
  <c r="M544" i="6" s="1"/>
  <c r="I68" i="6"/>
  <c r="I513" i="6" s="1"/>
  <c r="H68" i="6"/>
  <c r="H513" i="6" s="1"/>
  <c r="F68" i="6"/>
  <c r="F544" i="6" s="1"/>
  <c r="D68" i="6"/>
  <c r="D513" i="6" s="1"/>
  <c r="J67" i="6"/>
  <c r="J512" i="6" s="1"/>
  <c r="F67" i="6"/>
  <c r="I66" i="6"/>
  <c r="I511" i="6" s="1"/>
  <c r="F66" i="6"/>
  <c r="I65" i="6"/>
  <c r="I64" i="6"/>
  <c r="I540" i="6" s="1"/>
  <c r="F64" i="6"/>
  <c r="F509" i="6" s="1"/>
  <c r="L63" i="6"/>
  <c r="I63" i="6"/>
  <c r="I508" i="6" s="1"/>
  <c r="D62" i="6"/>
  <c r="D507" i="6" s="1"/>
  <c r="K61" i="6"/>
  <c r="K506" i="6" s="1"/>
  <c r="G61" i="6"/>
  <c r="G506" i="6" s="1"/>
  <c r="M60" i="6"/>
  <c r="G60" i="6"/>
  <c r="G505" i="6" s="1"/>
  <c r="F60" i="6"/>
  <c r="F536" i="6" s="1"/>
  <c r="K59" i="6"/>
  <c r="K504" i="6" s="1"/>
  <c r="J59" i="6"/>
  <c r="I59" i="6"/>
  <c r="I504" i="6" s="1"/>
  <c r="H59" i="6"/>
  <c r="H504" i="6" s="1"/>
  <c r="E59" i="6"/>
  <c r="G54" i="6"/>
  <c r="G499" i="6" s="1"/>
  <c r="L53" i="6"/>
  <c r="H53" i="6"/>
  <c r="H498" i="6" s="1"/>
  <c r="I52" i="6"/>
  <c r="I528" i="6" s="1"/>
  <c r="M12" i="6"/>
  <c r="G76" i="6"/>
  <c r="F76" i="6"/>
  <c r="E76" i="6"/>
  <c r="D76" i="6"/>
  <c r="K74" i="6"/>
  <c r="J74" i="6"/>
  <c r="I74" i="6"/>
  <c r="H74" i="6"/>
  <c r="G74" i="6"/>
  <c r="F74" i="6"/>
  <c r="E74" i="6"/>
  <c r="D74" i="6"/>
  <c r="M73" i="6"/>
  <c r="L73" i="6"/>
  <c r="K73" i="6"/>
  <c r="J73" i="6"/>
  <c r="I73" i="6"/>
  <c r="H73" i="6"/>
  <c r="G73" i="6"/>
  <c r="F73" i="6" s="1"/>
  <c r="E73" i="6"/>
  <c r="D73" i="6"/>
  <c r="M48" i="6"/>
  <c r="L48" i="6"/>
  <c r="L524" i="6" s="1"/>
  <c r="K48" i="6"/>
  <c r="J48" i="6"/>
  <c r="I48" i="6"/>
  <c r="I493" i="6" s="1"/>
  <c r="H48" i="6"/>
  <c r="H493" i="6" s="1"/>
  <c r="G48" i="6"/>
  <c r="F48" i="6"/>
  <c r="F493" i="6" s="1"/>
  <c r="E48" i="6"/>
  <c r="D48" i="6"/>
  <c r="D493" i="6" s="1"/>
  <c r="D47" i="6"/>
  <c r="M46" i="6"/>
  <c r="M522" i="6" s="1"/>
  <c r="L46" i="6"/>
  <c r="L522" i="6" s="1"/>
  <c r="K46" i="6"/>
  <c r="K522" i="6" s="1"/>
  <c r="J46" i="6"/>
  <c r="J522" i="6" s="1"/>
  <c r="I46" i="6"/>
  <c r="I522" i="6" s="1"/>
  <c r="H46" i="6"/>
  <c r="H522" i="6" s="1"/>
  <c r="G46" i="6"/>
  <c r="G522" i="6" s="1"/>
  <c r="F46" i="6"/>
  <c r="F522" i="6" s="1"/>
  <c r="E46" i="6"/>
  <c r="E522" i="6" s="1"/>
  <c r="D46" i="6"/>
  <c r="D522" i="6" s="1"/>
  <c r="D45" i="6"/>
  <c r="F44" i="6"/>
  <c r="E44" i="6"/>
  <c r="E489" i="6" s="1"/>
  <c r="D44" i="6"/>
  <c r="G43" i="6"/>
  <c r="G488" i="6" s="1"/>
  <c r="M10" i="6"/>
  <c r="L10" i="6"/>
  <c r="K10" i="6"/>
  <c r="J10" i="6"/>
  <c r="I10" i="6"/>
  <c r="H10" i="6"/>
  <c r="G10" i="6"/>
  <c r="F10" i="6"/>
  <c r="E10" i="6"/>
  <c r="D10" i="6"/>
  <c r="D9" i="6"/>
  <c r="F8" i="6"/>
  <c r="E8" i="6"/>
  <c r="D8" i="6"/>
  <c r="M7" i="6"/>
  <c r="L7" i="6"/>
  <c r="K7" i="6"/>
  <c r="J7" i="6"/>
  <c r="I7" i="6"/>
  <c r="H7" i="6"/>
  <c r="G7" i="6"/>
  <c r="F7" i="6"/>
  <c r="E7" i="6"/>
  <c r="D7" i="6"/>
  <c r="G6" i="6"/>
  <c r="F6" i="6"/>
  <c r="E6" i="6"/>
  <c r="D6" i="6"/>
  <c r="G5" i="6"/>
  <c r="F5" i="6"/>
  <c r="E5" i="6"/>
  <c r="D5" i="6"/>
  <c r="M4" i="6"/>
  <c r="L4" i="6"/>
  <c r="K4" i="6"/>
  <c r="J4" i="6"/>
  <c r="I4" i="6"/>
  <c r="H4" i="6"/>
  <c r="G4" i="6"/>
  <c r="F4" i="6"/>
  <c r="E4" i="6"/>
  <c r="D4" i="6"/>
  <c r="D51" i="6"/>
  <c r="D496" i="6" s="1"/>
  <c r="I76" i="6"/>
  <c r="L76" i="6"/>
  <c r="E43" i="6"/>
  <c r="E488" i="6" s="1"/>
  <c r="D43" i="6"/>
  <c r="D519" i="6" s="1"/>
  <c r="G20" i="6"/>
  <c r="X493" i="6"/>
  <c r="W493" i="6"/>
  <c r="V493" i="6"/>
  <c r="U493" i="6"/>
  <c r="T493" i="6"/>
  <c r="S493" i="6"/>
  <c r="R493" i="6"/>
  <c r="Q493" i="6"/>
  <c r="P493" i="6"/>
  <c r="O493" i="6"/>
  <c r="N493" i="6"/>
  <c r="X514" i="6"/>
  <c r="W514" i="6"/>
  <c r="V514" i="6"/>
  <c r="U514" i="6"/>
  <c r="T514" i="6"/>
  <c r="S514" i="6"/>
  <c r="R514" i="6"/>
  <c r="Q514" i="6"/>
  <c r="P514" i="6"/>
  <c r="O514" i="6"/>
  <c r="N514" i="6"/>
  <c r="X337" i="6"/>
  <c r="W337" i="6"/>
  <c r="V337" i="6"/>
  <c r="U337" i="6"/>
  <c r="T337" i="6"/>
  <c r="S337" i="6"/>
  <c r="R337" i="6"/>
  <c r="Q337" i="6"/>
  <c r="P337" i="6"/>
  <c r="O337" i="6"/>
  <c r="N337" i="6"/>
  <c r="M337" i="6"/>
  <c r="X306" i="6"/>
  <c r="W306" i="6"/>
  <c r="V306" i="6"/>
  <c r="U306" i="6"/>
  <c r="T306" i="6"/>
  <c r="S306" i="6"/>
  <c r="R306" i="6"/>
  <c r="Q306" i="6"/>
  <c r="P306" i="6"/>
  <c r="O306" i="6"/>
  <c r="N306" i="6"/>
  <c r="M306" i="6"/>
  <c r="K172" i="6"/>
  <c r="X171" i="6"/>
  <c r="W171" i="6"/>
  <c r="V171" i="6"/>
  <c r="U171" i="6"/>
  <c r="T171" i="6"/>
  <c r="S171" i="6"/>
  <c r="R171" i="6"/>
  <c r="Q171" i="6"/>
  <c r="P171" i="6"/>
  <c r="O171" i="6"/>
  <c r="N171" i="6"/>
  <c r="M171" i="6"/>
  <c r="L171" i="6"/>
  <c r="K171" i="6"/>
  <c r="J171" i="6"/>
  <c r="I171" i="6"/>
  <c r="H171" i="6"/>
  <c r="G171" i="6"/>
  <c r="F171" i="6"/>
  <c r="E171" i="6"/>
  <c r="D171" i="6"/>
  <c r="C171" i="6"/>
  <c r="X170" i="6"/>
  <c r="W170" i="6"/>
  <c r="V170" i="6"/>
  <c r="U170" i="6"/>
  <c r="T170" i="6"/>
  <c r="S170" i="6"/>
  <c r="R170" i="6"/>
  <c r="Q170" i="6"/>
  <c r="P170" i="6"/>
  <c r="O170" i="6"/>
  <c r="N170" i="6"/>
  <c r="M170" i="6"/>
  <c r="L170" i="6"/>
  <c r="K170" i="6"/>
  <c r="J170" i="6"/>
  <c r="I170" i="6"/>
  <c r="H170" i="6"/>
  <c r="G170" i="6"/>
  <c r="F170" i="6"/>
  <c r="E170" i="6"/>
  <c r="D170" i="6"/>
  <c r="C170" i="6"/>
  <c r="X167" i="6"/>
  <c r="W167" i="6"/>
  <c r="V167" i="6"/>
  <c r="U167" i="6"/>
  <c r="T167" i="6"/>
  <c r="S167" i="6"/>
  <c r="R167" i="6"/>
  <c r="Q167" i="6"/>
  <c r="P167" i="6"/>
  <c r="O167" i="6"/>
  <c r="N167" i="6"/>
  <c r="M167" i="6"/>
  <c r="L167" i="6"/>
  <c r="K167" i="6"/>
  <c r="J167" i="6"/>
  <c r="I167" i="6"/>
  <c r="H167" i="6"/>
  <c r="G167" i="6"/>
  <c r="X166" i="6"/>
  <c r="W166" i="6"/>
  <c r="V166" i="6"/>
  <c r="U166" i="6"/>
  <c r="T166" i="6"/>
  <c r="S166" i="6"/>
  <c r="R166" i="6"/>
  <c r="Q166" i="6"/>
  <c r="P166" i="6"/>
  <c r="O166" i="6"/>
  <c r="N166" i="6"/>
  <c r="M166" i="6"/>
  <c r="L166" i="6"/>
  <c r="K166" i="6"/>
  <c r="J166" i="6"/>
  <c r="I166" i="6"/>
  <c r="H166" i="6"/>
  <c r="G166" i="6"/>
  <c r="X165" i="6"/>
  <c r="W165" i="6"/>
  <c r="V165" i="6"/>
  <c r="U165" i="6"/>
  <c r="T165" i="6"/>
  <c r="S165" i="6"/>
  <c r="R165" i="6"/>
  <c r="Q165" i="6"/>
  <c r="P165" i="6"/>
  <c r="O165" i="6"/>
  <c r="N165" i="6"/>
  <c r="M165" i="6"/>
  <c r="L165" i="6"/>
  <c r="K165" i="6"/>
  <c r="J165" i="6"/>
  <c r="I165" i="6"/>
  <c r="H165" i="6"/>
  <c r="G165" i="6"/>
  <c r="X164" i="6"/>
  <c r="W164" i="6"/>
  <c r="V164" i="6"/>
  <c r="U164" i="6"/>
  <c r="T164" i="6"/>
  <c r="S164" i="6"/>
  <c r="R164" i="6"/>
  <c r="Q164" i="6"/>
  <c r="P164" i="6"/>
  <c r="O164" i="6"/>
  <c r="N164" i="6"/>
  <c r="M164" i="6"/>
  <c r="L164" i="6"/>
  <c r="K164" i="6"/>
  <c r="J164" i="6"/>
  <c r="I164" i="6"/>
  <c r="H164" i="6"/>
  <c r="G164" i="6"/>
  <c r="X163" i="6"/>
  <c r="W163" i="6"/>
  <c r="V163" i="6"/>
  <c r="U163" i="6"/>
  <c r="T163" i="6"/>
  <c r="S163" i="6"/>
  <c r="R163" i="6"/>
  <c r="Q163" i="6"/>
  <c r="P163" i="6"/>
  <c r="O163" i="6"/>
  <c r="N163" i="6"/>
  <c r="M163" i="6"/>
  <c r="L163" i="6"/>
  <c r="K163" i="6"/>
  <c r="J163" i="6"/>
  <c r="I163" i="6"/>
  <c r="H163" i="6"/>
  <c r="G163" i="6"/>
  <c r="X162" i="6"/>
  <c r="W162" i="6"/>
  <c r="V162" i="6"/>
  <c r="U162" i="6"/>
  <c r="T162" i="6"/>
  <c r="S162" i="6"/>
  <c r="R162" i="6"/>
  <c r="Q162" i="6"/>
  <c r="P162" i="6"/>
  <c r="O162" i="6"/>
  <c r="N162" i="6"/>
  <c r="M162" i="6"/>
  <c r="L162" i="6"/>
  <c r="K162" i="6"/>
  <c r="J162" i="6"/>
  <c r="I162" i="6"/>
  <c r="H162" i="6"/>
  <c r="G162" i="6"/>
  <c r="X161" i="6"/>
  <c r="W161" i="6"/>
  <c r="V161" i="6"/>
  <c r="U161" i="6"/>
  <c r="T161" i="6"/>
  <c r="S161" i="6"/>
  <c r="R161" i="6"/>
  <c r="Q161" i="6"/>
  <c r="P161" i="6"/>
  <c r="O161" i="6"/>
  <c r="N161" i="6"/>
  <c r="M161" i="6"/>
  <c r="L161" i="6"/>
  <c r="K161" i="6"/>
  <c r="J161" i="6"/>
  <c r="I161" i="6"/>
  <c r="H161" i="6"/>
  <c r="G161" i="6"/>
  <c r="X160" i="6"/>
  <c r="W160" i="6"/>
  <c r="V160" i="6"/>
  <c r="U160" i="6"/>
  <c r="T160" i="6"/>
  <c r="S160" i="6"/>
  <c r="R160" i="6"/>
  <c r="Q160" i="6"/>
  <c r="P160" i="6"/>
  <c r="O160" i="6"/>
  <c r="N160" i="6"/>
  <c r="M160" i="6"/>
  <c r="L160" i="6"/>
  <c r="K160" i="6"/>
  <c r="J160" i="6"/>
  <c r="I160" i="6"/>
  <c r="H160" i="6"/>
  <c r="G160" i="6"/>
  <c r="X159" i="6"/>
  <c r="W159" i="6"/>
  <c r="V159" i="6"/>
  <c r="U159" i="6"/>
  <c r="T159" i="6"/>
  <c r="S159" i="6"/>
  <c r="R159" i="6"/>
  <c r="Q159" i="6"/>
  <c r="P159" i="6"/>
  <c r="O159" i="6"/>
  <c r="N159" i="6"/>
  <c r="M159" i="6"/>
  <c r="L159" i="6"/>
  <c r="K159" i="6"/>
  <c r="J159" i="6"/>
  <c r="I159" i="6"/>
  <c r="H159" i="6"/>
  <c r="G159" i="6"/>
  <c r="X158" i="6"/>
  <c r="W158" i="6"/>
  <c r="V158" i="6"/>
  <c r="U158" i="6"/>
  <c r="T158" i="6"/>
  <c r="S158" i="6"/>
  <c r="R158" i="6"/>
  <c r="Q158" i="6"/>
  <c r="P158" i="6"/>
  <c r="O158" i="6"/>
  <c r="N158" i="6"/>
  <c r="M158" i="6"/>
  <c r="L158" i="6"/>
  <c r="K158" i="6"/>
  <c r="J158" i="6"/>
  <c r="I158" i="6"/>
  <c r="H158" i="6"/>
  <c r="G158" i="6"/>
  <c r="X156" i="6"/>
  <c r="W156" i="6"/>
  <c r="V156" i="6"/>
  <c r="U156" i="6"/>
  <c r="T156" i="6"/>
  <c r="S156" i="6"/>
  <c r="R156" i="6"/>
  <c r="Q156" i="6"/>
  <c r="P156" i="6"/>
  <c r="O156" i="6"/>
  <c r="N156" i="6"/>
  <c r="M156" i="6"/>
  <c r="L156" i="6"/>
  <c r="K156" i="6"/>
  <c r="J156" i="6"/>
  <c r="I156" i="6"/>
  <c r="H156" i="6"/>
  <c r="G156" i="6"/>
  <c r="X155" i="6"/>
  <c r="W155" i="6"/>
  <c r="V155" i="6"/>
  <c r="U155" i="6"/>
  <c r="T155" i="6"/>
  <c r="S155" i="6"/>
  <c r="R155" i="6"/>
  <c r="Q155" i="6"/>
  <c r="P155" i="6"/>
  <c r="O155" i="6"/>
  <c r="N155" i="6"/>
  <c r="M155" i="6"/>
  <c r="L155" i="6"/>
  <c r="K155" i="6"/>
  <c r="J155" i="6"/>
  <c r="I155" i="6"/>
  <c r="H155" i="6"/>
  <c r="G155" i="6"/>
  <c r="X154" i="6"/>
  <c r="W154" i="6"/>
  <c r="V154" i="6"/>
  <c r="U154" i="6"/>
  <c r="T154" i="6"/>
  <c r="S154" i="6"/>
  <c r="R154" i="6"/>
  <c r="Q154" i="6"/>
  <c r="P154" i="6"/>
  <c r="O154" i="6"/>
  <c r="N154" i="6"/>
  <c r="M154" i="6"/>
  <c r="L154" i="6"/>
  <c r="K154" i="6"/>
  <c r="J154" i="6"/>
  <c r="I154" i="6"/>
  <c r="H154" i="6"/>
  <c r="G154" i="6"/>
  <c r="X153" i="6"/>
  <c r="W153" i="6"/>
  <c r="V153" i="6"/>
  <c r="U153" i="6"/>
  <c r="T153" i="6"/>
  <c r="S153" i="6"/>
  <c r="R153" i="6"/>
  <c r="Q153" i="6"/>
  <c r="P153" i="6"/>
  <c r="O153" i="6"/>
  <c r="N153" i="6"/>
  <c r="M153" i="6"/>
  <c r="L153" i="6"/>
  <c r="K153" i="6"/>
  <c r="J153" i="6"/>
  <c r="I153" i="6"/>
  <c r="H153" i="6"/>
  <c r="G153" i="6"/>
  <c r="X152" i="6"/>
  <c r="W152" i="6"/>
  <c r="V152" i="6"/>
  <c r="U152" i="6"/>
  <c r="T152" i="6"/>
  <c r="S152" i="6"/>
  <c r="R152" i="6"/>
  <c r="Q152" i="6"/>
  <c r="P152" i="6"/>
  <c r="O152" i="6"/>
  <c r="N152" i="6"/>
  <c r="M152" i="6"/>
  <c r="L152" i="6"/>
  <c r="K152" i="6"/>
  <c r="J152" i="6"/>
  <c r="I152" i="6"/>
  <c r="H152" i="6"/>
  <c r="G152" i="6"/>
  <c r="X150" i="6"/>
  <c r="W150" i="6"/>
  <c r="V150" i="6"/>
  <c r="U150" i="6"/>
  <c r="T150" i="6"/>
  <c r="S150" i="6"/>
  <c r="R150" i="6"/>
  <c r="Q150" i="6"/>
  <c r="P150" i="6"/>
  <c r="O150" i="6"/>
  <c r="N150" i="6"/>
  <c r="M150" i="6"/>
  <c r="L150" i="6"/>
  <c r="K150" i="6"/>
  <c r="J150" i="6"/>
  <c r="I150" i="6"/>
  <c r="H150" i="6"/>
  <c r="G150" i="6"/>
  <c r="X133" i="6"/>
  <c r="W133" i="6"/>
  <c r="V133" i="6"/>
  <c r="U133" i="6"/>
  <c r="T133" i="6"/>
  <c r="S133" i="6"/>
  <c r="R133" i="6"/>
  <c r="Q133" i="6"/>
  <c r="P133" i="6"/>
  <c r="O133" i="6"/>
  <c r="N133" i="6"/>
  <c r="M133" i="6"/>
  <c r="L133" i="6"/>
  <c r="K133" i="6"/>
  <c r="J133" i="6"/>
  <c r="I133" i="6"/>
  <c r="H133" i="6"/>
  <c r="H149" i="6" s="1"/>
  <c r="G133" i="6"/>
  <c r="F133" i="6"/>
  <c r="E133" i="6"/>
  <c r="D133" i="6"/>
  <c r="C133" i="6"/>
  <c r="V131" i="6"/>
  <c r="U131" i="6"/>
  <c r="T131" i="6"/>
  <c r="R131" i="6"/>
  <c r="Q131" i="6"/>
  <c r="O131" i="6"/>
  <c r="N131" i="6"/>
  <c r="L131" i="6"/>
  <c r="J131" i="6"/>
  <c r="I131" i="6"/>
  <c r="J110" i="6"/>
  <c r="S110" i="6"/>
  <c r="R110" i="6"/>
  <c r="N110" i="6"/>
  <c r="W104" i="6"/>
  <c r="M101" i="6"/>
  <c r="L101" i="6"/>
  <c r="L104" i="6" s="1"/>
  <c r="K101" i="6"/>
  <c r="J101" i="6"/>
  <c r="X58" i="6"/>
  <c r="W58" i="6"/>
  <c r="V58" i="6"/>
  <c r="U58" i="6"/>
  <c r="T58" i="6"/>
  <c r="S58" i="6"/>
  <c r="R58" i="6"/>
  <c r="Q58" i="6"/>
  <c r="O58" i="6"/>
  <c r="N58" i="6"/>
  <c r="X50" i="6"/>
  <c r="W50" i="6"/>
  <c r="V50" i="6"/>
  <c r="U50" i="6"/>
  <c r="T50" i="6"/>
  <c r="S50" i="6"/>
  <c r="R50" i="6"/>
  <c r="Q50" i="6"/>
  <c r="O50" i="6"/>
  <c r="N50" i="6"/>
  <c r="X47" i="6"/>
  <c r="X44" i="6" s="1"/>
  <c r="X45" i="6" s="1"/>
  <c r="W47" i="6"/>
  <c r="W44" i="6" s="1"/>
  <c r="W45" i="6" s="1"/>
  <c r="V47" i="6"/>
  <c r="V44" i="6" s="1"/>
  <c r="V45" i="6" s="1"/>
  <c r="U47" i="6"/>
  <c r="U44" i="6" s="1"/>
  <c r="U45" i="6" s="1"/>
  <c r="T47" i="6"/>
  <c r="T44" i="6" s="1"/>
  <c r="T45" i="6" s="1"/>
  <c r="S47" i="6"/>
  <c r="S44" i="6" s="1"/>
  <c r="S45" i="6" s="1"/>
  <c r="R47" i="6"/>
  <c r="R44" i="6" s="1"/>
  <c r="R45" i="6" s="1"/>
  <c r="Q47" i="6"/>
  <c r="Q44" i="6" s="1"/>
  <c r="Q45" i="6" s="1"/>
  <c r="O47" i="6"/>
  <c r="O44" i="6" s="1"/>
  <c r="O45" i="6" s="1"/>
  <c r="N47" i="6"/>
  <c r="N44" i="6" s="1"/>
  <c r="N45" i="6" s="1"/>
  <c r="X20" i="6"/>
  <c r="W20" i="6"/>
  <c r="V20" i="6"/>
  <c r="U20" i="6"/>
  <c r="T20" i="6"/>
  <c r="S20" i="6"/>
  <c r="R20" i="6"/>
  <c r="Q20" i="6"/>
  <c r="P20" i="6"/>
  <c r="O20" i="6"/>
  <c r="X12" i="6"/>
  <c r="W12" i="6"/>
  <c r="V12" i="6"/>
  <c r="U12" i="6"/>
  <c r="T12" i="6"/>
  <c r="S12" i="6"/>
  <c r="R12" i="6"/>
  <c r="R11" i="6" s="1"/>
  <c r="R4" i="6" s="1"/>
  <c r="Q12" i="6"/>
  <c r="P12" i="6"/>
  <c r="O12" i="6"/>
  <c r="N12" i="6"/>
  <c r="N4" i="6"/>
  <c r="K12" i="6"/>
  <c r="K20" i="6"/>
  <c r="J12" i="6"/>
  <c r="H67" i="6"/>
  <c r="H543" i="6" s="1"/>
  <c r="L20" i="6"/>
  <c r="K66" i="6"/>
  <c r="K511" i="6" s="1"/>
  <c r="L12" i="6"/>
  <c r="G39" i="6"/>
  <c r="E56" i="6"/>
  <c r="E501" i="6" s="1"/>
  <c r="M20" i="6"/>
  <c r="I60" i="6"/>
  <c r="I505" i="6" s="1"/>
  <c r="M62" i="6"/>
  <c r="M538" i="6" s="1"/>
  <c r="L33" i="6"/>
  <c r="G12" i="6"/>
  <c r="M59" i="6"/>
  <c r="G62" i="6"/>
  <c r="G538" i="6" s="1"/>
  <c r="M33" i="6"/>
  <c r="H76" i="6"/>
  <c r="H12" i="6"/>
  <c r="H20" i="6"/>
  <c r="J33" i="6"/>
  <c r="I12" i="6"/>
  <c r="E60" i="6"/>
  <c r="E505" i="6" s="1"/>
  <c r="G63" i="6"/>
  <c r="G508" i="6" s="1"/>
  <c r="E68" i="6"/>
  <c r="E513" i="6" s="1"/>
  <c r="F55" i="6"/>
  <c r="M11" i="6"/>
  <c r="L11" i="6"/>
  <c r="K56" i="6"/>
  <c r="M56" i="6"/>
  <c r="M55" i="6"/>
  <c r="O77" i="6"/>
  <c r="P77" i="6" s="1"/>
  <c r="Q77" i="6" s="1"/>
  <c r="R77" i="6" s="1"/>
  <c r="S77" i="6" s="1"/>
  <c r="T77" i="6" s="1"/>
  <c r="K75" i="6"/>
  <c r="M53" i="6" l="1"/>
  <c r="M498" i="6" s="1"/>
  <c r="P149" i="6"/>
  <c r="K68" i="6"/>
  <c r="K544" i="6" s="1"/>
  <c r="H69" i="6"/>
  <c r="H514" i="6" s="1"/>
  <c r="J104" i="6"/>
  <c r="J95" i="6" s="1"/>
  <c r="W172" i="6"/>
  <c r="H11" i="6"/>
  <c r="F53" i="6"/>
  <c r="F498" i="6" s="1"/>
  <c r="I41" i="6"/>
  <c r="O11" i="6"/>
  <c r="O4" i="6" s="1"/>
  <c r="W11" i="6"/>
  <c r="W4" i="6" s="1"/>
  <c r="D11" i="6"/>
  <c r="T104" i="6"/>
  <c r="I83" i="6"/>
  <c r="L69" i="6"/>
  <c r="L514" i="6" s="1"/>
  <c r="Z131" i="6"/>
  <c r="I67" i="6"/>
  <c r="I512" i="6" s="1"/>
  <c r="F63" i="6"/>
  <c r="F663" i="6" s="1"/>
  <c r="L62" i="6"/>
  <c r="L538" i="6" s="1"/>
  <c r="D33" i="6"/>
  <c r="Q11" i="6"/>
  <c r="Q4" i="6" s="1"/>
  <c r="S49" i="6"/>
  <c r="S42" i="6" s="1"/>
  <c r="O149" i="6"/>
  <c r="W149" i="6"/>
  <c r="L68" i="6"/>
  <c r="L420" i="6" s="1"/>
  <c r="O49" i="6"/>
  <c r="O42" i="6" s="1"/>
  <c r="X49" i="6"/>
  <c r="X42" i="6" s="1"/>
  <c r="P11" i="6"/>
  <c r="P4" i="6" s="1"/>
  <c r="X11" i="6"/>
  <c r="X4" i="6" s="1"/>
  <c r="T376" i="6"/>
  <c r="U104" i="6"/>
  <c r="T110" i="6"/>
  <c r="K104" i="6"/>
  <c r="S172" i="6"/>
  <c r="P172" i="6"/>
  <c r="X172" i="6"/>
  <c r="F56" i="6"/>
  <c r="N172" i="6"/>
  <c r="I51" i="6"/>
  <c r="I496" i="6" s="1"/>
  <c r="M57" i="6"/>
  <c r="M502" i="6" s="1"/>
  <c r="O524" i="6"/>
  <c r="P524" i="6"/>
  <c r="X524" i="6"/>
  <c r="D64" i="6"/>
  <c r="D509" i="6" s="1"/>
  <c r="D54" i="6"/>
  <c r="D499" i="6" s="1"/>
  <c r="R172" i="6"/>
  <c r="I172" i="6"/>
  <c r="Q172" i="6"/>
  <c r="H172" i="6"/>
  <c r="F172" i="6"/>
  <c r="K52" i="6"/>
  <c r="K497" i="6" s="1"/>
  <c r="U172" i="6"/>
  <c r="E52" i="6"/>
  <c r="E497" i="6" s="1"/>
  <c r="F62" i="6"/>
  <c r="F43" i="6"/>
  <c r="E47" i="6"/>
  <c r="E492" i="6" s="1"/>
  <c r="H65" i="6"/>
  <c r="H665" i="6" s="1"/>
  <c r="C172" i="6"/>
  <c r="V172" i="6"/>
  <c r="D12" i="6"/>
  <c r="L60" i="6"/>
  <c r="L505" i="6" s="1"/>
  <c r="H62" i="6"/>
  <c r="G55" i="6"/>
  <c r="D69" i="6"/>
  <c r="D514" i="6" s="1"/>
  <c r="J64" i="6"/>
  <c r="J540" i="6" s="1"/>
  <c r="E172" i="6"/>
  <c r="D63" i="6"/>
  <c r="L57" i="6"/>
  <c r="L502" i="6" s="1"/>
  <c r="E9" i="6"/>
  <c r="T11" i="6"/>
  <c r="T4" i="6" s="1"/>
  <c r="V49" i="6"/>
  <c r="V42" i="6" s="1"/>
  <c r="D172" i="6"/>
  <c r="L172" i="6"/>
  <c r="T172" i="6"/>
  <c r="L702" i="6"/>
  <c r="I56" i="6"/>
  <c r="I532" i="6" s="1"/>
  <c r="G69" i="6"/>
  <c r="G514" i="6" s="1"/>
  <c r="D55" i="6"/>
  <c r="J55" i="6"/>
  <c r="J500" i="6" s="1"/>
  <c r="G52" i="6"/>
  <c r="G528" i="6" s="1"/>
  <c r="N149" i="6"/>
  <c r="V380" i="6"/>
  <c r="W524" i="6"/>
  <c r="E12" i="6"/>
  <c r="M39" i="6"/>
  <c r="H57" i="6"/>
  <c r="H502" i="6" s="1"/>
  <c r="N104" i="6"/>
  <c r="L65" i="6"/>
  <c r="L510" i="6" s="1"/>
  <c r="H66" i="6"/>
  <c r="H542" i="6" s="1"/>
  <c r="G64" i="6"/>
  <c r="G509" i="6" s="1"/>
  <c r="M69" i="6"/>
  <c r="M514" i="6" s="1"/>
  <c r="D60" i="6"/>
  <c r="D536" i="6" s="1"/>
  <c r="N49" i="6"/>
  <c r="N42" i="6" s="1"/>
  <c r="J69" i="6"/>
  <c r="J514" i="6" s="1"/>
  <c r="I33" i="6"/>
  <c r="E57" i="6"/>
  <c r="E502" i="6" s="1"/>
  <c r="K95" i="6"/>
  <c r="L95" i="6" s="1"/>
  <c r="L51" i="6"/>
  <c r="L496" i="6" s="1"/>
  <c r="M65" i="6"/>
  <c r="H51" i="6"/>
  <c r="H496" i="6" s="1"/>
  <c r="M67" i="6"/>
  <c r="M667" i="6" s="1"/>
  <c r="K63" i="6"/>
  <c r="K508" i="6" s="1"/>
  <c r="H60" i="6"/>
  <c r="J61" i="6"/>
  <c r="J506" i="6" s="1"/>
  <c r="K64" i="6"/>
  <c r="K540" i="6" s="1"/>
  <c r="K69" i="6"/>
  <c r="K514" i="6" s="1"/>
  <c r="K39" i="6"/>
  <c r="F52" i="6"/>
  <c r="F497" i="6" s="1"/>
  <c r="E67" i="6"/>
  <c r="E512" i="6" s="1"/>
  <c r="F61" i="6"/>
  <c r="F506" i="6" s="1"/>
  <c r="W380" i="6"/>
  <c r="H676" i="6"/>
  <c r="H675" i="6" s="1"/>
  <c r="H674" i="6" s="1"/>
  <c r="J56" i="6"/>
  <c r="J501" i="6" s="1"/>
  <c r="J63" i="6"/>
  <c r="J508" i="6" s="1"/>
  <c r="K828" i="6"/>
  <c r="M802" i="6"/>
  <c r="J808" i="6"/>
  <c r="I815" i="6"/>
  <c r="K827" i="6"/>
  <c r="D20" i="6"/>
  <c r="R49" i="6"/>
  <c r="R42" i="6" s="1"/>
  <c r="U49" i="6"/>
  <c r="U42" i="6" s="1"/>
  <c r="P148" i="6"/>
  <c r="X148" i="6"/>
  <c r="J149" i="6"/>
  <c r="S375" i="6"/>
  <c r="P376" i="6"/>
  <c r="X376" i="6"/>
  <c r="O377" i="6"/>
  <c r="W377" i="6"/>
  <c r="W386" i="6"/>
  <c r="S388" i="6"/>
  <c r="O376" i="6"/>
  <c r="V371" i="6"/>
  <c r="Q524" i="6"/>
  <c r="J806" i="6"/>
  <c r="K825" i="6"/>
  <c r="J88" i="19"/>
  <c r="W373" i="6"/>
  <c r="V373" i="6"/>
  <c r="W376" i="6"/>
  <c r="M76" i="6"/>
  <c r="M706" i="6" s="1"/>
  <c r="M705" i="6" s="1"/>
  <c r="M61" i="6"/>
  <c r="M506" i="6" s="1"/>
  <c r="M64" i="6"/>
  <c r="M509" i="6" s="1"/>
  <c r="L39" i="6"/>
  <c r="I55" i="6"/>
  <c r="I500" i="6" s="1"/>
  <c r="G57" i="6"/>
  <c r="G502" i="6" s="1"/>
  <c r="U106" i="6"/>
  <c r="U110" i="6" s="1"/>
  <c r="P110" i="6"/>
  <c r="J51" i="6"/>
  <c r="J496" i="6" s="1"/>
  <c r="K54" i="6"/>
  <c r="K499" i="6" s="1"/>
  <c r="J62" i="6"/>
  <c r="J507" i="6" s="1"/>
  <c r="D65" i="6"/>
  <c r="D510" i="6" s="1"/>
  <c r="F33" i="6"/>
  <c r="D41" i="6"/>
  <c r="W148" i="6"/>
  <c r="K60" i="6"/>
  <c r="K536" i="6" s="1"/>
  <c r="F54" i="6"/>
  <c r="F499" i="6" s="1"/>
  <c r="I69" i="6"/>
  <c r="I514" i="6" s="1"/>
  <c r="F41" i="6"/>
  <c r="L56" i="6"/>
  <c r="L532" i="6" s="1"/>
  <c r="Q49" i="6"/>
  <c r="Q42" i="6" s="1"/>
  <c r="K148" i="6"/>
  <c r="S148" i="6"/>
  <c r="V524" i="6"/>
  <c r="L52" i="6"/>
  <c r="L528" i="6" s="1"/>
  <c r="G41" i="6"/>
  <c r="H33" i="6"/>
  <c r="J52" i="6"/>
  <c r="J497" i="6" s="1"/>
  <c r="K62" i="6"/>
  <c r="K507" i="6" s="1"/>
  <c r="H64" i="6"/>
  <c r="H509" i="6" s="1"/>
  <c r="K41" i="6"/>
  <c r="F39" i="6"/>
  <c r="D56" i="6"/>
  <c r="D501" i="6" s="1"/>
  <c r="M41" i="6"/>
  <c r="N372" i="6"/>
  <c r="M372" i="6"/>
  <c r="K57" i="6"/>
  <c r="K502" i="6" s="1"/>
  <c r="O375" i="6"/>
  <c r="U377" i="6"/>
  <c r="U373" i="6"/>
  <c r="H56" i="6"/>
  <c r="H501" i="6" s="1"/>
  <c r="W375" i="6"/>
  <c r="X375" i="6"/>
  <c r="J148" i="6"/>
  <c r="R148" i="6"/>
  <c r="L149" i="6"/>
  <c r="R371" i="6"/>
  <c r="X373" i="6"/>
  <c r="N374" i="6"/>
  <c r="V374" i="6"/>
  <c r="P377" i="6"/>
  <c r="X377" i="6"/>
  <c r="M380" i="6"/>
  <c r="T380" i="6"/>
  <c r="X374" i="6"/>
  <c r="T524" i="6"/>
  <c r="H61" i="6"/>
  <c r="H506" i="6" s="1"/>
  <c r="D66" i="6"/>
  <c r="D511" i="6" s="1"/>
  <c r="O367" i="6"/>
  <c r="U371" i="6"/>
  <c r="M52" i="6"/>
  <c r="M652" i="6" s="1"/>
  <c r="H54" i="6"/>
  <c r="H499" i="6" s="1"/>
  <c r="E64" i="6"/>
  <c r="G66" i="6"/>
  <c r="G511" i="6" s="1"/>
  <c r="H41" i="6"/>
  <c r="V11" i="6"/>
  <c r="V4" i="6" s="1"/>
  <c r="W381" i="6"/>
  <c r="D53" i="6"/>
  <c r="D498" i="6" s="1"/>
  <c r="E61" i="6"/>
  <c r="E506" i="6" s="1"/>
  <c r="K67" i="6"/>
  <c r="K512" i="6" s="1"/>
  <c r="E62" i="6"/>
  <c r="E662" i="6" s="1"/>
  <c r="U11" i="6"/>
  <c r="U4" i="6" s="1"/>
  <c r="S11" i="6"/>
  <c r="S4" i="6" s="1"/>
  <c r="I148" i="6"/>
  <c r="Q148" i="6"/>
  <c r="R149" i="6"/>
  <c r="O373" i="6"/>
  <c r="M374" i="6"/>
  <c r="U374" i="6"/>
  <c r="Q376" i="6"/>
  <c r="J676" i="6"/>
  <c r="J675" i="6" s="1"/>
  <c r="J674" i="6" s="1"/>
  <c r="T49" i="6"/>
  <c r="T42" i="6" s="1"/>
  <c r="O372" i="6"/>
  <c r="W372" i="6"/>
  <c r="M104" i="6"/>
  <c r="W49" i="6"/>
  <c r="W42" i="6" s="1"/>
  <c r="F50" i="6"/>
  <c r="M149" i="6"/>
  <c r="P371" i="6"/>
  <c r="N373" i="6"/>
  <c r="V377" i="6"/>
  <c r="R524" i="6"/>
  <c r="L676" i="6"/>
  <c r="L675" i="6" s="1"/>
  <c r="L674" i="6" s="1"/>
  <c r="G676" i="6"/>
  <c r="G675" i="6" s="1"/>
  <c r="G644" i="6" s="1"/>
  <c r="Q110" i="6"/>
  <c r="J798" i="6"/>
  <c r="K835" i="6"/>
  <c r="H836" i="6"/>
  <c r="G83" i="6"/>
  <c r="O83" i="6"/>
  <c r="W83" i="6"/>
  <c r="K86" i="6"/>
  <c r="R86" i="6"/>
  <c r="M86" i="6"/>
  <c r="U83" i="6"/>
  <c r="F88" i="6"/>
  <c r="H88" i="6"/>
  <c r="M831" i="6"/>
  <c r="K702" i="6"/>
  <c r="P88" i="6"/>
  <c r="X88" i="6"/>
  <c r="X89" i="6" s="1"/>
  <c r="E88" i="6"/>
  <c r="D83" i="6"/>
  <c r="L83" i="6"/>
  <c r="T83" i="6"/>
  <c r="O86" i="6"/>
  <c r="W86" i="6"/>
  <c r="X86" i="6"/>
  <c r="M841" i="6"/>
  <c r="E83" i="6"/>
  <c r="I86" i="6"/>
  <c r="P86" i="6"/>
  <c r="G537" i="6"/>
  <c r="H544" i="6"/>
  <c r="I665" i="6"/>
  <c r="K83" i="6"/>
  <c r="S83" i="6"/>
  <c r="G86" i="6"/>
  <c r="V86" i="6"/>
  <c r="O76" i="6"/>
  <c r="O677" i="6" s="1"/>
  <c r="H83" i="6"/>
  <c r="M513" i="6"/>
  <c r="M659" i="6"/>
  <c r="I835" i="6"/>
  <c r="N835" i="6" s="1"/>
  <c r="M668" i="6"/>
  <c r="L829" i="6"/>
  <c r="D527" i="6"/>
  <c r="M420" i="6"/>
  <c r="L663" i="6"/>
  <c r="G88" i="6"/>
  <c r="S88" i="6"/>
  <c r="O88" i="6"/>
  <c r="H840" i="6"/>
  <c r="W88" i="6"/>
  <c r="N86" i="6"/>
  <c r="H86" i="6"/>
  <c r="K799" i="6"/>
  <c r="L653" i="6"/>
  <c r="H805" i="6"/>
  <c r="K88" i="6"/>
  <c r="H802" i="6"/>
  <c r="F668" i="6"/>
  <c r="J800" i="6"/>
  <c r="K815" i="6"/>
  <c r="L812" i="6"/>
  <c r="K839" i="6"/>
  <c r="L809" i="6"/>
  <c r="K816" i="6"/>
  <c r="H822" i="6"/>
  <c r="J797" i="6"/>
  <c r="J805" i="6"/>
  <c r="I822" i="6"/>
  <c r="J802" i="6"/>
  <c r="J543" i="6"/>
  <c r="J667" i="6"/>
  <c r="J804" i="6"/>
  <c r="L55" i="6"/>
  <c r="L407" i="6" s="1"/>
  <c r="I61" i="6"/>
  <c r="I506" i="6" s="1"/>
  <c r="J11" i="6"/>
  <c r="J83" i="6"/>
  <c r="R83" i="6"/>
  <c r="F86" i="6"/>
  <c r="U86" i="6"/>
  <c r="D88" i="6"/>
  <c r="N88" i="6"/>
  <c r="V88" i="6"/>
  <c r="L81" i="6"/>
  <c r="F540" i="6"/>
  <c r="U113" i="6"/>
  <c r="U114" i="6" s="1"/>
  <c r="I845" i="6"/>
  <c r="M88" i="6"/>
  <c r="L88" i="19"/>
  <c r="L88" i="6"/>
  <c r="T88" i="6"/>
  <c r="J794" i="6"/>
  <c r="Q83" i="6"/>
  <c r="M702" i="6"/>
  <c r="F505" i="6"/>
  <c r="H841" i="6"/>
  <c r="R88" i="6"/>
  <c r="P55" i="6"/>
  <c r="K535" i="6"/>
  <c r="J88" i="6"/>
  <c r="U88" i="6"/>
  <c r="H531" i="6"/>
  <c r="H529" i="6"/>
  <c r="K659" i="6"/>
  <c r="F664" i="6"/>
  <c r="J803" i="6"/>
  <c r="I808" i="6"/>
  <c r="M840" i="6"/>
  <c r="I790" i="6"/>
  <c r="M836" i="6"/>
  <c r="K796" i="6"/>
  <c r="P83" i="6"/>
  <c r="E86" i="6"/>
  <c r="T86" i="6"/>
  <c r="D86" i="6"/>
  <c r="S86" i="6"/>
  <c r="I535" i="6"/>
  <c r="E45" i="6"/>
  <c r="E490" i="6" s="1"/>
  <c r="D538" i="6"/>
  <c r="L86" i="6"/>
  <c r="D662" i="6"/>
  <c r="T76" i="6"/>
  <c r="T677" i="6" s="1"/>
  <c r="U77" i="6"/>
  <c r="V77" i="6" s="1"/>
  <c r="W77" i="6" s="1"/>
  <c r="F12" i="6"/>
  <c r="E51" i="6"/>
  <c r="E527" i="6" s="1"/>
  <c r="M51" i="6"/>
  <c r="G524" i="6"/>
  <c r="G493" i="6"/>
  <c r="J53" i="6"/>
  <c r="J529" i="6" s="1"/>
  <c r="H63" i="6"/>
  <c r="H539" i="6" s="1"/>
  <c r="K65" i="6"/>
  <c r="K510" i="6" s="1"/>
  <c r="J54" i="6"/>
  <c r="M74" i="6"/>
  <c r="N74" i="6" s="1"/>
  <c r="N676" i="6" s="1"/>
  <c r="F489" i="6"/>
  <c r="F45" i="6"/>
  <c r="F490" i="6" s="1"/>
  <c r="F520" i="6"/>
  <c r="E54" i="6"/>
  <c r="E654" i="6" s="1"/>
  <c r="T149" i="6"/>
  <c r="S149" i="6"/>
  <c r="P373" i="6"/>
  <c r="Q373" i="6"/>
  <c r="U375" i="6"/>
  <c r="T375" i="6"/>
  <c r="S376" i="6"/>
  <c r="R376" i="6"/>
  <c r="U388" i="6"/>
  <c r="T372" i="6"/>
  <c r="P374" i="6"/>
  <c r="Q372" i="6"/>
  <c r="R372" i="6"/>
  <c r="R377" i="6"/>
  <c r="S377" i="6"/>
  <c r="S374" i="6"/>
  <c r="R373" i="6"/>
  <c r="P375" i="6"/>
  <c r="Q371" i="6"/>
  <c r="M383" i="6"/>
  <c r="U381" i="6"/>
  <c r="S383" i="6"/>
  <c r="U383" i="6"/>
  <c r="S379" i="6"/>
  <c r="S524" i="6"/>
  <c r="U524" i="6"/>
  <c r="J76" i="6"/>
  <c r="F51" i="6"/>
  <c r="F527" i="6" s="1"/>
  <c r="D52" i="6"/>
  <c r="D497" i="6" s="1"/>
  <c r="J60" i="6"/>
  <c r="E66" i="6"/>
  <c r="E666" i="6" s="1"/>
  <c r="J68" i="6"/>
  <c r="G9" i="6"/>
  <c r="E500" i="6"/>
  <c r="E655" i="6"/>
  <c r="E531" i="6"/>
  <c r="E33" i="6"/>
  <c r="G507" i="6"/>
  <c r="G662" i="6"/>
  <c r="K51" i="6"/>
  <c r="K527" i="6" s="1"/>
  <c r="D489" i="6"/>
  <c r="D520" i="6"/>
  <c r="E493" i="6"/>
  <c r="E524" i="6"/>
  <c r="M400" i="6"/>
  <c r="M524" i="6"/>
  <c r="M493" i="6"/>
  <c r="N524" i="6" s="1"/>
  <c r="I510" i="6"/>
  <c r="I541" i="6"/>
  <c r="L66" i="6"/>
  <c r="L666" i="6" s="1"/>
  <c r="F500" i="6"/>
  <c r="F655" i="6"/>
  <c r="I20" i="6"/>
  <c r="H52" i="6"/>
  <c r="H497" i="6" s="1"/>
  <c r="I53" i="6"/>
  <c r="I653" i="6" s="1"/>
  <c r="I54" i="6"/>
  <c r="I499" i="6" s="1"/>
  <c r="F59" i="6"/>
  <c r="F504" i="6" s="1"/>
  <c r="J65" i="6"/>
  <c r="J510" i="6" s="1"/>
  <c r="M66" i="6"/>
  <c r="M666" i="6" s="1"/>
  <c r="D57" i="6"/>
  <c r="J57" i="6"/>
  <c r="I497" i="6"/>
  <c r="I652" i="6"/>
  <c r="E20" i="6"/>
  <c r="K76" i="6"/>
  <c r="K706" i="6" s="1"/>
  <c r="G51" i="6"/>
  <c r="E65" i="6"/>
  <c r="E665" i="6" s="1"/>
  <c r="E41" i="6"/>
  <c r="L41" i="6"/>
  <c r="I39" i="6"/>
  <c r="P367" i="6"/>
  <c r="F20" i="6"/>
  <c r="I62" i="6"/>
  <c r="I662" i="6" s="1"/>
  <c r="F65" i="6"/>
  <c r="F510" i="6" s="1"/>
  <c r="G68" i="6"/>
  <c r="J39" i="6"/>
  <c r="K800" i="6"/>
  <c r="K840" i="6"/>
  <c r="K804" i="6"/>
  <c r="K805" i="6"/>
  <c r="I830" i="6"/>
  <c r="I828" i="6"/>
  <c r="G53" i="6"/>
  <c r="G498" i="6" s="1"/>
  <c r="M54" i="6"/>
  <c r="M406" i="6" s="1"/>
  <c r="N406" i="6" s="1"/>
  <c r="D61" i="6"/>
  <c r="L67" i="6"/>
  <c r="L667" i="6" s="1"/>
  <c r="E69" i="6"/>
  <c r="E514" i="6" s="1"/>
  <c r="V372" i="6"/>
  <c r="U372" i="6"/>
  <c r="K33" i="6"/>
  <c r="F57" i="6"/>
  <c r="F502" i="6" s="1"/>
  <c r="O104" i="6"/>
  <c r="M408" i="6"/>
  <c r="M656" i="6"/>
  <c r="G11" i="6"/>
  <c r="E504" i="6"/>
  <c r="E535" i="6"/>
  <c r="D59" i="6"/>
  <c r="D504" i="6" s="1"/>
  <c r="E63" i="6"/>
  <c r="E539" i="6" s="1"/>
  <c r="J66" i="6"/>
  <c r="J511" i="6" s="1"/>
  <c r="G67" i="6"/>
  <c r="G667" i="6" s="1"/>
  <c r="F9" i="6"/>
  <c r="E39" i="6"/>
  <c r="P68" i="6"/>
  <c r="H148" i="6"/>
  <c r="H39" i="6"/>
  <c r="U149" i="6"/>
  <c r="T371" i="6"/>
  <c r="S371" i="6"/>
  <c r="O374" i="6"/>
  <c r="W374" i="6"/>
  <c r="N375" i="6"/>
  <c r="M375" i="6"/>
  <c r="V375" i="6"/>
  <c r="Q377" i="6"/>
  <c r="N384" i="6"/>
  <c r="S372" i="6"/>
  <c r="R374" i="6"/>
  <c r="Q374" i="6"/>
  <c r="T377" i="6"/>
  <c r="T373" i="6"/>
  <c r="S373" i="6"/>
  <c r="T386" i="6"/>
  <c r="T382" i="6"/>
  <c r="J20" i="6"/>
  <c r="N148" i="6"/>
  <c r="O148" i="6"/>
  <c r="V148" i="6"/>
  <c r="G149" i="6"/>
  <c r="X149" i="6"/>
  <c r="X367" i="6" s="1"/>
  <c r="I149" i="6"/>
  <c r="Q149" i="6"/>
  <c r="O371" i="6"/>
  <c r="X371" i="6"/>
  <c r="W371" i="6"/>
  <c r="T374" i="6"/>
  <c r="R375" i="6"/>
  <c r="Q375" i="6"/>
  <c r="M377" i="6"/>
  <c r="N377" i="6"/>
  <c r="R384" i="6"/>
  <c r="Q384" i="6"/>
  <c r="U386" i="6"/>
  <c r="N371" i="6"/>
  <c r="M371" i="6"/>
  <c r="N376" i="6"/>
  <c r="M376" i="6"/>
  <c r="V376" i="6"/>
  <c r="U376" i="6"/>
  <c r="E53" i="6"/>
  <c r="E529" i="6" s="1"/>
  <c r="G59" i="6"/>
  <c r="L59" i="6"/>
  <c r="L659" i="6" s="1"/>
  <c r="D67" i="6"/>
  <c r="D512" i="6" s="1"/>
  <c r="P372" i="6"/>
  <c r="X372" i="6"/>
  <c r="X379" i="6"/>
  <c r="X384" i="6"/>
  <c r="V149" i="6"/>
  <c r="M373" i="6"/>
  <c r="G65" i="6"/>
  <c r="G510" i="6" s="1"/>
  <c r="K53" i="6"/>
  <c r="L64" i="6"/>
  <c r="L509" i="6" s="1"/>
  <c r="J41" i="6"/>
  <c r="G148" i="6"/>
  <c r="U148" i="6"/>
  <c r="L148" i="6"/>
  <c r="T148" i="6"/>
  <c r="M148" i="6"/>
  <c r="K149" i="6"/>
  <c r="L54" i="6"/>
  <c r="L530" i="6" s="1"/>
  <c r="L61" i="6"/>
  <c r="L661" i="6" s="1"/>
  <c r="M63" i="6"/>
  <c r="M539" i="6" s="1"/>
  <c r="L790" i="6"/>
  <c r="J81" i="6"/>
  <c r="S76" i="6"/>
  <c r="S677" i="6" s="1"/>
  <c r="H835" i="6"/>
  <c r="I81" i="6"/>
  <c r="P76" i="6"/>
  <c r="P677" i="6" s="1"/>
  <c r="L835" i="6"/>
  <c r="M801" i="6"/>
  <c r="I803" i="6"/>
  <c r="J807" i="6"/>
  <c r="I814" i="6"/>
  <c r="J825" i="6"/>
  <c r="N852" i="6"/>
  <c r="N851" i="6" s="1"/>
  <c r="O848" i="6"/>
  <c r="K802" i="6"/>
  <c r="M804" i="6"/>
  <c r="J810" i="6"/>
  <c r="K837" i="6"/>
  <c r="M812" i="6"/>
  <c r="H816" i="6"/>
  <c r="I817" i="6"/>
  <c r="L821" i="6"/>
  <c r="I827" i="6"/>
  <c r="K829" i="6"/>
  <c r="M803" i="6"/>
  <c r="J809" i="6"/>
  <c r="K88" i="19"/>
  <c r="M88" i="19"/>
  <c r="M800" i="6"/>
  <c r="M81" i="6"/>
  <c r="K831" i="6"/>
  <c r="M507" i="6"/>
  <c r="H653" i="6"/>
  <c r="M414" i="6"/>
  <c r="K537" i="6"/>
  <c r="K542" i="6"/>
  <c r="K666" i="6"/>
  <c r="G654" i="6"/>
  <c r="H655" i="6"/>
  <c r="E659" i="6"/>
  <c r="J835" i="6"/>
  <c r="L837" i="6"/>
  <c r="D488" i="6"/>
  <c r="G663" i="6"/>
  <c r="G489" i="6"/>
  <c r="J796" i="6"/>
  <c r="G539" i="6"/>
  <c r="G530" i="6"/>
  <c r="R76" i="6"/>
  <c r="R677" i="6" s="1"/>
  <c r="M407" i="6"/>
  <c r="E520" i="6"/>
  <c r="I795" i="6"/>
  <c r="K797" i="6"/>
  <c r="M500" i="6"/>
  <c r="M655" i="6"/>
  <c r="I839" i="6"/>
  <c r="N839" i="6" s="1"/>
  <c r="K841" i="6"/>
  <c r="I796" i="6"/>
  <c r="K808" i="6"/>
  <c r="H812" i="6"/>
  <c r="J815" i="6"/>
  <c r="L827" i="6"/>
  <c r="M531" i="6"/>
  <c r="L845" i="6"/>
  <c r="K811" i="6"/>
  <c r="K809" i="6"/>
  <c r="K810" i="6"/>
  <c r="I797" i="6"/>
  <c r="K807" i="6"/>
  <c r="K81" i="6"/>
  <c r="F524" i="6"/>
  <c r="E94" i="6"/>
  <c r="J839" i="6"/>
  <c r="L841" i="6"/>
  <c r="J790" i="6"/>
  <c r="I798" i="6"/>
  <c r="I533" i="6"/>
  <c r="I794" i="6"/>
  <c r="H803" i="6"/>
  <c r="I657" i="6"/>
  <c r="M662" i="6"/>
  <c r="I666" i="6"/>
  <c r="I542" i="6"/>
  <c r="H81" i="6"/>
  <c r="L508" i="6"/>
  <c r="E536" i="6"/>
  <c r="H667" i="6"/>
  <c r="F83" i="6"/>
  <c r="I544" i="6"/>
  <c r="D524" i="6"/>
  <c r="G519" i="6"/>
  <c r="I800" i="6"/>
  <c r="V83" i="6"/>
  <c r="Q86" i="6"/>
  <c r="M83" i="6"/>
  <c r="Q76" i="6"/>
  <c r="Q677" i="6" s="1"/>
  <c r="Q88" i="6"/>
  <c r="L493" i="6"/>
  <c r="N83" i="6"/>
  <c r="J86" i="6"/>
  <c r="I88" i="6"/>
  <c r="I668" i="6"/>
  <c r="L400" i="6"/>
  <c r="F531" i="6"/>
  <c r="D681" i="6"/>
  <c r="I659" i="6"/>
  <c r="G661" i="6"/>
  <c r="H668" i="6"/>
  <c r="I804" i="6"/>
  <c r="L706" i="6"/>
  <c r="L705" i="6" s="1"/>
  <c r="M835" i="6"/>
  <c r="I805" i="6"/>
  <c r="H806" i="6"/>
  <c r="L817" i="6"/>
  <c r="I825" i="6"/>
  <c r="I524" i="6"/>
  <c r="H845" i="6"/>
  <c r="J710" i="6"/>
  <c r="I826" i="6"/>
  <c r="M790" i="6"/>
  <c r="H790" i="6"/>
  <c r="J840" i="6"/>
  <c r="M817" i="6"/>
  <c r="J836" i="6"/>
  <c r="M674" i="6"/>
  <c r="K801" i="6"/>
  <c r="L539" i="6"/>
  <c r="L72" i="6"/>
  <c r="I840" i="6"/>
  <c r="J819" i="6"/>
  <c r="J821" i="6"/>
  <c r="I802" i="6"/>
  <c r="N802" i="6" s="1"/>
  <c r="H535" i="6"/>
  <c r="H659" i="6"/>
  <c r="L415" i="6"/>
  <c r="M795" i="6"/>
  <c r="K803" i="6"/>
  <c r="L840" i="6"/>
  <c r="H810" i="6"/>
  <c r="I837" i="6"/>
  <c r="K812" i="6"/>
  <c r="M815" i="6"/>
  <c r="L823" i="6"/>
  <c r="I829" i="6"/>
  <c r="J823" i="6"/>
  <c r="M813" i="6"/>
  <c r="M816" i="6"/>
  <c r="J820" i="6"/>
  <c r="M839" i="6"/>
  <c r="M798" i="6"/>
  <c r="K794" i="6"/>
  <c r="H800" i="6"/>
  <c r="L806" i="6"/>
  <c r="K813" i="6"/>
  <c r="H819" i="6"/>
  <c r="K795" i="6"/>
  <c r="N76" i="6"/>
  <c r="K798" i="6"/>
  <c r="H804" i="6"/>
  <c r="L810" i="6"/>
  <c r="K817" i="6"/>
  <c r="H823" i="6"/>
  <c r="M821" i="6"/>
  <c r="H817" i="6"/>
  <c r="L831" i="6"/>
  <c r="M797" i="6"/>
  <c r="I831" i="6"/>
  <c r="E681" i="6"/>
  <c r="I689" i="6"/>
  <c r="J827" i="6"/>
  <c r="F94" i="6"/>
  <c r="J845" i="6"/>
  <c r="J588" i="6"/>
  <c r="H588" i="6"/>
  <c r="H799" i="6"/>
  <c r="J841" i="6"/>
  <c r="M819" i="6"/>
  <c r="D544" i="6"/>
  <c r="P48" i="6"/>
  <c r="J681" i="6"/>
  <c r="M824" i="6"/>
  <c r="M823" i="6"/>
  <c r="I806" i="6"/>
  <c r="I809" i="6"/>
  <c r="M535" i="6"/>
  <c r="G536" i="6"/>
  <c r="H839" i="6"/>
  <c r="I810" i="6"/>
  <c r="M822" i="6"/>
  <c r="H794" i="6"/>
  <c r="H801" i="6"/>
  <c r="L807" i="6"/>
  <c r="K814" i="6"/>
  <c r="H820" i="6"/>
  <c r="H524" i="6"/>
  <c r="L836" i="6"/>
  <c r="J829" i="6"/>
  <c r="J837" i="6"/>
  <c r="J828" i="6"/>
  <c r="D689" i="6"/>
  <c r="I681" i="6"/>
  <c r="H681" i="6"/>
  <c r="G681" i="6"/>
  <c r="F681" i="6"/>
  <c r="J689" i="6"/>
  <c r="L808" i="6"/>
  <c r="H821" i="6"/>
  <c r="M532" i="6"/>
  <c r="I841" i="6"/>
  <c r="M501" i="6"/>
  <c r="D668" i="6"/>
  <c r="I811" i="6"/>
  <c r="N811" i="6" s="1"/>
  <c r="I807" i="6"/>
  <c r="N807" i="6" s="1"/>
  <c r="H814" i="6"/>
  <c r="M820" i="6"/>
  <c r="J826" i="6"/>
  <c r="E519" i="6"/>
  <c r="H818" i="6"/>
  <c r="M681" i="6"/>
  <c r="L681" i="6"/>
  <c r="K681" i="6"/>
  <c r="H689" i="6"/>
  <c r="I801" i="6"/>
  <c r="G689" i="6"/>
  <c r="G588" i="6"/>
  <c r="F689" i="6"/>
  <c r="E689" i="6"/>
  <c r="I596" i="6"/>
  <c r="M689" i="6"/>
  <c r="L689" i="6"/>
  <c r="K689" i="6"/>
  <c r="L826" i="6"/>
  <c r="C740" i="6"/>
  <c r="J795" i="6"/>
  <c r="L588" i="6"/>
  <c r="K596" i="6"/>
  <c r="L828" i="6"/>
  <c r="H831" i="6"/>
  <c r="K710" i="6"/>
  <c r="K826" i="6"/>
  <c r="I824" i="6"/>
  <c r="I836" i="6"/>
  <c r="L839" i="6"/>
  <c r="I819" i="6"/>
  <c r="L710" i="6"/>
  <c r="K830" i="6"/>
  <c r="E532" i="6"/>
  <c r="I663" i="6"/>
  <c r="I539" i="6"/>
  <c r="L498" i="6"/>
  <c r="L529" i="6"/>
  <c r="M72" i="6"/>
  <c r="M810" i="6"/>
  <c r="L815" i="6"/>
  <c r="M807" i="6"/>
  <c r="L814" i="6"/>
  <c r="I820" i="6"/>
  <c r="G532" i="6"/>
  <c r="L405" i="6"/>
  <c r="E544" i="6"/>
  <c r="I823" i="6"/>
  <c r="L816" i="6"/>
  <c r="I821" i="6"/>
  <c r="C739" i="6"/>
  <c r="C741" i="6"/>
  <c r="L794" i="6"/>
  <c r="L795" i="6"/>
  <c r="L796" i="6"/>
  <c r="K806" i="6"/>
  <c r="M808" i="6"/>
  <c r="K531" i="6"/>
  <c r="G656" i="6"/>
  <c r="E668" i="6"/>
  <c r="F588" i="6"/>
  <c r="K709" i="6"/>
  <c r="I813" i="6"/>
  <c r="K655" i="6"/>
  <c r="E656" i="6"/>
  <c r="L818" i="6"/>
  <c r="L813" i="6"/>
  <c r="M710" i="6"/>
  <c r="K661" i="6"/>
  <c r="H512" i="6"/>
  <c r="I536" i="6"/>
  <c r="M806" i="6"/>
  <c r="K674" i="6"/>
  <c r="I674" i="6"/>
  <c r="F513" i="6"/>
  <c r="L800" i="6"/>
  <c r="H815" i="6"/>
  <c r="J817" i="6"/>
  <c r="P46" i="6"/>
  <c r="L802" i="6"/>
  <c r="J801" i="6"/>
  <c r="L803" i="6"/>
  <c r="M814" i="6"/>
  <c r="J822" i="6"/>
  <c r="K823" i="6"/>
  <c r="L825" i="6"/>
  <c r="H829" i="6"/>
  <c r="D588" i="6"/>
  <c r="D596" i="6"/>
  <c r="I588" i="6"/>
  <c r="L596" i="6"/>
  <c r="J596" i="6"/>
  <c r="M809" i="6"/>
  <c r="M794" i="6"/>
  <c r="M796" i="6"/>
  <c r="H813" i="6"/>
  <c r="K588" i="6"/>
  <c r="K72" i="6"/>
  <c r="H596" i="6"/>
  <c r="G596" i="6"/>
  <c r="F596" i="6"/>
  <c r="I816" i="6"/>
  <c r="J813" i="6"/>
  <c r="K501" i="6"/>
  <c r="K656" i="6"/>
  <c r="K532" i="6"/>
  <c r="J493" i="6"/>
  <c r="J524" i="6"/>
  <c r="K790" i="6"/>
  <c r="K845" i="6"/>
  <c r="F666" i="6"/>
  <c r="F542" i="6"/>
  <c r="F511" i="6"/>
  <c r="G45" i="6"/>
  <c r="G520" i="6"/>
  <c r="G94" i="6"/>
  <c r="E588" i="6"/>
  <c r="M588" i="6"/>
  <c r="E596" i="6"/>
  <c r="M596" i="6"/>
  <c r="M504" i="6"/>
  <c r="P59" i="6"/>
  <c r="M411" i="6"/>
  <c r="I509" i="6"/>
  <c r="I664" i="6"/>
  <c r="P113" i="6"/>
  <c r="P114" i="6" s="1"/>
  <c r="R113" i="6"/>
  <c r="R114" i="6" s="1"/>
  <c r="T113" i="6"/>
  <c r="T114" i="6" s="1"/>
  <c r="V113" i="6"/>
  <c r="V114" i="6" s="1"/>
  <c r="O113" i="6"/>
  <c r="O114" i="6" s="1"/>
  <c r="X113" i="6"/>
  <c r="X114" i="6" s="1"/>
  <c r="Q113" i="6"/>
  <c r="Q114" i="6" s="1"/>
  <c r="S113" i="6"/>
  <c r="S114" i="6" s="1"/>
  <c r="N113" i="6"/>
  <c r="M845" i="6"/>
  <c r="D490" i="6"/>
  <c r="D521" i="6"/>
  <c r="F492" i="6"/>
  <c r="F667" i="6"/>
  <c r="F543" i="6"/>
  <c r="J659" i="6"/>
  <c r="J535" i="6"/>
  <c r="F512" i="6"/>
  <c r="M505" i="6"/>
  <c r="M412" i="6"/>
  <c r="M536" i="6"/>
  <c r="D492" i="6"/>
  <c r="D523" i="6"/>
  <c r="K493" i="6"/>
  <c r="K524" i="6"/>
  <c r="M837" i="6"/>
  <c r="M825" i="6"/>
  <c r="M829" i="6"/>
  <c r="M830" i="6"/>
  <c r="M828" i="6"/>
  <c r="J504" i="6"/>
  <c r="L797" i="6"/>
  <c r="L798" i="6"/>
  <c r="L799" i="6"/>
  <c r="N799" i="6" s="1"/>
  <c r="H807" i="6"/>
  <c r="H809" i="6"/>
  <c r="L804" i="6"/>
  <c r="L801" i="6"/>
  <c r="L805" i="6"/>
  <c r="I812" i="6"/>
  <c r="J814" i="6"/>
  <c r="H837" i="6"/>
  <c r="J816" i="6"/>
  <c r="L819" i="6"/>
  <c r="L822" i="6"/>
  <c r="J818" i="6"/>
  <c r="N818" i="6" s="1"/>
  <c r="M826" i="6"/>
  <c r="H710" i="6"/>
  <c r="I710" i="6"/>
  <c r="H795" i="6"/>
  <c r="H796" i="6"/>
  <c r="H798" i="6"/>
  <c r="H797" i="6"/>
  <c r="K819" i="6"/>
  <c r="K821" i="6"/>
  <c r="K820" i="6"/>
  <c r="K822" i="6"/>
  <c r="K836" i="6"/>
  <c r="H826" i="6"/>
  <c r="H828" i="6"/>
  <c r="H825" i="6"/>
  <c r="H827" i="6"/>
  <c r="J831" i="6"/>
  <c r="J812" i="6"/>
  <c r="H808" i="6"/>
  <c r="L820" i="6"/>
  <c r="M827" i="6"/>
  <c r="I88" i="19"/>
  <c r="N88" i="19"/>
  <c r="F653" i="6" l="1"/>
  <c r="F529" i="6"/>
  <c r="E523" i="6"/>
  <c r="K668" i="6"/>
  <c r="K513" i="6"/>
  <c r="M529" i="6"/>
  <c r="M405" i="6"/>
  <c r="M653" i="6"/>
  <c r="P53" i="6"/>
  <c r="L513" i="6"/>
  <c r="L544" i="6"/>
  <c r="L668" i="6"/>
  <c r="I667" i="6"/>
  <c r="I543" i="6"/>
  <c r="H510" i="6"/>
  <c r="H541" i="6"/>
  <c r="E528" i="6"/>
  <c r="L403" i="6"/>
  <c r="L527" i="6"/>
  <c r="M533" i="6"/>
  <c r="K652" i="6"/>
  <c r="F508" i="6"/>
  <c r="D654" i="6"/>
  <c r="F539" i="6"/>
  <c r="K528" i="6"/>
  <c r="L412" i="6"/>
  <c r="L536" i="6"/>
  <c r="L507" i="6"/>
  <c r="I527" i="6"/>
  <c r="L662" i="6"/>
  <c r="L414" i="6"/>
  <c r="D664" i="6"/>
  <c r="D540" i="6"/>
  <c r="D656" i="6"/>
  <c r="H507" i="6"/>
  <c r="H538" i="6"/>
  <c r="H662" i="6"/>
  <c r="W384" i="6"/>
  <c r="X386" i="6"/>
  <c r="T383" i="6"/>
  <c r="U385" i="6"/>
  <c r="W385" i="6"/>
  <c r="T384" i="6"/>
  <c r="W387" i="6"/>
  <c r="T387" i="6"/>
  <c r="X387" i="6"/>
  <c r="T388" i="6"/>
  <c r="T385" i="6"/>
  <c r="U380" i="6"/>
  <c r="V385" i="6"/>
  <c r="V382" i="6"/>
  <c r="F519" i="6"/>
  <c r="F488" i="6"/>
  <c r="M385" i="6"/>
  <c r="N387" i="6"/>
  <c r="N386" i="6"/>
  <c r="S381" i="6"/>
  <c r="S385" i="6"/>
  <c r="S380" i="6"/>
  <c r="R386" i="6"/>
  <c r="Q381" i="6"/>
  <c r="R383" i="6"/>
  <c r="Q385" i="6"/>
  <c r="J509" i="6"/>
  <c r="J664" i="6"/>
  <c r="N405" i="6"/>
  <c r="N498" i="6" s="1"/>
  <c r="L50" i="6"/>
  <c r="L650" i="6" s="1"/>
  <c r="G47" i="6"/>
  <c r="G647" i="6" s="1"/>
  <c r="P62" i="6"/>
  <c r="M58" i="6"/>
  <c r="M410" i="6" s="1"/>
  <c r="X383" i="6"/>
  <c r="D500" i="6"/>
  <c r="D531" i="6"/>
  <c r="M409" i="6"/>
  <c r="N409" i="6" s="1"/>
  <c r="N502" i="6" s="1"/>
  <c r="M657" i="6"/>
  <c r="O388" i="6"/>
  <c r="O382" i="6"/>
  <c r="P380" i="6"/>
  <c r="P379" i="6"/>
  <c r="P388" i="6"/>
  <c r="O379" i="6"/>
  <c r="P383" i="6"/>
  <c r="P386" i="6"/>
  <c r="N382" i="6"/>
  <c r="P385" i="6"/>
  <c r="N388" i="6"/>
  <c r="N420" i="6" s="1"/>
  <c r="N513" i="6" s="1"/>
  <c r="N381" i="6"/>
  <c r="O380" i="6"/>
  <c r="N385" i="6"/>
  <c r="M404" i="6"/>
  <c r="N404" i="6" s="1"/>
  <c r="O404" i="6" s="1"/>
  <c r="O383" i="6"/>
  <c r="E664" i="6"/>
  <c r="E540" i="6"/>
  <c r="E509" i="6"/>
  <c r="O384" i="6"/>
  <c r="O387" i="6"/>
  <c r="X381" i="6"/>
  <c r="W383" i="6"/>
  <c r="W388" i="6"/>
  <c r="U384" i="6"/>
  <c r="T379" i="6"/>
  <c r="U387" i="6"/>
  <c r="V386" i="6"/>
  <c r="W382" i="6"/>
  <c r="V379" i="6"/>
  <c r="V381" i="6"/>
  <c r="T381" i="6"/>
  <c r="V384" i="6"/>
  <c r="X380" i="6"/>
  <c r="X382" i="6"/>
  <c r="W379" i="6"/>
  <c r="X388" i="6"/>
  <c r="X385" i="6"/>
  <c r="V383" i="6"/>
  <c r="V387" i="6"/>
  <c r="U379" i="6"/>
  <c r="V388" i="6"/>
  <c r="U382" i="6"/>
  <c r="G655" i="6"/>
  <c r="G531" i="6"/>
  <c r="G500" i="6"/>
  <c r="F532" i="6"/>
  <c r="F501" i="6"/>
  <c r="F656" i="6"/>
  <c r="H536" i="6"/>
  <c r="P60" i="6"/>
  <c r="H505" i="6"/>
  <c r="N380" i="6"/>
  <c r="N412" i="6" s="1"/>
  <c r="N383" i="6"/>
  <c r="P381" i="6"/>
  <c r="L417" i="6"/>
  <c r="L541" i="6"/>
  <c r="L665" i="6"/>
  <c r="H50" i="6"/>
  <c r="H526" i="6" s="1"/>
  <c r="O385" i="6"/>
  <c r="M388" i="6"/>
  <c r="M387" i="6"/>
  <c r="M384" i="6"/>
  <c r="M379" i="6"/>
  <c r="M381" i="6"/>
  <c r="M382" i="6"/>
  <c r="M386" i="6"/>
  <c r="F507" i="6"/>
  <c r="F662" i="6"/>
  <c r="F538" i="6"/>
  <c r="L409" i="6"/>
  <c r="L533" i="6"/>
  <c r="D655" i="6"/>
  <c r="L5" i="6"/>
  <c r="M497" i="6"/>
  <c r="M528" i="6"/>
  <c r="P382" i="6"/>
  <c r="D530" i="6"/>
  <c r="R385" i="6"/>
  <c r="Q380" i="6"/>
  <c r="R387" i="6"/>
  <c r="H511" i="6"/>
  <c r="H666" i="6"/>
  <c r="L657" i="6"/>
  <c r="N379" i="6"/>
  <c r="N411" i="6" s="1"/>
  <c r="O381" i="6"/>
  <c r="O386" i="6"/>
  <c r="P384" i="6"/>
  <c r="P387" i="6"/>
  <c r="Q383" i="6"/>
  <c r="M510" i="6"/>
  <c r="M541" i="6"/>
  <c r="M417" i="6"/>
  <c r="N417" i="6" s="1"/>
  <c r="N510" i="6" s="1"/>
  <c r="D663" i="6"/>
  <c r="D539" i="6"/>
  <c r="D508" i="6"/>
  <c r="R379" i="6"/>
  <c r="Q382" i="6"/>
  <c r="E652" i="6"/>
  <c r="Q379" i="6"/>
  <c r="R388" i="6"/>
  <c r="S384" i="6"/>
  <c r="S382" i="6"/>
  <c r="R382" i="6"/>
  <c r="Q386" i="6"/>
  <c r="Q387" i="6"/>
  <c r="Q388" i="6"/>
  <c r="R380" i="6"/>
  <c r="S387" i="6"/>
  <c r="R381" i="6"/>
  <c r="S386" i="6"/>
  <c r="S367" i="6"/>
  <c r="F528" i="6"/>
  <c r="G664" i="6"/>
  <c r="G540" i="6"/>
  <c r="F652" i="6"/>
  <c r="J528" i="6"/>
  <c r="J527" i="6"/>
  <c r="F661" i="6"/>
  <c r="I656" i="6"/>
  <c r="K538" i="6"/>
  <c r="G497" i="6"/>
  <c r="G652" i="6"/>
  <c r="J661" i="6"/>
  <c r="E543" i="6"/>
  <c r="K663" i="6"/>
  <c r="E667" i="6"/>
  <c r="K539" i="6"/>
  <c r="K657" i="6"/>
  <c r="P67" i="6"/>
  <c r="N815" i="6"/>
  <c r="K664" i="6"/>
  <c r="I501" i="6"/>
  <c r="K505" i="6"/>
  <c r="K533" i="6"/>
  <c r="H527" i="6"/>
  <c r="M419" i="6"/>
  <c r="N419" i="6" s="1"/>
  <c r="F537" i="6"/>
  <c r="K509" i="6"/>
  <c r="J655" i="6"/>
  <c r="M543" i="6"/>
  <c r="I89" i="19"/>
  <c r="H657" i="6"/>
  <c r="H533" i="6"/>
  <c r="J531" i="6"/>
  <c r="M512" i="6"/>
  <c r="J539" i="6"/>
  <c r="D50" i="6"/>
  <c r="D526" i="6" s="1"/>
  <c r="P57" i="6"/>
  <c r="J537" i="6"/>
  <c r="J663" i="6"/>
  <c r="N845" i="6"/>
  <c r="I655" i="6"/>
  <c r="I531" i="6"/>
  <c r="E533" i="6"/>
  <c r="D505" i="6"/>
  <c r="P65" i="6"/>
  <c r="J89" i="19"/>
  <c r="M665" i="6"/>
  <c r="M368" i="19"/>
  <c r="J656" i="6"/>
  <c r="J532" i="6"/>
  <c r="P56" i="6"/>
  <c r="E657" i="6"/>
  <c r="H664" i="6"/>
  <c r="K368" i="19"/>
  <c r="L408" i="6"/>
  <c r="H540" i="6"/>
  <c r="H661" i="6"/>
  <c r="L501" i="6"/>
  <c r="G674" i="6"/>
  <c r="G643" i="6" s="1"/>
  <c r="D665" i="6"/>
  <c r="H537" i="6"/>
  <c r="E507" i="6"/>
  <c r="L656" i="6"/>
  <c r="W89" i="6"/>
  <c r="D541" i="6"/>
  <c r="D653" i="6"/>
  <c r="G657" i="6"/>
  <c r="E537" i="6"/>
  <c r="D532" i="6"/>
  <c r="L655" i="6"/>
  <c r="H532" i="6"/>
  <c r="E89" i="6"/>
  <c r="H656" i="6"/>
  <c r="F89" i="6"/>
  <c r="F530" i="6"/>
  <c r="H654" i="6"/>
  <c r="H530" i="6"/>
  <c r="P64" i="6"/>
  <c r="M540" i="6"/>
  <c r="D529" i="6"/>
  <c r="M416" i="6"/>
  <c r="N416" i="6" s="1"/>
  <c r="N368" i="19"/>
  <c r="M537" i="6"/>
  <c r="M413" i="6"/>
  <c r="M661" i="6"/>
  <c r="P61" i="6"/>
  <c r="K667" i="6"/>
  <c r="K662" i="6"/>
  <c r="F654" i="6"/>
  <c r="J538" i="6"/>
  <c r="E538" i="6"/>
  <c r="L404" i="6"/>
  <c r="N414" i="6"/>
  <c r="N507" i="6" s="1"/>
  <c r="M367" i="6"/>
  <c r="M5" i="6"/>
  <c r="M664" i="6"/>
  <c r="D542" i="6"/>
  <c r="G666" i="6"/>
  <c r="J662" i="6"/>
  <c r="G533" i="6"/>
  <c r="T367" i="6"/>
  <c r="J89" i="6"/>
  <c r="G542" i="6"/>
  <c r="J368" i="19"/>
  <c r="N407" i="6"/>
  <c r="O407" i="6" s="1"/>
  <c r="P407" i="6" s="1"/>
  <c r="L652" i="6"/>
  <c r="L497" i="6"/>
  <c r="V367" i="6"/>
  <c r="K530" i="6"/>
  <c r="D666" i="6"/>
  <c r="J652" i="6"/>
  <c r="O368" i="19"/>
  <c r="K654" i="6"/>
  <c r="K543" i="6"/>
  <c r="E661" i="6"/>
  <c r="N367" i="6"/>
  <c r="P89" i="6"/>
  <c r="G512" i="6"/>
  <c r="G543" i="6"/>
  <c r="D89" i="6"/>
  <c r="G587" i="6"/>
  <c r="L406" i="6"/>
  <c r="L654" i="6"/>
  <c r="H89" i="6"/>
  <c r="D652" i="6"/>
  <c r="D528" i="6"/>
  <c r="E496" i="6"/>
  <c r="I530" i="6"/>
  <c r="L411" i="6"/>
  <c r="L504" i="6"/>
  <c r="I654" i="6"/>
  <c r="L499" i="6"/>
  <c r="E653" i="6"/>
  <c r="F541" i="6"/>
  <c r="M418" i="6"/>
  <c r="K89" i="19"/>
  <c r="U89" i="6"/>
  <c r="N805" i="6"/>
  <c r="V89" i="6"/>
  <c r="L89" i="19"/>
  <c r="K89" i="6"/>
  <c r="M415" i="6"/>
  <c r="F496" i="6"/>
  <c r="M508" i="6"/>
  <c r="G89" i="6"/>
  <c r="I587" i="6"/>
  <c r="R89" i="6"/>
  <c r="I498" i="6"/>
  <c r="I661" i="6"/>
  <c r="S89" i="6"/>
  <c r="N827" i="6"/>
  <c r="E663" i="6"/>
  <c r="E508" i="6"/>
  <c r="I537" i="6"/>
  <c r="I529" i="6"/>
  <c r="N89" i="6"/>
  <c r="L542" i="6"/>
  <c r="L89" i="6"/>
  <c r="M89" i="6"/>
  <c r="G665" i="6"/>
  <c r="N796" i="6"/>
  <c r="G541" i="6"/>
  <c r="O89" i="6"/>
  <c r="P66" i="6"/>
  <c r="N797" i="6"/>
  <c r="P54" i="6"/>
  <c r="N798" i="6"/>
  <c r="P52" i="6"/>
  <c r="H528" i="6"/>
  <c r="T89" i="6"/>
  <c r="H652" i="6"/>
  <c r="L531" i="6"/>
  <c r="L500" i="6"/>
  <c r="J587" i="6"/>
  <c r="L537" i="6"/>
  <c r="L506" i="6"/>
  <c r="G653" i="6"/>
  <c r="G529" i="6"/>
  <c r="L413" i="6"/>
  <c r="L535" i="6"/>
  <c r="L416" i="6"/>
  <c r="N829" i="6"/>
  <c r="H508" i="6"/>
  <c r="N813" i="6"/>
  <c r="K541" i="6"/>
  <c r="D667" i="6"/>
  <c r="L418" i="6"/>
  <c r="N809" i="6"/>
  <c r="D535" i="6"/>
  <c r="D543" i="6"/>
  <c r="K665" i="6"/>
  <c r="L511" i="6"/>
  <c r="F533" i="6"/>
  <c r="N831" i="6"/>
  <c r="N826" i="6"/>
  <c r="H587" i="6"/>
  <c r="J541" i="6"/>
  <c r="H680" i="6"/>
  <c r="F665" i="6"/>
  <c r="E521" i="6"/>
  <c r="N804" i="6"/>
  <c r="K496" i="6"/>
  <c r="M71" i="6"/>
  <c r="J666" i="6"/>
  <c r="J665" i="6"/>
  <c r="D659" i="6"/>
  <c r="J542" i="6"/>
  <c r="F657" i="6"/>
  <c r="N800" i="6"/>
  <c r="L49" i="6"/>
  <c r="K498" i="6"/>
  <c r="K529" i="6"/>
  <c r="K653" i="6"/>
  <c r="J505" i="6"/>
  <c r="J536" i="6"/>
  <c r="M50" i="6"/>
  <c r="J498" i="6"/>
  <c r="J653" i="6"/>
  <c r="M527" i="6"/>
  <c r="M403" i="6"/>
  <c r="N403" i="6" s="1"/>
  <c r="N496" i="6" s="1"/>
  <c r="P51" i="6"/>
  <c r="M496" i="6"/>
  <c r="J5" i="6"/>
  <c r="E50" i="6"/>
  <c r="P63" i="6"/>
  <c r="H663" i="6"/>
  <c r="F495" i="6"/>
  <c r="F526" i="6"/>
  <c r="F650" i="6"/>
  <c r="I5" i="6"/>
  <c r="H49" i="6"/>
  <c r="D657" i="6"/>
  <c r="D502" i="6"/>
  <c r="D533" i="6"/>
  <c r="F58" i="6"/>
  <c r="I50" i="6"/>
  <c r="I650" i="6" s="1"/>
  <c r="L58" i="6"/>
  <c r="L658" i="6" s="1"/>
  <c r="G496" i="6"/>
  <c r="G527" i="6"/>
  <c r="J530" i="6"/>
  <c r="J499" i="6"/>
  <c r="J654" i="6"/>
  <c r="N821" i="6"/>
  <c r="J680" i="6"/>
  <c r="K58" i="6"/>
  <c r="K658" i="6" s="1"/>
  <c r="O406" i="6"/>
  <c r="P406" i="6" s="1"/>
  <c r="G513" i="6"/>
  <c r="G668" i="6"/>
  <c r="G544" i="6"/>
  <c r="N830" i="6"/>
  <c r="D680" i="6"/>
  <c r="M530" i="6"/>
  <c r="F535" i="6"/>
  <c r="G504" i="6"/>
  <c r="G535" i="6"/>
  <c r="D58" i="6"/>
  <c r="D506" i="6"/>
  <c r="D537" i="6"/>
  <c r="D661" i="6"/>
  <c r="I58" i="6"/>
  <c r="I658" i="6" s="1"/>
  <c r="G50" i="6"/>
  <c r="G650" i="6" s="1"/>
  <c r="J58" i="6"/>
  <c r="E511" i="6"/>
  <c r="E542" i="6"/>
  <c r="M499" i="6"/>
  <c r="F521" i="6"/>
  <c r="L368" i="19"/>
  <c r="U367" i="6"/>
  <c r="L543" i="6"/>
  <c r="L419" i="6"/>
  <c r="L512" i="6"/>
  <c r="E11" i="6"/>
  <c r="J502" i="6"/>
  <c r="J533" i="6"/>
  <c r="J657" i="6"/>
  <c r="M542" i="6"/>
  <c r="M511" i="6"/>
  <c r="J513" i="6"/>
  <c r="J544" i="6"/>
  <c r="J668" i="6"/>
  <c r="E499" i="6"/>
  <c r="E530" i="6"/>
  <c r="F11" i="6"/>
  <c r="L664" i="6"/>
  <c r="L540" i="6"/>
  <c r="E58" i="6"/>
  <c r="E658" i="6" s="1"/>
  <c r="N814" i="6"/>
  <c r="F587" i="6"/>
  <c r="G659" i="6"/>
  <c r="M663" i="6"/>
  <c r="U76" i="6"/>
  <c r="U677" i="6" s="1"/>
  <c r="V76" i="6"/>
  <c r="V677" i="6" s="1"/>
  <c r="N499" i="6"/>
  <c r="O88" i="19"/>
  <c r="O89" i="19" s="1"/>
  <c r="P848" i="6"/>
  <c r="O852" i="6"/>
  <c r="O851" i="6" s="1"/>
  <c r="K11" i="6"/>
  <c r="W367" i="6"/>
  <c r="W76" i="6"/>
  <c r="W677" i="6" s="1"/>
  <c r="X77" i="6"/>
  <c r="X76" i="6" s="1"/>
  <c r="X677" i="6" s="1"/>
  <c r="N803" i="6"/>
  <c r="N853" i="6"/>
  <c r="N857" i="6"/>
  <c r="N856" i="6"/>
  <c r="I507" i="6"/>
  <c r="I538" i="6"/>
  <c r="J50" i="6"/>
  <c r="J650" i="6" s="1"/>
  <c r="E498" i="6"/>
  <c r="M654" i="6"/>
  <c r="F659" i="6"/>
  <c r="H58" i="6"/>
  <c r="G58" i="6"/>
  <c r="R367" i="6"/>
  <c r="Q367" i="6"/>
  <c r="N408" i="6"/>
  <c r="E510" i="6"/>
  <c r="E541" i="6"/>
  <c r="I11" i="6"/>
  <c r="K50" i="6"/>
  <c r="K650" i="6" s="1"/>
  <c r="I680" i="6"/>
  <c r="N816" i="6"/>
  <c r="I89" i="6"/>
  <c r="K587" i="6"/>
  <c r="N840" i="6"/>
  <c r="N795" i="6"/>
  <c r="N824" i="6"/>
  <c r="K680" i="6"/>
  <c r="N817" i="6"/>
  <c r="N837" i="6"/>
  <c r="N825" i="6"/>
  <c r="G680" i="6"/>
  <c r="N810" i="6"/>
  <c r="Q89" i="6"/>
  <c r="N828" i="6"/>
  <c r="N808" i="6"/>
  <c r="N706" i="6"/>
  <c r="N705" i="6" s="1"/>
  <c r="N78" i="6"/>
  <c r="N116" i="6" s="1"/>
  <c r="N73" i="6"/>
  <c r="O73" i="6" s="1"/>
  <c r="N823" i="6"/>
  <c r="L6" i="6"/>
  <c r="L43" i="6"/>
  <c r="L643" i="6" s="1"/>
  <c r="L9" i="6"/>
  <c r="M43" i="6"/>
  <c r="L680" i="6"/>
  <c r="M680" i="6"/>
  <c r="N841" i="6"/>
  <c r="E680" i="6"/>
  <c r="N794" i="6"/>
  <c r="L587" i="6"/>
  <c r="N801" i="6"/>
  <c r="N836" i="6"/>
  <c r="F680" i="6"/>
  <c r="N806" i="6"/>
  <c r="N822" i="6"/>
  <c r="D587" i="6"/>
  <c r="N819" i="6"/>
  <c r="N114" i="6"/>
  <c r="Z113" i="6"/>
  <c r="N117" i="6"/>
  <c r="G490" i="6"/>
  <c r="G521" i="6"/>
  <c r="G645" i="6"/>
  <c r="N820" i="6"/>
  <c r="E587" i="6"/>
  <c r="N89" i="19"/>
  <c r="M89" i="19"/>
  <c r="N812" i="6"/>
  <c r="M587" i="6"/>
  <c r="N415" i="6" l="1"/>
  <c r="O415" i="6" s="1"/>
  <c r="P415" i="6" s="1"/>
  <c r="Q415" i="6" s="1"/>
  <c r="M503" i="6"/>
  <c r="G492" i="6"/>
  <c r="M534" i="6"/>
  <c r="G523" i="6"/>
  <c r="P58" i="6"/>
  <c r="M658" i="6"/>
  <c r="J43" i="6"/>
  <c r="J488" i="6" s="1"/>
  <c r="K43" i="6"/>
  <c r="K519" i="6" s="1"/>
  <c r="K5" i="6"/>
  <c r="O405" i="6"/>
  <c r="O498" i="6" s="1"/>
  <c r="N529" i="6" s="1"/>
  <c r="H495" i="6"/>
  <c r="N505" i="6"/>
  <c r="O412" i="6"/>
  <c r="O505" i="6" s="1"/>
  <c r="L402" i="6"/>
  <c r="N413" i="6"/>
  <c r="O413" i="6" s="1"/>
  <c r="O506" i="6" s="1"/>
  <c r="L495" i="6"/>
  <c r="L526" i="6"/>
  <c r="N858" i="6"/>
  <c r="N418" i="6"/>
  <c r="N511" i="6" s="1"/>
  <c r="O411" i="6"/>
  <c r="O504" i="6" s="1"/>
  <c r="N504" i="6"/>
  <c r="O409" i="6"/>
  <c r="P409" i="6" s="1"/>
  <c r="P502" i="6" s="1"/>
  <c r="O419" i="6"/>
  <c r="O512" i="6" s="1"/>
  <c r="H650" i="6"/>
  <c r="D650" i="6"/>
  <c r="D495" i="6"/>
  <c r="N512" i="6"/>
  <c r="O414" i="6"/>
  <c r="P414" i="6" s="1"/>
  <c r="N497" i="6"/>
  <c r="M47" i="6"/>
  <c r="H5" i="6"/>
  <c r="M6" i="6"/>
  <c r="O420" i="6"/>
  <c r="O513" i="6" s="1"/>
  <c r="N544" i="6" s="1"/>
  <c r="O500" i="6"/>
  <c r="N500" i="6"/>
  <c r="O417" i="6"/>
  <c r="O510" i="6" s="1"/>
  <c r="N541" i="6" s="1"/>
  <c r="N665" i="6" s="1"/>
  <c r="H649" i="6"/>
  <c r="L649" i="6"/>
  <c r="H658" i="6"/>
  <c r="M526" i="6"/>
  <c r="N402" i="6"/>
  <c r="N871" i="6"/>
  <c r="N872" i="6" s="1"/>
  <c r="N873" i="6" s="1"/>
  <c r="I43" i="6"/>
  <c r="E49" i="6"/>
  <c r="E649" i="6" s="1"/>
  <c r="M402" i="6"/>
  <c r="M495" i="6"/>
  <c r="P50" i="6"/>
  <c r="K49" i="6"/>
  <c r="K649" i="6" s="1"/>
  <c r="L503" i="6"/>
  <c r="L410" i="6"/>
  <c r="L534" i="6"/>
  <c r="M49" i="6"/>
  <c r="M649" i="6" s="1"/>
  <c r="E495" i="6"/>
  <c r="E526" i="6"/>
  <c r="E650" i="6"/>
  <c r="E534" i="6"/>
  <c r="E503" i="6"/>
  <c r="I49" i="6"/>
  <c r="I649" i="6" s="1"/>
  <c r="I9" i="6"/>
  <c r="J503" i="6"/>
  <c r="J534" i="6"/>
  <c r="O499" i="6"/>
  <c r="N530" i="6" s="1"/>
  <c r="N863" i="6"/>
  <c r="N864" i="6" s="1"/>
  <c r="N865" i="6" s="1"/>
  <c r="N859" i="6"/>
  <c r="O856" i="6" s="1"/>
  <c r="Q848" i="6"/>
  <c r="P852" i="6"/>
  <c r="P851" i="6" s="1"/>
  <c r="I495" i="6"/>
  <c r="I526" i="6"/>
  <c r="O403" i="6"/>
  <c r="P403" i="6" s="1"/>
  <c r="F534" i="6"/>
  <c r="F503" i="6"/>
  <c r="P88" i="19"/>
  <c r="P89" i="19" s="1"/>
  <c r="F658" i="6"/>
  <c r="M650" i="6"/>
  <c r="N501" i="6"/>
  <c r="O408" i="6"/>
  <c r="J495" i="6"/>
  <c r="J526" i="6"/>
  <c r="N867" i="6"/>
  <c r="N868" i="6" s="1"/>
  <c r="N869" i="6" s="1"/>
  <c r="N509" i="6"/>
  <c r="O416" i="6"/>
  <c r="J658" i="6"/>
  <c r="F49" i="6"/>
  <c r="F649" i="6" s="1"/>
  <c r="L525" i="6"/>
  <c r="L401" i="6"/>
  <c r="L494" i="6"/>
  <c r="D503" i="6"/>
  <c r="D534" i="6"/>
  <c r="G495" i="6"/>
  <c r="G526" i="6"/>
  <c r="K526" i="6"/>
  <c r="K495" i="6"/>
  <c r="G49" i="6"/>
  <c r="D658" i="6"/>
  <c r="J49" i="6"/>
  <c r="J649" i="6" s="1"/>
  <c r="I6" i="6"/>
  <c r="G534" i="6"/>
  <c r="G503" i="6"/>
  <c r="H503" i="6"/>
  <c r="H534" i="6"/>
  <c r="O853" i="6"/>
  <c r="N854" i="6"/>
  <c r="D49" i="6"/>
  <c r="D649" i="6" s="1"/>
  <c r="G658" i="6"/>
  <c r="I534" i="6"/>
  <c r="I503" i="6"/>
  <c r="K534" i="6"/>
  <c r="K503" i="6"/>
  <c r="H494" i="6"/>
  <c r="H525" i="6"/>
  <c r="P499" i="6"/>
  <c r="Q406" i="6"/>
  <c r="N677" i="6"/>
  <c r="O78" i="6"/>
  <c r="P78" i="6" s="1"/>
  <c r="Q78" i="6" s="1"/>
  <c r="R78" i="6" s="1"/>
  <c r="S78" i="6" s="1"/>
  <c r="T78" i="6" s="1"/>
  <c r="U78" i="6" s="1"/>
  <c r="V78" i="6" s="1"/>
  <c r="W78" i="6" s="1"/>
  <c r="X78" i="6" s="1"/>
  <c r="P73" i="6"/>
  <c r="O75" i="6"/>
  <c r="L47" i="6"/>
  <c r="M395" i="6"/>
  <c r="M488" i="6"/>
  <c r="M519" i="6"/>
  <c r="M643" i="6"/>
  <c r="L42" i="6"/>
  <c r="C396" i="19"/>
  <c r="C489" i="19"/>
  <c r="M42" i="6"/>
  <c r="M44" i="6"/>
  <c r="L44" i="6"/>
  <c r="K44" i="6"/>
  <c r="L519" i="6"/>
  <c r="L395" i="6"/>
  <c r="L488" i="6"/>
  <c r="Z114" i="6"/>
  <c r="P404" i="6"/>
  <c r="O497" i="6"/>
  <c r="Q407" i="6"/>
  <c r="P500" i="6"/>
  <c r="P508" i="6" l="1"/>
  <c r="P368" i="19"/>
  <c r="N508" i="6"/>
  <c r="O508" i="6"/>
  <c r="K47" i="6"/>
  <c r="K647" i="6" s="1"/>
  <c r="K6" i="6"/>
  <c r="K488" i="6"/>
  <c r="K643" i="6"/>
  <c r="P419" i="6"/>
  <c r="Q419" i="6" s="1"/>
  <c r="M9" i="6"/>
  <c r="O418" i="6"/>
  <c r="O410" i="6" s="1"/>
  <c r="J643" i="6"/>
  <c r="J519" i="6"/>
  <c r="P413" i="6"/>
  <c r="Q413" i="6" s="1"/>
  <c r="R413" i="6" s="1"/>
  <c r="P411" i="6"/>
  <c r="Q411" i="6" s="1"/>
  <c r="J6" i="6"/>
  <c r="N536" i="6"/>
  <c r="N410" i="6"/>
  <c r="N401" i="6" s="1"/>
  <c r="N506" i="6"/>
  <c r="N537" i="6" s="1"/>
  <c r="N599" i="6" s="1"/>
  <c r="P412" i="6"/>
  <c r="P505" i="6" s="1"/>
  <c r="O536" i="6" s="1"/>
  <c r="P405" i="6"/>
  <c r="P498" i="6" s="1"/>
  <c r="O529" i="6" s="1"/>
  <c r="O502" i="6"/>
  <c r="N533" i="6" s="1"/>
  <c r="N595" i="6" s="1"/>
  <c r="J42" i="6"/>
  <c r="J487" i="6" s="1"/>
  <c r="Q409" i="6"/>
  <c r="R409" i="6" s="1"/>
  <c r="C397" i="19"/>
  <c r="O507" i="6"/>
  <c r="N538" i="6" s="1"/>
  <c r="N495" i="6"/>
  <c r="N531" i="6"/>
  <c r="N593" i="6" s="1"/>
  <c r="H6" i="6"/>
  <c r="H43" i="6"/>
  <c r="P420" i="6"/>
  <c r="O531" i="6"/>
  <c r="N603" i="6"/>
  <c r="P417" i="6"/>
  <c r="P510" i="6" s="1"/>
  <c r="O541" i="6" s="1"/>
  <c r="O665" i="6" s="1"/>
  <c r="O496" i="6"/>
  <c r="O402" i="6"/>
  <c r="I47" i="6"/>
  <c r="O863" i="6"/>
  <c r="O864" i="6" s="1"/>
  <c r="O865" i="6" s="1"/>
  <c r="K494" i="6"/>
  <c r="K525" i="6"/>
  <c r="R848" i="6"/>
  <c r="Q852" i="6"/>
  <c r="Q851" i="6" s="1"/>
  <c r="I42" i="6"/>
  <c r="O854" i="6"/>
  <c r="P853" i="6"/>
  <c r="E525" i="6"/>
  <c r="E494" i="6"/>
  <c r="F42" i="6"/>
  <c r="N539" i="6"/>
  <c r="G494" i="6"/>
  <c r="G525" i="6"/>
  <c r="E42" i="6"/>
  <c r="D494" i="6"/>
  <c r="D525" i="6"/>
  <c r="P408" i="6"/>
  <c r="O501" i="6"/>
  <c r="N532" i="6" s="1"/>
  <c r="O509" i="6"/>
  <c r="N540" i="6" s="1"/>
  <c r="P416" i="6"/>
  <c r="G649" i="6"/>
  <c r="M525" i="6"/>
  <c r="M494" i="6"/>
  <c r="M401" i="6"/>
  <c r="P49" i="6"/>
  <c r="O857" i="6"/>
  <c r="I488" i="6"/>
  <c r="I519" i="6"/>
  <c r="I643" i="6"/>
  <c r="N875" i="6"/>
  <c r="J494" i="6"/>
  <c r="J525" i="6"/>
  <c r="O530" i="6"/>
  <c r="Q88" i="19"/>
  <c r="Q89" i="19" s="1"/>
  <c r="G42" i="6"/>
  <c r="I494" i="6"/>
  <c r="I525" i="6"/>
  <c r="D42" i="6"/>
  <c r="I44" i="6"/>
  <c r="F494" i="6"/>
  <c r="F525" i="6"/>
  <c r="P507" i="6"/>
  <c r="Q414" i="6"/>
  <c r="R406" i="6"/>
  <c r="Q499" i="6"/>
  <c r="P530" i="6" s="1"/>
  <c r="N592" i="6"/>
  <c r="N654" i="6"/>
  <c r="N543" i="6"/>
  <c r="N675" i="6"/>
  <c r="O675" i="6" s="1"/>
  <c r="P675" i="6" s="1"/>
  <c r="N673" i="6"/>
  <c r="P75" i="6"/>
  <c r="P706" i="6" s="1"/>
  <c r="Q73" i="6"/>
  <c r="O706" i="6"/>
  <c r="O72" i="6"/>
  <c r="O74" i="6"/>
  <c r="M518" i="6"/>
  <c r="M487" i="6"/>
  <c r="M394" i="6"/>
  <c r="K489" i="6"/>
  <c r="K94" i="6"/>
  <c r="K846" i="6" s="1"/>
  <c r="K520" i="6"/>
  <c r="K45" i="6"/>
  <c r="K644" i="6"/>
  <c r="C395" i="19"/>
  <c r="C488" i="19"/>
  <c r="C493" i="19"/>
  <c r="C400" i="19"/>
  <c r="M492" i="6"/>
  <c r="M399" i="6"/>
  <c r="N399" i="6" s="1"/>
  <c r="O399" i="6" s="1"/>
  <c r="M523" i="6"/>
  <c r="M647" i="6"/>
  <c r="L487" i="6"/>
  <c r="L518" i="6"/>
  <c r="L394" i="6"/>
  <c r="L647" i="6"/>
  <c r="L399" i="6"/>
  <c r="L523" i="6"/>
  <c r="L492" i="6"/>
  <c r="L489" i="6"/>
  <c r="L520" i="6"/>
  <c r="L94" i="6"/>
  <c r="L846" i="6" s="1"/>
  <c r="L396" i="6"/>
  <c r="L45" i="6"/>
  <c r="L644" i="6"/>
  <c r="M520" i="6"/>
  <c r="M489" i="6"/>
  <c r="M396" i="6"/>
  <c r="M644" i="6"/>
  <c r="M45" i="6"/>
  <c r="N696" i="6"/>
  <c r="P496" i="6"/>
  <c r="Q403" i="6"/>
  <c r="N591" i="6"/>
  <c r="N653" i="6"/>
  <c r="R415" i="6"/>
  <c r="Q508" i="6"/>
  <c r="O539" i="6"/>
  <c r="N606" i="6"/>
  <c r="N668" i="6"/>
  <c r="H118" i="19"/>
  <c r="N535" i="6"/>
  <c r="P497" i="6"/>
  <c r="Q404" i="6"/>
  <c r="N528" i="6"/>
  <c r="Q500" i="6"/>
  <c r="R407" i="6"/>
  <c r="Q368" i="19" l="1"/>
  <c r="K9" i="6"/>
  <c r="K492" i="6"/>
  <c r="K523" i="6"/>
  <c r="P512" i="6"/>
  <c r="O543" i="6" s="1"/>
  <c r="Q506" i="6"/>
  <c r="P506" i="6"/>
  <c r="O537" i="6" s="1"/>
  <c r="O599" i="6" s="1"/>
  <c r="P418" i="6"/>
  <c r="Q418" i="6" s="1"/>
  <c r="O511" i="6"/>
  <c r="O503" i="6" s="1"/>
  <c r="P504" i="6"/>
  <c r="O535" i="6" s="1"/>
  <c r="O533" i="6"/>
  <c r="O595" i="6" s="1"/>
  <c r="J518" i="6"/>
  <c r="P402" i="6"/>
  <c r="Q412" i="6"/>
  <c r="Q505" i="6" s="1"/>
  <c r="J9" i="6"/>
  <c r="J44" i="6"/>
  <c r="K42" i="6"/>
  <c r="N503" i="6"/>
  <c r="N494" i="6" s="1"/>
  <c r="N661" i="6"/>
  <c r="N692" i="6" s="1"/>
  <c r="Q405" i="6"/>
  <c r="R405" i="6" s="1"/>
  <c r="Q502" i="6"/>
  <c r="P533" i="6" s="1"/>
  <c r="N657" i="6"/>
  <c r="N688" i="6" s="1"/>
  <c r="O593" i="6"/>
  <c r="C490" i="19"/>
  <c r="N655" i="6"/>
  <c r="N686" i="6" s="1"/>
  <c r="H42" i="6"/>
  <c r="H47" i="6"/>
  <c r="H44" i="6"/>
  <c r="H488" i="6"/>
  <c r="H519" i="6"/>
  <c r="H643" i="6"/>
  <c r="P43" i="6"/>
  <c r="P42" i="6" s="1"/>
  <c r="H9" i="6"/>
  <c r="P513" i="6"/>
  <c r="O544" i="6" s="1"/>
  <c r="O606" i="6" s="1"/>
  <c r="Q420" i="6"/>
  <c r="O603" i="6"/>
  <c r="Q417" i="6"/>
  <c r="R417" i="6" s="1"/>
  <c r="S417" i="6" s="1"/>
  <c r="O527" i="6"/>
  <c r="O495" i="6"/>
  <c r="N492" i="6"/>
  <c r="N527" i="6"/>
  <c r="N526" i="6" s="1"/>
  <c r="O592" i="6"/>
  <c r="P592" i="6" s="1"/>
  <c r="O401" i="6"/>
  <c r="I520" i="6"/>
  <c r="I489" i="6"/>
  <c r="I644" i="6"/>
  <c r="I45" i="6"/>
  <c r="I94" i="6"/>
  <c r="I846" i="6" s="1"/>
  <c r="N664" i="6"/>
  <c r="N602" i="6"/>
  <c r="D487" i="6"/>
  <c r="D518" i="6"/>
  <c r="I647" i="6"/>
  <c r="I523" i="6"/>
  <c r="I492" i="6"/>
  <c r="O867" i="6"/>
  <c r="O868" i="6" s="1"/>
  <c r="O869" i="6" s="1"/>
  <c r="N656" i="6"/>
  <c r="N687" i="6" s="1"/>
  <c r="N594" i="6"/>
  <c r="F518" i="6"/>
  <c r="F487" i="6"/>
  <c r="R852" i="6"/>
  <c r="R851" i="6" s="1"/>
  <c r="S848" i="6"/>
  <c r="P509" i="6"/>
  <c r="O540" i="6" s="1"/>
  <c r="Q416" i="6"/>
  <c r="Q853" i="6"/>
  <c r="P854" i="6"/>
  <c r="P501" i="6"/>
  <c r="O532" i="6" s="1"/>
  <c r="Q408" i="6"/>
  <c r="N601" i="6"/>
  <c r="O601" i="6" s="1"/>
  <c r="N663" i="6"/>
  <c r="N694" i="6" s="1"/>
  <c r="I487" i="6"/>
  <c r="I518" i="6"/>
  <c r="O858" i="6"/>
  <c r="O859" i="6" s="1"/>
  <c r="G518" i="6"/>
  <c r="G487" i="6"/>
  <c r="R88" i="19"/>
  <c r="R89" i="19" s="1"/>
  <c r="E518" i="6"/>
  <c r="E487" i="6"/>
  <c r="O538" i="6"/>
  <c r="R414" i="6"/>
  <c r="Q507" i="6"/>
  <c r="N600" i="6"/>
  <c r="N662" i="6"/>
  <c r="N693" i="6" s="1"/>
  <c r="R499" i="6"/>
  <c r="Q530" i="6" s="1"/>
  <c r="S406" i="6"/>
  <c r="O654" i="6"/>
  <c r="N685" i="6"/>
  <c r="N605" i="6"/>
  <c r="N667" i="6"/>
  <c r="Q512" i="6"/>
  <c r="R419" i="6"/>
  <c r="O117" i="6"/>
  <c r="P74" i="6"/>
  <c r="O116" i="6"/>
  <c r="O676" i="6"/>
  <c r="R73" i="6"/>
  <c r="Q75" i="6"/>
  <c r="Q706" i="6" s="1"/>
  <c r="C491" i="19"/>
  <c r="C398" i="19"/>
  <c r="L645" i="6"/>
  <c r="L490" i="6"/>
  <c r="L521" i="6"/>
  <c r="L397" i="6"/>
  <c r="K490" i="6"/>
  <c r="K645" i="6"/>
  <c r="K521" i="6"/>
  <c r="M397" i="6"/>
  <c r="M490" i="6"/>
  <c r="M521" i="6"/>
  <c r="M94" i="6"/>
  <c r="M645" i="6"/>
  <c r="O591" i="6"/>
  <c r="Q496" i="6"/>
  <c r="R403" i="6"/>
  <c r="O653" i="6"/>
  <c r="N684" i="6"/>
  <c r="O696" i="6"/>
  <c r="R506" i="6"/>
  <c r="S413" i="6"/>
  <c r="S415" i="6"/>
  <c r="R508" i="6"/>
  <c r="P539" i="6"/>
  <c r="N699" i="6"/>
  <c r="R500" i="6"/>
  <c r="Q531" i="6" s="1"/>
  <c r="S407" i="6"/>
  <c r="N659" i="6"/>
  <c r="N597" i="6"/>
  <c r="Q675" i="6"/>
  <c r="R411" i="6"/>
  <c r="Q504" i="6"/>
  <c r="P531" i="6"/>
  <c r="R502" i="6"/>
  <c r="S409" i="6"/>
  <c r="Q497" i="6"/>
  <c r="R404" i="6"/>
  <c r="O528" i="6"/>
  <c r="N652" i="6"/>
  <c r="N590" i="6"/>
  <c r="P399" i="6"/>
  <c r="O492" i="6"/>
  <c r="N542" i="6" l="1"/>
  <c r="N666" i="6" s="1"/>
  <c r="R412" i="6"/>
  <c r="R505" i="6" s="1"/>
  <c r="P543" i="6"/>
  <c r="Q537" i="6"/>
  <c r="P537" i="6"/>
  <c r="P599" i="6" s="1"/>
  <c r="P511" i="6"/>
  <c r="O542" i="6" s="1"/>
  <c r="O534" i="6" s="1"/>
  <c r="P410" i="6"/>
  <c r="P401" i="6" s="1"/>
  <c r="P595" i="6"/>
  <c r="P535" i="6"/>
  <c r="O661" i="6"/>
  <c r="O692" i="6" s="1"/>
  <c r="Q402" i="6"/>
  <c r="Q498" i="6"/>
  <c r="P529" i="6" s="1"/>
  <c r="P591" i="6" s="1"/>
  <c r="J644" i="6"/>
  <c r="J520" i="6"/>
  <c r="J45" i="6"/>
  <c r="J94" i="6"/>
  <c r="J846" i="6" s="1"/>
  <c r="J489" i="6"/>
  <c r="J47" i="6"/>
  <c r="K487" i="6"/>
  <c r="K518" i="6"/>
  <c r="Q533" i="6"/>
  <c r="O657" i="6"/>
  <c r="O688" i="6" s="1"/>
  <c r="R510" i="6"/>
  <c r="O655" i="6"/>
  <c r="O686" i="6" s="1"/>
  <c r="O668" i="6"/>
  <c r="H492" i="6"/>
  <c r="H523" i="6"/>
  <c r="H647" i="6"/>
  <c r="P47" i="6"/>
  <c r="H518" i="6"/>
  <c r="H487" i="6"/>
  <c r="H489" i="6"/>
  <c r="H45" i="6"/>
  <c r="H644" i="6"/>
  <c r="H94" i="6"/>
  <c r="H520" i="6"/>
  <c r="P44" i="6"/>
  <c r="R420" i="6"/>
  <c r="Q513" i="6"/>
  <c r="P544" i="6" s="1"/>
  <c r="P606" i="6" s="1"/>
  <c r="Q510" i="6"/>
  <c r="P541" i="6" s="1"/>
  <c r="P603" i="6" s="1"/>
  <c r="O494" i="6"/>
  <c r="O526" i="6"/>
  <c r="P593" i="6"/>
  <c r="Q593" i="6" s="1"/>
  <c r="O594" i="6"/>
  <c r="O656" i="6"/>
  <c r="O687" i="6" s="1"/>
  <c r="P856" i="6"/>
  <c r="P857" i="6"/>
  <c r="P495" i="6"/>
  <c r="O663" i="6"/>
  <c r="O694" i="6" s="1"/>
  <c r="T848" i="6"/>
  <c r="S852" i="6"/>
  <c r="S851" i="6" s="1"/>
  <c r="I645" i="6"/>
  <c r="I490" i="6"/>
  <c r="I521" i="6"/>
  <c r="R368" i="19"/>
  <c r="Q501" i="6"/>
  <c r="P532" i="6" s="1"/>
  <c r="R408" i="6"/>
  <c r="R416" i="6"/>
  <c r="Q509" i="6"/>
  <c r="P540" i="6" s="1"/>
  <c r="R853" i="6"/>
  <c r="Q854" i="6"/>
  <c r="O602" i="6"/>
  <c r="R418" i="6"/>
  <c r="Q511" i="6"/>
  <c r="N695" i="6"/>
  <c r="O664" i="6"/>
  <c r="O871" i="6"/>
  <c r="O872" i="6" s="1"/>
  <c r="O873" i="6" s="1"/>
  <c r="O875" i="6" s="1"/>
  <c r="S88" i="19"/>
  <c r="S89" i="19" s="1"/>
  <c r="Q410" i="6"/>
  <c r="N534" i="6"/>
  <c r="N525" i="6" s="1"/>
  <c r="R507" i="6"/>
  <c r="Q538" i="6" s="1"/>
  <c r="S414" i="6"/>
  <c r="O600" i="6"/>
  <c r="P538" i="6"/>
  <c r="O662" i="6"/>
  <c r="O693" i="6" s="1"/>
  <c r="Q592" i="6"/>
  <c r="P654" i="6"/>
  <c r="O685" i="6"/>
  <c r="T406" i="6"/>
  <c r="S499" i="6"/>
  <c r="R530" i="6" s="1"/>
  <c r="O605" i="6"/>
  <c r="R512" i="6"/>
  <c r="S419" i="6"/>
  <c r="N698" i="6"/>
  <c r="O667" i="6"/>
  <c r="P116" i="6"/>
  <c r="Q74" i="6"/>
  <c r="P676" i="6"/>
  <c r="P117" i="6"/>
  <c r="S73" i="6"/>
  <c r="R75" i="6"/>
  <c r="R706" i="6" s="1"/>
  <c r="M95" i="6"/>
  <c r="N95" i="6" s="1"/>
  <c r="M846" i="6"/>
  <c r="N846" i="6" s="1"/>
  <c r="N94" i="6"/>
  <c r="P601" i="6"/>
  <c r="O684" i="6"/>
  <c r="P527" i="6"/>
  <c r="R496" i="6"/>
  <c r="Q527" i="6" s="1"/>
  <c r="S403" i="6"/>
  <c r="S405" i="6"/>
  <c r="R498" i="6"/>
  <c r="S510" i="6"/>
  <c r="T417" i="6"/>
  <c r="Q539" i="6"/>
  <c r="T415" i="6"/>
  <c r="S508" i="6"/>
  <c r="S506" i="6"/>
  <c r="R537" i="6" s="1"/>
  <c r="T413" i="6"/>
  <c r="S411" i="6"/>
  <c r="R504" i="6"/>
  <c r="T407" i="6"/>
  <c r="S500" i="6"/>
  <c r="H117" i="19"/>
  <c r="P536" i="6"/>
  <c r="N650" i="6"/>
  <c r="P528" i="6"/>
  <c r="S404" i="6"/>
  <c r="R497" i="6"/>
  <c r="Q528" i="6" s="1"/>
  <c r="O652" i="6"/>
  <c r="N683" i="6"/>
  <c r="N681" i="6" s="1"/>
  <c r="R675" i="6"/>
  <c r="O659" i="6"/>
  <c r="N690" i="6"/>
  <c r="O597" i="6"/>
  <c r="P492" i="6"/>
  <c r="Q399" i="6"/>
  <c r="O590" i="6"/>
  <c r="N588" i="6"/>
  <c r="T409" i="6"/>
  <c r="S502" i="6"/>
  <c r="N523" i="6"/>
  <c r="N647" i="6" s="1"/>
  <c r="P605" i="6" l="1"/>
  <c r="N604" i="6"/>
  <c r="O604" i="6" s="1"/>
  <c r="O596" i="6" s="1"/>
  <c r="S368" i="19"/>
  <c r="S412" i="6"/>
  <c r="T412" i="6" s="1"/>
  <c r="Q401" i="6"/>
  <c r="Q595" i="6"/>
  <c r="Q529" i="6"/>
  <c r="Q591" i="6" s="1"/>
  <c r="P653" i="6"/>
  <c r="P684" i="6" s="1"/>
  <c r="Q599" i="6"/>
  <c r="R599" i="6" s="1"/>
  <c r="P503" i="6"/>
  <c r="P494" i="6" s="1"/>
  <c r="P542" i="6"/>
  <c r="P534" i="6" s="1"/>
  <c r="P661" i="6"/>
  <c r="P692" i="6" s="1"/>
  <c r="P657" i="6"/>
  <c r="P688" i="6" s="1"/>
  <c r="J492" i="6"/>
  <c r="J647" i="6"/>
  <c r="J523" i="6"/>
  <c r="J645" i="6"/>
  <c r="J521" i="6"/>
  <c r="J490" i="6"/>
  <c r="P655" i="6"/>
  <c r="P686" i="6" s="1"/>
  <c r="P668" i="6"/>
  <c r="P699" i="6" s="1"/>
  <c r="O699" i="6"/>
  <c r="H645" i="6"/>
  <c r="H490" i="6"/>
  <c r="H521" i="6"/>
  <c r="P45" i="6"/>
  <c r="Q541" i="6"/>
  <c r="Q603" i="6" s="1"/>
  <c r="R513" i="6"/>
  <c r="Q544" i="6" s="1"/>
  <c r="Q606" i="6" s="1"/>
  <c r="S420" i="6"/>
  <c r="P665" i="6"/>
  <c r="P696" i="6" s="1"/>
  <c r="Q495" i="6"/>
  <c r="O525" i="6"/>
  <c r="O650" i="6"/>
  <c r="P594" i="6"/>
  <c r="P656" i="6"/>
  <c r="P687" i="6" s="1"/>
  <c r="R410" i="6"/>
  <c r="P602" i="6"/>
  <c r="N596" i="6"/>
  <c r="N587" i="6" s="1"/>
  <c r="P663" i="6"/>
  <c r="P694" i="6" s="1"/>
  <c r="Q503" i="6"/>
  <c r="R501" i="6"/>
  <c r="Q532" i="6" s="1"/>
  <c r="S408" i="6"/>
  <c r="S402" i="6" s="1"/>
  <c r="P863" i="6"/>
  <c r="P864" i="6" s="1"/>
  <c r="P865" i="6" s="1"/>
  <c r="P858" i="6"/>
  <c r="P859" i="6" s="1"/>
  <c r="Q857" i="6" s="1"/>
  <c r="S853" i="6"/>
  <c r="R854" i="6"/>
  <c r="R509" i="6"/>
  <c r="Q540" i="6" s="1"/>
  <c r="S416" i="6"/>
  <c r="U848" i="6"/>
  <c r="T852" i="6"/>
  <c r="T851" i="6" s="1"/>
  <c r="O666" i="6"/>
  <c r="N697" i="6"/>
  <c r="N689" i="6" s="1"/>
  <c r="N680" i="6" s="1"/>
  <c r="R402" i="6"/>
  <c r="O695" i="6"/>
  <c r="P664" i="6"/>
  <c r="R511" i="6"/>
  <c r="Q542" i="6" s="1"/>
  <c r="S418" i="6"/>
  <c r="P526" i="6"/>
  <c r="P867" i="6"/>
  <c r="P868" i="6" s="1"/>
  <c r="P869" i="6" s="1"/>
  <c r="R592" i="6"/>
  <c r="P600" i="6"/>
  <c r="Q600" i="6" s="1"/>
  <c r="P662" i="6"/>
  <c r="S507" i="6"/>
  <c r="T414" i="6"/>
  <c r="Q654" i="6"/>
  <c r="P685" i="6"/>
  <c r="T499" i="6"/>
  <c r="S530" i="6" s="1"/>
  <c r="U406" i="6"/>
  <c r="T419" i="6"/>
  <c r="S512" i="6"/>
  <c r="P667" i="6"/>
  <c r="O698" i="6"/>
  <c r="Q543" i="6"/>
  <c r="Q605" i="6" s="1"/>
  <c r="T73" i="6"/>
  <c r="S75" i="6"/>
  <c r="S706" i="6" s="1"/>
  <c r="Q676" i="6"/>
  <c r="Q117" i="6"/>
  <c r="R74" i="6"/>
  <c r="Q116" i="6"/>
  <c r="N397" i="6"/>
  <c r="O94" i="6"/>
  <c r="N646" i="6"/>
  <c r="N398" i="6"/>
  <c r="O95" i="6"/>
  <c r="Q601" i="6"/>
  <c r="S498" i="6"/>
  <c r="T405" i="6"/>
  <c r="R541" i="6"/>
  <c r="U417" i="6"/>
  <c r="T510" i="6"/>
  <c r="T403" i="6"/>
  <c r="S496" i="6"/>
  <c r="U413" i="6"/>
  <c r="T506" i="6"/>
  <c r="U415" i="6"/>
  <c r="T508" i="6"/>
  <c r="S539" i="6" s="1"/>
  <c r="R539" i="6"/>
  <c r="P659" i="6"/>
  <c r="O690" i="6"/>
  <c r="U409" i="6"/>
  <c r="T502" i="6"/>
  <c r="P590" i="6"/>
  <c r="O588" i="6"/>
  <c r="O523" i="6"/>
  <c r="O647" i="6" s="1"/>
  <c r="R533" i="6"/>
  <c r="R399" i="6"/>
  <c r="Q492" i="6"/>
  <c r="P523" i="6" s="1"/>
  <c r="R531" i="6"/>
  <c r="R593" i="6" s="1"/>
  <c r="P597" i="6"/>
  <c r="P652" i="6"/>
  <c r="O683" i="6"/>
  <c r="O681" i="6" s="1"/>
  <c r="S497" i="6"/>
  <c r="R528" i="6" s="1"/>
  <c r="T404" i="6"/>
  <c r="N678" i="6"/>
  <c r="T411" i="6"/>
  <c r="S504" i="6"/>
  <c r="S675" i="6"/>
  <c r="U407" i="6"/>
  <c r="T500" i="6"/>
  <c r="S531" i="6" s="1"/>
  <c r="Q535" i="6"/>
  <c r="Q536" i="6"/>
  <c r="R595" i="6" l="1"/>
  <c r="Q661" i="6"/>
  <c r="Q692" i="6" s="1"/>
  <c r="S505" i="6"/>
  <c r="R536" i="6" s="1"/>
  <c r="Q653" i="6"/>
  <c r="Q684" i="6" s="1"/>
  <c r="P604" i="6"/>
  <c r="Q604" i="6" s="1"/>
  <c r="Q657" i="6"/>
  <c r="Q688" i="6" s="1"/>
  <c r="Q655" i="6"/>
  <c r="Q686" i="6" s="1"/>
  <c r="S513" i="6"/>
  <c r="R544" i="6" s="1"/>
  <c r="T420" i="6"/>
  <c r="Q668" i="6"/>
  <c r="Q699" i="6" s="1"/>
  <c r="Q665" i="6"/>
  <c r="Q696" i="6" s="1"/>
  <c r="Q494" i="6"/>
  <c r="P525" i="6"/>
  <c r="R401" i="6"/>
  <c r="Q663" i="6"/>
  <c r="Q694" i="6" s="1"/>
  <c r="Q602" i="6"/>
  <c r="Q594" i="6"/>
  <c r="Q656" i="6"/>
  <c r="Q687" i="6" s="1"/>
  <c r="R495" i="6"/>
  <c r="Q526" i="6"/>
  <c r="Q867" i="6"/>
  <c r="Q868" i="6" s="1"/>
  <c r="Q869" i="6" s="1"/>
  <c r="P666" i="6"/>
  <c r="O697" i="6"/>
  <c r="O689" i="6" s="1"/>
  <c r="O680" i="6" s="1"/>
  <c r="V848" i="6"/>
  <c r="U852" i="6"/>
  <c r="U851" i="6" s="1"/>
  <c r="T418" i="6"/>
  <c r="S511" i="6"/>
  <c r="R542" i="6" s="1"/>
  <c r="P695" i="6"/>
  <c r="Q664" i="6"/>
  <c r="R503" i="6"/>
  <c r="P650" i="6"/>
  <c r="S854" i="6"/>
  <c r="T853" i="6"/>
  <c r="Q856" i="6"/>
  <c r="S501" i="6"/>
  <c r="R532" i="6" s="1"/>
  <c r="T408" i="6"/>
  <c r="T416" i="6"/>
  <c r="S509" i="6"/>
  <c r="R540" i="6" s="1"/>
  <c r="S410" i="6"/>
  <c r="S401" i="6" s="1"/>
  <c r="P871" i="6"/>
  <c r="P872" i="6" s="1"/>
  <c r="P873" i="6" s="1"/>
  <c r="P875" i="6" s="1"/>
  <c r="R538" i="6"/>
  <c r="R600" i="6" s="1"/>
  <c r="T507" i="6"/>
  <c r="U414" i="6"/>
  <c r="Q662" i="6"/>
  <c r="P693" i="6"/>
  <c r="S592" i="6"/>
  <c r="U499" i="6"/>
  <c r="T530" i="6" s="1"/>
  <c r="V406" i="6"/>
  <c r="R654" i="6"/>
  <c r="Q685" i="6"/>
  <c r="T512" i="6"/>
  <c r="U419" i="6"/>
  <c r="Q667" i="6"/>
  <c r="P698" i="6"/>
  <c r="R543" i="6"/>
  <c r="R605" i="6" s="1"/>
  <c r="S74" i="6"/>
  <c r="R676" i="6"/>
  <c r="R116" i="6"/>
  <c r="R117" i="6"/>
  <c r="U73" i="6"/>
  <c r="T75" i="6"/>
  <c r="T706" i="6" s="1"/>
  <c r="N491" i="6"/>
  <c r="O398" i="6"/>
  <c r="N490" i="6"/>
  <c r="N396" i="6"/>
  <c r="N489" i="6" s="1"/>
  <c r="N644" i="6" s="1"/>
  <c r="N395" i="6"/>
  <c r="O646" i="6"/>
  <c r="P95" i="6"/>
  <c r="O397" i="6"/>
  <c r="P94" i="6"/>
  <c r="R601" i="6"/>
  <c r="S601" i="6" s="1"/>
  <c r="R603" i="6"/>
  <c r="T496" i="6"/>
  <c r="S527" i="6" s="1"/>
  <c r="U403" i="6"/>
  <c r="T498" i="6"/>
  <c r="S529" i="6" s="1"/>
  <c r="U405" i="6"/>
  <c r="R529" i="6"/>
  <c r="R591" i="6" s="1"/>
  <c r="R527" i="6"/>
  <c r="V417" i="6"/>
  <c r="U510" i="6"/>
  <c r="T541" i="6" s="1"/>
  <c r="S541" i="6"/>
  <c r="V415" i="6"/>
  <c r="U508" i="6"/>
  <c r="U506" i="6"/>
  <c r="T537" i="6" s="1"/>
  <c r="V413" i="6"/>
  <c r="S537" i="6"/>
  <c r="Q534" i="6"/>
  <c r="S593" i="6"/>
  <c r="P647" i="6"/>
  <c r="O678" i="6"/>
  <c r="T497" i="6"/>
  <c r="S528" i="6" s="1"/>
  <c r="U404" i="6"/>
  <c r="R492" i="6"/>
  <c r="Q523" i="6" s="1"/>
  <c r="S399" i="6"/>
  <c r="Q659" i="6"/>
  <c r="P690" i="6"/>
  <c r="O587" i="6"/>
  <c r="N702" i="6"/>
  <c r="N710" i="6"/>
  <c r="N674" i="6"/>
  <c r="Q597" i="6"/>
  <c r="Q652" i="6"/>
  <c r="P683" i="6"/>
  <c r="P681" i="6" s="1"/>
  <c r="T504" i="6"/>
  <c r="U411" i="6"/>
  <c r="V409" i="6"/>
  <c r="U502" i="6"/>
  <c r="U500" i="6"/>
  <c r="V407" i="6"/>
  <c r="T675" i="6"/>
  <c r="S533" i="6"/>
  <c r="Q590" i="6"/>
  <c r="P588" i="6"/>
  <c r="U412" i="6"/>
  <c r="T505" i="6"/>
  <c r="R535" i="6"/>
  <c r="R661" i="6" l="1"/>
  <c r="R692" i="6" s="1"/>
  <c r="S595" i="6"/>
  <c r="P596" i="6"/>
  <c r="P587" i="6" s="1"/>
  <c r="R657" i="6"/>
  <c r="R688" i="6" s="1"/>
  <c r="R655" i="6"/>
  <c r="R686" i="6" s="1"/>
  <c r="R668" i="6"/>
  <c r="R699" i="6" s="1"/>
  <c r="R606" i="6"/>
  <c r="T513" i="6"/>
  <c r="S544" i="6" s="1"/>
  <c r="U420" i="6"/>
  <c r="R665" i="6"/>
  <c r="R696" i="6" s="1"/>
  <c r="R663" i="6"/>
  <c r="R694" i="6" s="1"/>
  <c r="R602" i="6"/>
  <c r="R594" i="6"/>
  <c r="Q525" i="6"/>
  <c r="R604" i="6"/>
  <c r="Q650" i="6"/>
  <c r="R494" i="6"/>
  <c r="S503" i="6"/>
  <c r="T511" i="6"/>
  <c r="S542" i="6" s="1"/>
  <c r="U418" i="6"/>
  <c r="V852" i="6"/>
  <c r="V851" i="6" s="1"/>
  <c r="W848" i="6"/>
  <c r="U416" i="6"/>
  <c r="T509" i="6"/>
  <c r="S540" i="6" s="1"/>
  <c r="T854" i="6"/>
  <c r="U853" i="6"/>
  <c r="P697" i="6"/>
  <c r="P689" i="6" s="1"/>
  <c r="P680" i="6" s="1"/>
  <c r="Q666" i="6"/>
  <c r="R656" i="6"/>
  <c r="R687" i="6" s="1"/>
  <c r="T501" i="6"/>
  <c r="S532" i="6" s="1"/>
  <c r="U408" i="6"/>
  <c r="U402" i="6" s="1"/>
  <c r="T402" i="6"/>
  <c r="Q695" i="6"/>
  <c r="R664" i="6"/>
  <c r="S495" i="6"/>
  <c r="T410" i="6"/>
  <c r="Q863" i="6"/>
  <c r="Q864" i="6" s="1"/>
  <c r="Q865" i="6" s="1"/>
  <c r="Q858" i="6"/>
  <c r="T592" i="6"/>
  <c r="V414" i="6"/>
  <c r="U507" i="6"/>
  <c r="R662" i="6"/>
  <c r="Q693" i="6"/>
  <c r="S538" i="6"/>
  <c r="S600" i="6" s="1"/>
  <c r="W406" i="6"/>
  <c r="V499" i="6"/>
  <c r="U530" i="6" s="1"/>
  <c r="S654" i="6"/>
  <c r="R685" i="6"/>
  <c r="R667" i="6"/>
  <c r="Q698" i="6"/>
  <c r="S543" i="6"/>
  <c r="S605" i="6" s="1"/>
  <c r="V419" i="6"/>
  <c r="U512" i="6"/>
  <c r="R526" i="6"/>
  <c r="V73" i="6"/>
  <c r="U75" i="6"/>
  <c r="U706" i="6" s="1"/>
  <c r="S117" i="6"/>
  <c r="S116" i="6"/>
  <c r="T74" i="6"/>
  <c r="S676" i="6"/>
  <c r="P646" i="6"/>
  <c r="Q95" i="6"/>
  <c r="N645" i="6"/>
  <c r="P398" i="6"/>
  <c r="O491" i="6"/>
  <c r="N522" i="6" s="1"/>
  <c r="N488" i="6"/>
  <c r="N394" i="6"/>
  <c r="O396" i="6"/>
  <c r="O489" i="6" s="1"/>
  <c r="O644" i="6" s="1"/>
  <c r="O395" i="6"/>
  <c r="O490" i="6"/>
  <c r="P397" i="6"/>
  <c r="Q94" i="6"/>
  <c r="R534" i="6"/>
  <c r="S603" i="6"/>
  <c r="T603" i="6" s="1"/>
  <c r="R653" i="6"/>
  <c r="S653" i="6" s="1"/>
  <c r="V510" i="6"/>
  <c r="W417" i="6"/>
  <c r="U498" i="6"/>
  <c r="T529" i="6" s="1"/>
  <c r="V405" i="6"/>
  <c r="V403" i="6"/>
  <c r="U496" i="6"/>
  <c r="S591" i="6"/>
  <c r="S599" i="6"/>
  <c r="T599" i="6" s="1"/>
  <c r="W415" i="6"/>
  <c r="V508" i="6"/>
  <c r="T539" i="6"/>
  <c r="T601" i="6" s="1"/>
  <c r="W413" i="6"/>
  <c r="V506" i="6"/>
  <c r="U537" i="6" s="1"/>
  <c r="O710" i="6"/>
  <c r="O701" i="6"/>
  <c r="O674" i="6"/>
  <c r="V412" i="6"/>
  <c r="U505" i="6"/>
  <c r="Q647" i="6"/>
  <c r="P678" i="6"/>
  <c r="R659" i="6"/>
  <c r="Q690" i="6"/>
  <c r="R590" i="6"/>
  <c r="Q588" i="6"/>
  <c r="S535" i="6"/>
  <c r="U675" i="6"/>
  <c r="U504" i="6"/>
  <c r="V411" i="6"/>
  <c r="Q596" i="6"/>
  <c r="R597" i="6"/>
  <c r="U497" i="6"/>
  <c r="V404" i="6"/>
  <c r="V502" i="6"/>
  <c r="W409" i="6"/>
  <c r="S492" i="6"/>
  <c r="T399" i="6"/>
  <c r="V500" i="6"/>
  <c r="W407" i="6"/>
  <c r="T533" i="6"/>
  <c r="R652" i="6"/>
  <c r="Q683" i="6"/>
  <c r="Q681" i="6" s="1"/>
  <c r="T531" i="6"/>
  <c r="T593" i="6" s="1"/>
  <c r="S536" i="6"/>
  <c r="S661" i="6" l="1"/>
  <c r="S692" i="6" s="1"/>
  <c r="T595" i="6"/>
  <c r="S657" i="6"/>
  <c r="T657" i="6" s="1"/>
  <c r="S655" i="6"/>
  <c r="S686" i="6" s="1"/>
  <c r="S663" i="6"/>
  <c r="S694" i="6" s="1"/>
  <c r="S606" i="6"/>
  <c r="S668" i="6"/>
  <c r="S699" i="6" s="1"/>
  <c r="S665" i="6"/>
  <c r="T665" i="6" s="1"/>
  <c r="S602" i="6"/>
  <c r="U513" i="6"/>
  <c r="T544" i="6" s="1"/>
  <c r="V420" i="6"/>
  <c r="T401" i="6"/>
  <c r="S604" i="6"/>
  <c r="S494" i="6"/>
  <c r="R650" i="6"/>
  <c r="S594" i="6"/>
  <c r="S656" i="6"/>
  <c r="S687" i="6" s="1"/>
  <c r="S526" i="6"/>
  <c r="V408" i="6"/>
  <c r="U501" i="6"/>
  <c r="U495" i="6" s="1"/>
  <c r="Q871" i="6"/>
  <c r="Q872" i="6" s="1"/>
  <c r="Q873" i="6" s="1"/>
  <c r="Q875" i="6" s="1"/>
  <c r="T495" i="6"/>
  <c r="R695" i="6"/>
  <c r="S664" i="6"/>
  <c r="Q697" i="6"/>
  <c r="Q689" i="6" s="1"/>
  <c r="Q680" i="6" s="1"/>
  <c r="R666" i="6"/>
  <c r="V416" i="6"/>
  <c r="U509" i="6"/>
  <c r="T540" i="6" s="1"/>
  <c r="U410" i="6"/>
  <c r="U401" i="6" s="1"/>
  <c r="T503" i="6"/>
  <c r="Q859" i="6"/>
  <c r="W852" i="6"/>
  <c r="W851" i="6" s="1"/>
  <c r="X848" i="6"/>
  <c r="X852" i="6" s="1"/>
  <c r="U854" i="6"/>
  <c r="V853" i="6"/>
  <c r="U511" i="6"/>
  <c r="T542" i="6" s="1"/>
  <c r="V418" i="6"/>
  <c r="R525" i="6"/>
  <c r="U592" i="6"/>
  <c r="T538" i="6"/>
  <c r="T600" i="6" s="1"/>
  <c r="S662" i="6"/>
  <c r="R693" i="6"/>
  <c r="W414" i="6"/>
  <c r="V507" i="6"/>
  <c r="X406" i="6"/>
  <c r="X499" i="6" s="1"/>
  <c r="W499" i="6"/>
  <c r="T654" i="6"/>
  <c r="S685" i="6"/>
  <c r="V512" i="6"/>
  <c r="W419" i="6"/>
  <c r="S667" i="6"/>
  <c r="R698" i="6"/>
  <c r="T543" i="6"/>
  <c r="T605" i="6" s="1"/>
  <c r="T116" i="6"/>
  <c r="T676" i="6"/>
  <c r="U74" i="6"/>
  <c r="T117" i="6"/>
  <c r="W73" i="6"/>
  <c r="V75" i="6"/>
  <c r="V706" i="6" s="1"/>
  <c r="P491" i="6"/>
  <c r="Q398" i="6"/>
  <c r="Q646" i="6"/>
  <c r="R95" i="6"/>
  <c r="P490" i="6"/>
  <c r="O521" i="6" s="1"/>
  <c r="P395" i="6"/>
  <c r="P396" i="6"/>
  <c r="P489" i="6" s="1"/>
  <c r="P644" i="6" s="1"/>
  <c r="N739" i="6"/>
  <c r="N740" i="6"/>
  <c r="N741" i="6"/>
  <c r="N487" i="6"/>
  <c r="Q397" i="6"/>
  <c r="R94" i="6"/>
  <c r="O488" i="6"/>
  <c r="O487" i="6" s="1"/>
  <c r="O394" i="6"/>
  <c r="N521" i="6"/>
  <c r="N520" i="6" s="1"/>
  <c r="N519" i="6" s="1"/>
  <c r="N518" i="6" s="1"/>
  <c r="N643" i="6"/>
  <c r="R684" i="6"/>
  <c r="T591" i="6"/>
  <c r="S684" i="6"/>
  <c r="T653" i="6"/>
  <c r="U541" i="6"/>
  <c r="U603" i="6" s="1"/>
  <c r="U599" i="6"/>
  <c r="W405" i="6"/>
  <c r="V498" i="6"/>
  <c r="U529" i="6" s="1"/>
  <c r="W510" i="6"/>
  <c r="X417" i="6"/>
  <c r="X510" i="6" s="1"/>
  <c r="V496" i="6"/>
  <c r="U527" i="6" s="1"/>
  <c r="W403" i="6"/>
  <c r="T527" i="6"/>
  <c r="T661" i="6"/>
  <c r="X415" i="6"/>
  <c r="X508" i="6" s="1"/>
  <c r="W508" i="6"/>
  <c r="X413" i="6"/>
  <c r="X506" i="6" s="1"/>
  <c r="W506" i="6"/>
  <c r="U539" i="6"/>
  <c r="U601" i="6" s="1"/>
  <c r="S534" i="6"/>
  <c r="S652" i="6"/>
  <c r="R683" i="6"/>
  <c r="R523" i="6"/>
  <c r="R647" i="6" s="1"/>
  <c r="R596" i="6"/>
  <c r="S597" i="6"/>
  <c r="W411" i="6"/>
  <c r="V504" i="6"/>
  <c r="U535" i="6" s="1"/>
  <c r="T535" i="6"/>
  <c r="T492" i="6"/>
  <c r="S523" i="6" s="1"/>
  <c r="U399" i="6"/>
  <c r="T528" i="6"/>
  <c r="S590" i="6"/>
  <c r="R588" i="6"/>
  <c r="Q678" i="6"/>
  <c r="W412" i="6"/>
  <c r="V505" i="6"/>
  <c r="U536" i="6" s="1"/>
  <c r="P701" i="6"/>
  <c r="P710" i="6"/>
  <c r="P674" i="6"/>
  <c r="U531" i="6"/>
  <c r="U593" i="6" s="1"/>
  <c r="V497" i="6"/>
  <c r="W404" i="6"/>
  <c r="Q587" i="6"/>
  <c r="W500" i="6"/>
  <c r="V531" i="6" s="1"/>
  <c r="X407" i="6"/>
  <c r="X500" i="6" s="1"/>
  <c r="U533" i="6"/>
  <c r="U595" i="6" s="1"/>
  <c r="W502" i="6"/>
  <c r="X409" i="6"/>
  <c r="X502" i="6" s="1"/>
  <c r="V675" i="6"/>
  <c r="S659" i="6"/>
  <c r="R690" i="6"/>
  <c r="O709" i="6"/>
  <c r="O705" i="6" s="1"/>
  <c r="O702" i="6"/>
  <c r="T536" i="6"/>
  <c r="S688" i="6" l="1"/>
  <c r="T655" i="6"/>
  <c r="T686" i="6" s="1"/>
  <c r="T663" i="6"/>
  <c r="T694" i="6" s="1"/>
  <c r="T668" i="6"/>
  <c r="T699" i="6" s="1"/>
  <c r="X851" i="6"/>
  <c r="S696" i="6"/>
  <c r="T606" i="6"/>
  <c r="T602" i="6"/>
  <c r="T604" i="6"/>
  <c r="V513" i="6"/>
  <c r="U544" i="6" s="1"/>
  <c r="W420" i="6"/>
  <c r="S650" i="6"/>
  <c r="S525" i="6"/>
  <c r="T494" i="6"/>
  <c r="T532" i="6"/>
  <c r="T656" i="6" s="1"/>
  <c r="T687" i="6" s="1"/>
  <c r="V410" i="6"/>
  <c r="R857" i="6"/>
  <c r="R856" i="6"/>
  <c r="U503" i="6"/>
  <c r="U494" i="6" s="1"/>
  <c r="T664" i="6"/>
  <c r="S695" i="6"/>
  <c r="W416" i="6"/>
  <c r="V509" i="6"/>
  <c r="U540" i="6" s="1"/>
  <c r="R697" i="6"/>
  <c r="R689" i="6" s="1"/>
  <c r="S666" i="6"/>
  <c r="V501" i="6"/>
  <c r="U532" i="6" s="1"/>
  <c r="W408" i="6"/>
  <c r="W402" i="6" s="1"/>
  <c r="V402" i="6"/>
  <c r="V511" i="6"/>
  <c r="U542" i="6" s="1"/>
  <c r="W418" i="6"/>
  <c r="V854" i="6"/>
  <c r="W853" i="6"/>
  <c r="T662" i="6"/>
  <c r="S693" i="6"/>
  <c r="X414" i="6"/>
  <c r="X507" i="6" s="1"/>
  <c r="W507" i="6"/>
  <c r="V538" i="6" s="1"/>
  <c r="U538" i="6"/>
  <c r="U600" i="6" s="1"/>
  <c r="U654" i="6"/>
  <c r="T685" i="6"/>
  <c r="R681" i="6"/>
  <c r="V530" i="6"/>
  <c r="V592" i="6" s="1"/>
  <c r="X530" i="6"/>
  <c r="W530" i="6"/>
  <c r="U543" i="6"/>
  <c r="U605" i="6" s="1"/>
  <c r="X419" i="6"/>
  <c r="X512" i="6" s="1"/>
  <c r="W512" i="6"/>
  <c r="T667" i="6"/>
  <c r="S698" i="6"/>
  <c r="W75" i="6"/>
  <c r="W706" i="6" s="1"/>
  <c r="X73" i="6"/>
  <c r="X75" i="6" s="1"/>
  <c r="X706" i="6" s="1"/>
  <c r="U116" i="6"/>
  <c r="U676" i="6"/>
  <c r="V74" i="6"/>
  <c r="U117" i="6"/>
  <c r="P394" i="6"/>
  <c r="P488" i="6"/>
  <c r="P487" i="6" s="1"/>
  <c r="R646" i="6"/>
  <c r="S95" i="6"/>
  <c r="Q490" i="6"/>
  <c r="P521" i="6" s="1"/>
  <c r="Q395" i="6"/>
  <c r="R397" i="6"/>
  <c r="S94" i="6"/>
  <c r="N742" i="6"/>
  <c r="N744" i="6" s="1"/>
  <c r="O739" i="6"/>
  <c r="O740" i="6"/>
  <c r="O522" i="6"/>
  <c r="O520" i="6" s="1"/>
  <c r="O519" i="6" s="1"/>
  <c r="O518" i="6" s="1"/>
  <c r="O741" i="6"/>
  <c r="Q396" i="6"/>
  <c r="Q489" i="6" s="1"/>
  <c r="Q644" i="6" s="1"/>
  <c r="R398" i="6"/>
  <c r="Q491" i="6"/>
  <c r="P522" i="6" s="1"/>
  <c r="U591" i="6"/>
  <c r="W539" i="6"/>
  <c r="T684" i="6"/>
  <c r="U653" i="6"/>
  <c r="V541" i="6"/>
  <c r="V603" i="6" s="1"/>
  <c r="X541" i="6"/>
  <c r="W541" i="6"/>
  <c r="T696" i="6"/>
  <c r="U665" i="6"/>
  <c r="W498" i="6"/>
  <c r="V529" i="6" s="1"/>
  <c r="X405" i="6"/>
  <c r="X498" i="6" s="1"/>
  <c r="X403" i="6"/>
  <c r="X496" i="6" s="1"/>
  <c r="W496" i="6"/>
  <c r="X539" i="6"/>
  <c r="V539" i="6"/>
  <c r="V601" i="6" s="1"/>
  <c r="W537" i="6"/>
  <c r="V537" i="6"/>
  <c r="V599" i="6" s="1"/>
  <c r="X537" i="6"/>
  <c r="T692" i="6"/>
  <c r="U661" i="6"/>
  <c r="V593" i="6"/>
  <c r="X533" i="6"/>
  <c r="V533" i="6"/>
  <c r="V595" i="6" s="1"/>
  <c r="W675" i="6"/>
  <c r="W497" i="6"/>
  <c r="V528" i="6" s="1"/>
  <c r="X404" i="6"/>
  <c r="S647" i="6"/>
  <c r="R678" i="6"/>
  <c r="T659" i="6"/>
  <c r="S690" i="6"/>
  <c r="Q710" i="6"/>
  <c r="Q701" i="6"/>
  <c r="Q674" i="6"/>
  <c r="T597" i="6"/>
  <c r="S596" i="6"/>
  <c r="U528" i="6"/>
  <c r="T534" i="6"/>
  <c r="V399" i="6"/>
  <c r="U492" i="6"/>
  <c r="X531" i="6"/>
  <c r="U657" i="6"/>
  <c r="T688" i="6"/>
  <c r="X412" i="6"/>
  <c r="X505" i="6" s="1"/>
  <c r="W505" i="6"/>
  <c r="T590" i="6"/>
  <c r="S588" i="6"/>
  <c r="W533" i="6"/>
  <c r="X411" i="6"/>
  <c r="W504" i="6"/>
  <c r="W531" i="6"/>
  <c r="R587" i="6"/>
  <c r="P709" i="6"/>
  <c r="P705" i="6" s="1"/>
  <c r="P702" i="6"/>
  <c r="T652" i="6"/>
  <c r="S683" i="6"/>
  <c r="U655" i="6" l="1"/>
  <c r="V655" i="6" s="1"/>
  <c r="S681" i="6"/>
  <c r="U663" i="6"/>
  <c r="U694" i="6" s="1"/>
  <c r="U602" i="6"/>
  <c r="U606" i="6"/>
  <c r="U604" i="6"/>
  <c r="U668" i="6"/>
  <c r="U699" i="6" s="1"/>
  <c r="X420" i="6"/>
  <c r="X513" i="6" s="1"/>
  <c r="W513" i="6"/>
  <c r="V401" i="6"/>
  <c r="V503" i="6"/>
  <c r="T526" i="6"/>
  <c r="T650" i="6" s="1"/>
  <c r="T594" i="6"/>
  <c r="U594" i="6" s="1"/>
  <c r="W410" i="6"/>
  <c r="W401" i="6" s="1"/>
  <c r="R680" i="6"/>
  <c r="U656" i="6"/>
  <c r="U687" i="6" s="1"/>
  <c r="U526" i="6"/>
  <c r="V495" i="6"/>
  <c r="R863" i="6"/>
  <c r="R864" i="6" s="1"/>
  <c r="R865" i="6" s="1"/>
  <c r="R858" i="6"/>
  <c r="R859" i="6" s="1"/>
  <c r="R867" i="6"/>
  <c r="R868" i="6" s="1"/>
  <c r="R869" i="6" s="1"/>
  <c r="X853" i="6"/>
  <c r="W854" i="6"/>
  <c r="W593" i="6"/>
  <c r="X593" i="6" s="1"/>
  <c r="X418" i="6"/>
  <c r="X511" i="6" s="1"/>
  <c r="W511" i="6"/>
  <c r="X408" i="6"/>
  <c r="X501" i="6" s="1"/>
  <c r="W501" i="6"/>
  <c r="W495" i="6" s="1"/>
  <c r="T666" i="6"/>
  <c r="S697" i="6"/>
  <c r="S689" i="6" s="1"/>
  <c r="X416" i="6"/>
  <c r="X509" i="6" s="1"/>
  <c r="W509" i="6"/>
  <c r="U534" i="6"/>
  <c r="T695" i="6"/>
  <c r="U664" i="6"/>
  <c r="U695" i="6" s="1"/>
  <c r="P520" i="6"/>
  <c r="P519" i="6" s="1"/>
  <c r="P518" i="6" s="1"/>
  <c r="W538" i="6"/>
  <c r="V600" i="6"/>
  <c r="X538" i="6"/>
  <c r="U662" i="6"/>
  <c r="T693" i="6"/>
  <c r="W592" i="6"/>
  <c r="X592" i="6" s="1"/>
  <c r="V654" i="6"/>
  <c r="U685" i="6"/>
  <c r="W543" i="6"/>
  <c r="W601" i="6"/>
  <c r="X601" i="6" s="1"/>
  <c r="V591" i="6"/>
  <c r="U667" i="6"/>
  <c r="T698" i="6"/>
  <c r="X543" i="6"/>
  <c r="V543" i="6"/>
  <c r="V605" i="6" s="1"/>
  <c r="P741" i="6"/>
  <c r="N745" i="6"/>
  <c r="N762" i="6" s="1"/>
  <c r="V116" i="6"/>
  <c r="V676" i="6"/>
  <c r="W74" i="6"/>
  <c r="V117" i="6"/>
  <c r="R491" i="6"/>
  <c r="Q522" i="6" s="1"/>
  <c r="S398" i="6"/>
  <c r="R396" i="6"/>
  <c r="R489" i="6" s="1"/>
  <c r="R644" i="6" s="1"/>
  <c r="R395" i="6"/>
  <c r="R490" i="6"/>
  <c r="P740" i="6"/>
  <c r="S397" i="6"/>
  <c r="T94" i="6"/>
  <c r="Q394" i="6"/>
  <c r="Q488" i="6"/>
  <c r="Q487" i="6" s="1"/>
  <c r="N775" i="6"/>
  <c r="N756" i="6"/>
  <c r="P739" i="6"/>
  <c r="O742" i="6"/>
  <c r="O746" i="6" s="1"/>
  <c r="S646" i="6"/>
  <c r="T95" i="6"/>
  <c r="N746" i="6"/>
  <c r="W603" i="6"/>
  <c r="X603" i="6" s="1"/>
  <c r="S587" i="6"/>
  <c r="X527" i="6"/>
  <c r="W529" i="6"/>
  <c r="W536" i="6"/>
  <c r="V527" i="6"/>
  <c r="W527" i="6"/>
  <c r="W599" i="6"/>
  <c r="X599" i="6" s="1"/>
  <c r="V653" i="6"/>
  <c r="U684" i="6"/>
  <c r="X529" i="6"/>
  <c r="V665" i="6"/>
  <c r="U696" i="6"/>
  <c r="U692" i="6"/>
  <c r="V661" i="6"/>
  <c r="X497" i="6"/>
  <c r="X528" i="6" s="1"/>
  <c r="W595" i="6"/>
  <c r="X595" i="6" s="1"/>
  <c r="X504" i="6"/>
  <c r="X535" i="6" s="1"/>
  <c r="V492" i="6"/>
  <c r="W399" i="6"/>
  <c r="V657" i="6"/>
  <c r="U688" i="6"/>
  <c r="V535" i="6"/>
  <c r="X536" i="6"/>
  <c r="V536" i="6"/>
  <c r="T523" i="6"/>
  <c r="T647" i="6" s="1"/>
  <c r="X675" i="6"/>
  <c r="U590" i="6"/>
  <c r="U597" i="6"/>
  <c r="T596" i="6"/>
  <c r="Q702" i="6"/>
  <c r="Q709" i="6"/>
  <c r="Q705" i="6" s="1"/>
  <c r="U659" i="6"/>
  <c r="T690" i="6"/>
  <c r="S678" i="6"/>
  <c r="R710" i="6"/>
  <c r="R701" i="6"/>
  <c r="R674" i="6"/>
  <c r="U652" i="6"/>
  <c r="T683" i="6"/>
  <c r="T681" i="6" s="1"/>
  <c r="U686" i="6" l="1"/>
  <c r="S680" i="6"/>
  <c r="V663" i="6"/>
  <c r="W663" i="6" s="1"/>
  <c r="X663" i="6" s="1"/>
  <c r="X694" i="6" s="1"/>
  <c r="V544" i="6"/>
  <c r="X544" i="6"/>
  <c r="W544" i="6"/>
  <c r="S856" i="6"/>
  <c r="S863" i="6" s="1"/>
  <c r="S864" i="6" s="1"/>
  <c r="S865" i="6" s="1"/>
  <c r="S857" i="6"/>
  <c r="S867" i="6" s="1"/>
  <c r="V494" i="6"/>
  <c r="T588" i="6"/>
  <c r="T587" i="6" s="1"/>
  <c r="U650" i="6"/>
  <c r="U525" i="6"/>
  <c r="T525" i="6"/>
  <c r="X402" i="6"/>
  <c r="W591" i="6"/>
  <c r="X591" i="6" s="1"/>
  <c r="W532" i="6"/>
  <c r="N747" i="6"/>
  <c r="N781" i="6"/>
  <c r="N777" i="6" s="1"/>
  <c r="X410" i="6"/>
  <c r="V542" i="6"/>
  <c r="V604" i="6" s="1"/>
  <c r="W542" i="6"/>
  <c r="X542" i="6"/>
  <c r="W528" i="6"/>
  <c r="W503" i="6"/>
  <c r="W494" i="6" s="1"/>
  <c r="W540" i="6"/>
  <c r="X540" i="6"/>
  <c r="V540" i="6"/>
  <c r="V602" i="6" s="1"/>
  <c r="T697" i="6"/>
  <c r="T689" i="6" s="1"/>
  <c r="T680" i="6" s="1"/>
  <c r="U666" i="6"/>
  <c r="X854" i="6"/>
  <c r="X532" i="6"/>
  <c r="X526" i="6" s="1"/>
  <c r="V532" i="6"/>
  <c r="V526" i="6" s="1"/>
  <c r="R871" i="6"/>
  <c r="R872" i="6" s="1"/>
  <c r="R873" i="6" s="1"/>
  <c r="R875" i="6" s="1"/>
  <c r="W600" i="6"/>
  <c r="X600" i="6" s="1"/>
  <c r="W605" i="6"/>
  <c r="X605" i="6" s="1"/>
  <c r="V662" i="6"/>
  <c r="U693" i="6"/>
  <c r="W654" i="6"/>
  <c r="V685" i="6"/>
  <c r="V667" i="6"/>
  <c r="U698" i="6"/>
  <c r="Q741" i="6"/>
  <c r="W116" i="6"/>
  <c r="W117" i="6"/>
  <c r="X74" i="6"/>
  <c r="W676" i="6"/>
  <c r="T397" i="6"/>
  <c r="U94" i="6"/>
  <c r="N768" i="6"/>
  <c r="N787" i="6"/>
  <c r="Q739" i="6"/>
  <c r="P742" i="6"/>
  <c r="P746" i="6" s="1"/>
  <c r="O768" i="6"/>
  <c r="O787" i="6"/>
  <c r="R394" i="6"/>
  <c r="R488" i="6"/>
  <c r="R487" i="6" s="1"/>
  <c r="N757" i="6"/>
  <c r="N759" i="6"/>
  <c r="N758" i="6"/>
  <c r="N761" i="6"/>
  <c r="N760" i="6"/>
  <c r="Q521" i="6"/>
  <c r="Q520" i="6" s="1"/>
  <c r="Q519" i="6" s="1"/>
  <c r="Q518" i="6" s="1"/>
  <c r="O744" i="6"/>
  <c r="T646" i="6"/>
  <c r="U95" i="6"/>
  <c r="Q740" i="6"/>
  <c r="S491" i="6"/>
  <c r="T398" i="6"/>
  <c r="N774" i="6"/>
  <c r="N770" i="6"/>
  <c r="N773" i="6"/>
  <c r="N772" i="6"/>
  <c r="N771" i="6"/>
  <c r="O745" i="6"/>
  <c r="N754" i="6"/>
  <c r="N755" i="6"/>
  <c r="N751" i="6"/>
  <c r="N753" i="6"/>
  <c r="N752" i="6"/>
  <c r="S395" i="6"/>
  <c r="S396" i="6"/>
  <c r="S489" i="6" s="1"/>
  <c r="S644" i="6" s="1"/>
  <c r="S490" i="6"/>
  <c r="V696" i="6"/>
  <c r="W665" i="6"/>
  <c r="V684" i="6"/>
  <c r="W653" i="6"/>
  <c r="V692" i="6"/>
  <c r="W661" i="6"/>
  <c r="T678" i="6"/>
  <c r="V597" i="6"/>
  <c r="U596" i="6"/>
  <c r="W657" i="6"/>
  <c r="V688" i="6"/>
  <c r="S710" i="6"/>
  <c r="S701" i="6"/>
  <c r="S674" i="6"/>
  <c r="V590" i="6"/>
  <c r="U588" i="6"/>
  <c r="R709" i="6"/>
  <c r="R705" i="6" s="1"/>
  <c r="R702" i="6"/>
  <c r="V659" i="6"/>
  <c r="U690" i="6"/>
  <c r="X503" i="6"/>
  <c r="W535" i="6"/>
  <c r="U523" i="6"/>
  <c r="U647" i="6" s="1"/>
  <c r="W655" i="6"/>
  <c r="V686" i="6"/>
  <c r="X495" i="6"/>
  <c r="X399" i="6"/>
  <c r="X492" i="6" s="1"/>
  <c r="W492" i="6"/>
  <c r="V652" i="6"/>
  <c r="U683" i="6"/>
  <c r="U681" i="6" l="1"/>
  <c r="W694" i="6"/>
  <c r="V694" i="6"/>
  <c r="S858" i="6"/>
  <c r="S871" i="6" s="1"/>
  <c r="S872" i="6" s="1"/>
  <c r="S873" i="6" s="1"/>
  <c r="S868" i="6"/>
  <c r="S869" i="6" s="1"/>
  <c r="V606" i="6"/>
  <c r="W606" i="6" s="1"/>
  <c r="X606" i="6" s="1"/>
  <c r="V668" i="6"/>
  <c r="N778" i="6"/>
  <c r="N776" i="6"/>
  <c r="N780" i="6"/>
  <c r="N779" i="6"/>
  <c r="V650" i="6"/>
  <c r="X401" i="6"/>
  <c r="W526" i="6"/>
  <c r="V664" i="6"/>
  <c r="V534" i="6"/>
  <c r="V525" i="6" s="1"/>
  <c r="X534" i="6"/>
  <c r="X525" i="6" s="1"/>
  <c r="W602" i="6"/>
  <c r="X602" i="6" s="1"/>
  <c r="W534" i="6"/>
  <c r="W604" i="6"/>
  <c r="X604" i="6" s="1"/>
  <c r="V666" i="6"/>
  <c r="U697" i="6"/>
  <c r="U689" i="6" s="1"/>
  <c r="V594" i="6"/>
  <c r="W594" i="6" s="1"/>
  <c r="X594" i="6" s="1"/>
  <c r="V656" i="6"/>
  <c r="U587" i="6"/>
  <c r="W662" i="6"/>
  <c r="V693" i="6"/>
  <c r="X654" i="6"/>
  <c r="X685" i="6" s="1"/>
  <c r="W685" i="6"/>
  <c r="W667" i="6"/>
  <c r="V698" i="6"/>
  <c r="P745" i="6"/>
  <c r="P762" i="6" s="1"/>
  <c r="X116" i="6"/>
  <c r="X676" i="6"/>
  <c r="X117" i="6"/>
  <c r="R741" i="6"/>
  <c r="R522" i="6"/>
  <c r="N764" i="6"/>
  <c r="N766" i="6"/>
  <c r="N767" i="6"/>
  <c r="N765" i="6"/>
  <c r="N763" i="6"/>
  <c r="N769" i="6"/>
  <c r="N790" i="6" s="1"/>
  <c r="S488" i="6"/>
  <c r="S487" i="6" s="1"/>
  <c r="S394" i="6"/>
  <c r="O781" i="6"/>
  <c r="O762" i="6"/>
  <c r="T491" i="6"/>
  <c r="S522" i="6" s="1"/>
  <c r="U398" i="6"/>
  <c r="R739" i="6"/>
  <c r="Q742" i="6"/>
  <c r="Q746" i="6" s="1"/>
  <c r="N784" i="6"/>
  <c r="N783" i="6"/>
  <c r="N788" i="6"/>
  <c r="N785" i="6"/>
  <c r="N786" i="6"/>
  <c r="N782" i="6"/>
  <c r="P787" i="6"/>
  <c r="P768" i="6"/>
  <c r="R521" i="6"/>
  <c r="O747" i="6"/>
  <c r="O775" i="6"/>
  <c r="O756" i="6"/>
  <c r="O766" i="6"/>
  <c r="O765" i="6"/>
  <c r="O763" i="6"/>
  <c r="O767" i="6"/>
  <c r="O764" i="6"/>
  <c r="P744" i="6"/>
  <c r="O786" i="6"/>
  <c r="O782" i="6"/>
  <c r="O783" i="6"/>
  <c r="O784" i="6"/>
  <c r="O785" i="6"/>
  <c r="T490" i="6"/>
  <c r="S521" i="6" s="1"/>
  <c r="T396" i="6"/>
  <c r="T489" i="6" s="1"/>
  <c r="T644" i="6" s="1"/>
  <c r="T395" i="6"/>
  <c r="U397" i="6"/>
  <c r="V94" i="6"/>
  <c r="R740" i="6"/>
  <c r="U646" i="6"/>
  <c r="V95" i="6"/>
  <c r="W684" i="6"/>
  <c r="X653" i="6"/>
  <c r="X684" i="6" s="1"/>
  <c r="W696" i="6"/>
  <c r="X665" i="6"/>
  <c r="X696" i="6" s="1"/>
  <c r="X494" i="6"/>
  <c r="W692" i="6"/>
  <c r="X661" i="6"/>
  <c r="X692" i="6" s="1"/>
  <c r="W523" i="6"/>
  <c r="U678" i="6"/>
  <c r="W597" i="6"/>
  <c r="X655" i="6"/>
  <c r="X686" i="6" s="1"/>
  <c r="W686" i="6"/>
  <c r="W590" i="6"/>
  <c r="S702" i="6"/>
  <c r="S709" i="6"/>
  <c r="S705" i="6" s="1"/>
  <c r="X657" i="6"/>
  <c r="X688" i="6" s="1"/>
  <c r="W688" i="6"/>
  <c r="T710" i="6"/>
  <c r="T701" i="6"/>
  <c r="T674" i="6"/>
  <c r="W652" i="6"/>
  <c r="V683" i="6"/>
  <c r="X523" i="6"/>
  <c r="V523" i="6"/>
  <c r="V647" i="6" s="1"/>
  <c r="W659" i="6"/>
  <c r="V690" i="6"/>
  <c r="U680" i="6" l="1"/>
  <c r="S859" i="6"/>
  <c r="S875" i="6"/>
  <c r="V596" i="6"/>
  <c r="W668" i="6"/>
  <c r="V699" i="6"/>
  <c r="W650" i="6"/>
  <c r="X650" i="6" s="1"/>
  <c r="W525" i="6"/>
  <c r="V695" i="6"/>
  <c r="W664" i="6"/>
  <c r="W666" i="6"/>
  <c r="V697" i="6"/>
  <c r="T856" i="6"/>
  <c r="T857" i="6"/>
  <c r="V687" i="6"/>
  <c r="V681" i="6" s="1"/>
  <c r="W656" i="6"/>
  <c r="V588" i="6"/>
  <c r="X662" i="6"/>
  <c r="X693" i="6" s="1"/>
  <c r="W693" i="6"/>
  <c r="Q745" i="6"/>
  <c r="Q762" i="6" s="1"/>
  <c r="X667" i="6"/>
  <c r="X698" i="6" s="1"/>
  <c r="W698" i="6"/>
  <c r="N789" i="6"/>
  <c r="P781" i="6"/>
  <c r="P776" i="6" s="1"/>
  <c r="S741" i="6"/>
  <c r="S740" i="6"/>
  <c r="S520" i="6"/>
  <c r="S519" i="6" s="1"/>
  <c r="S518" i="6" s="1"/>
  <c r="P756" i="6"/>
  <c r="P769" i="6" s="1"/>
  <c r="P790" i="6" s="1"/>
  <c r="P747" i="6"/>
  <c r="P775" i="6"/>
  <c r="O772" i="6"/>
  <c r="O770" i="6"/>
  <c r="O774" i="6"/>
  <c r="O771" i="6"/>
  <c r="O773" i="6"/>
  <c r="O778" i="6"/>
  <c r="O780" i="6"/>
  <c r="O779" i="6"/>
  <c r="O776" i="6"/>
  <c r="O777" i="6"/>
  <c r="O753" i="6"/>
  <c r="O754" i="6"/>
  <c r="O755" i="6"/>
  <c r="O751" i="6"/>
  <c r="O752" i="6"/>
  <c r="O758" i="6"/>
  <c r="O757" i="6"/>
  <c r="O760" i="6"/>
  <c r="O759" i="6"/>
  <c r="O761" i="6"/>
  <c r="T394" i="6"/>
  <c r="T488" i="6"/>
  <c r="T487" i="6" s="1"/>
  <c r="P782" i="6"/>
  <c r="P784" i="6"/>
  <c r="P786" i="6"/>
  <c r="P783" i="6"/>
  <c r="P785" i="6"/>
  <c r="V398" i="6"/>
  <c r="U491" i="6"/>
  <c r="P760" i="6"/>
  <c r="P758" i="6"/>
  <c r="P761" i="6"/>
  <c r="P757" i="6"/>
  <c r="P759" i="6"/>
  <c r="P765" i="6"/>
  <c r="P763" i="6"/>
  <c r="P764" i="6"/>
  <c r="P767" i="6"/>
  <c r="P766" i="6"/>
  <c r="R742" i="6"/>
  <c r="S739" i="6"/>
  <c r="O769" i="6"/>
  <c r="O790" i="6" s="1"/>
  <c r="U490" i="6"/>
  <c r="U396" i="6"/>
  <c r="U489" i="6" s="1"/>
  <c r="U644" i="6" s="1"/>
  <c r="U395" i="6"/>
  <c r="Q787" i="6"/>
  <c r="Q768" i="6"/>
  <c r="W95" i="6"/>
  <c r="V646" i="6"/>
  <c r="V397" i="6"/>
  <c r="W94" i="6"/>
  <c r="Q744" i="6"/>
  <c r="O788" i="6"/>
  <c r="R520" i="6"/>
  <c r="R519" i="6" s="1"/>
  <c r="R518" i="6" s="1"/>
  <c r="W647" i="6"/>
  <c r="V678" i="6"/>
  <c r="X597" i="6"/>
  <c r="X596" i="6" s="1"/>
  <c r="W596" i="6"/>
  <c r="T709" i="6"/>
  <c r="T705" i="6" s="1"/>
  <c r="T702" i="6"/>
  <c r="U710" i="6"/>
  <c r="U701" i="6"/>
  <c r="U674" i="6"/>
  <c r="X659" i="6"/>
  <c r="X690" i="6" s="1"/>
  <c r="W690" i="6"/>
  <c r="X590" i="6"/>
  <c r="X588" i="6" s="1"/>
  <c r="W588" i="6"/>
  <c r="X652" i="6"/>
  <c r="X683" i="6" s="1"/>
  <c r="W683" i="6"/>
  <c r="V587" i="6" l="1"/>
  <c r="X668" i="6"/>
  <c r="X699" i="6" s="1"/>
  <c r="W699" i="6"/>
  <c r="V689" i="6"/>
  <c r="V680" i="6" s="1"/>
  <c r="X664" i="6"/>
  <c r="X695" i="6" s="1"/>
  <c r="W695" i="6"/>
  <c r="Q781" i="6"/>
  <c r="Q780" i="6" s="1"/>
  <c r="W687" i="6"/>
  <c r="W681" i="6" s="1"/>
  <c r="X656" i="6"/>
  <c r="X687" i="6" s="1"/>
  <c r="X681" i="6" s="1"/>
  <c r="T867" i="6"/>
  <c r="T868" i="6" s="1"/>
  <c r="T869" i="6" s="1"/>
  <c r="X666" i="6"/>
  <c r="X697" i="6" s="1"/>
  <c r="W697" i="6"/>
  <c r="T863" i="6"/>
  <c r="T864" i="6" s="1"/>
  <c r="T865" i="6" s="1"/>
  <c r="T858" i="6"/>
  <c r="T740" i="6"/>
  <c r="P777" i="6"/>
  <c r="P788" i="6"/>
  <c r="P789" i="6" s="1"/>
  <c r="P778" i="6"/>
  <c r="P780" i="6"/>
  <c r="P779" i="6"/>
  <c r="X587" i="6"/>
  <c r="Q757" i="6"/>
  <c r="Q760" i="6"/>
  <c r="Q758" i="6"/>
  <c r="Q759" i="6"/>
  <c r="Q761" i="6"/>
  <c r="W646" i="6"/>
  <c r="X95" i="6"/>
  <c r="X646" i="6" s="1"/>
  <c r="Q756" i="6"/>
  <c r="Q747" i="6"/>
  <c r="Q775" i="6"/>
  <c r="V490" i="6"/>
  <c r="V395" i="6"/>
  <c r="V396" i="6"/>
  <c r="V489" i="6" s="1"/>
  <c r="V644" i="6" s="1"/>
  <c r="W397" i="6"/>
  <c r="X94" i="6"/>
  <c r="X397" i="6" s="1"/>
  <c r="U394" i="6"/>
  <c r="U488" i="6"/>
  <c r="U487" i="6" s="1"/>
  <c r="R745" i="6"/>
  <c r="R746" i="6"/>
  <c r="P755" i="6"/>
  <c r="P754" i="6"/>
  <c r="P752" i="6"/>
  <c r="P751" i="6"/>
  <c r="P753" i="6"/>
  <c r="T522" i="6"/>
  <c r="Q784" i="6"/>
  <c r="Q785" i="6"/>
  <c r="Q786" i="6"/>
  <c r="Q782" i="6"/>
  <c r="Q783" i="6"/>
  <c r="T739" i="6"/>
  <c r="S742" i="6"/>
  <c r="S744" i="6" s="1"/>
  <c r="T741" i="6"/>
  <c r="Q767" i="6"/>
  <c r="Q765" i="6"/>
  <c r="Q764" i="6"/>
  <c r="Q766" i="6"/>
  <c r="Q763" i="6"/>
  <c r="P771" i="6"/>
  <c r="P773" i="6"/>
  <c r="P774" i="6"/>
  <c r="P772" i="6"/>
  <c r="P770" i="6"/>
  <c r="O789" i="6"/>
  <c r="R744" i="6"/>
  <c r="V491" i="6"/>
  <c r="W398" i="6"/>
  <c r="T521" i="6"/>
  <c r="W587" i="6"/>
  <c r="U709" i="6"/>
  <c r="U705" i="6" s="1"/>
  <c r="U702" i="6"/>
  <c r="X647" i="6"/>
  <c r="X678" i="6" s="1"/>
  <c r="W678" i="6"/>
  <c r="V710" i="6"/>
  <c r="V701" i="6"/>
  <c r="V674" i="6"/>
  <c r="Q778" i="6" l="1"/>
  <c r="X689" i="6"/>
  <c r="X680" i="6" s="1"/>
  <c r="Q777" i="6"/>
  <c r="Q779" i="6"/>
  <c r="Q788" i="6"/>
  <c r="Q776" i="6"/>
  <c r="W689" i="6"/>
  <c r="W680" i="6" s="1"/>
  <c r="T871" i="6"/>
  <c r="T872" i="6"/>
  <c r="T873" i="6" s="1"/>
  <c r="T875" i="6" s="1"/>
  <c r="T859" i="6"/>
  <c r="W396" i="6"/>
  <c r="W489" i="6" s="1"/>
  <c r="W644" i="6" s="1"/>
  <c r="W491" i="6"/>
  <c r="V522" i="6" s="1"/>
  <c r="X398" i="6"/>
  <c r="X491" i="6" s="1"/>
  <c r="Q755" i="6"/>
  <c r="Q751" i="6"/>
  <c r="Q752" i="6"/>
  <c r="Q754" i="6"/>
  <c r="Q753" i="6"/>
  <c r="W490" i="6"/>
  <c r="V521" i="6" s="1"/>
  <c r="W395" i="6"/>
  <c r="U521" i="6"/>
  <c r="T520" i="6"/>
  <c r="T519" i="6" s="1"/>
  <c r="T518" i="6" s="1"/>
  <c r="X490" i="6"/>
  <c r="V488" i="6"/>
  <c r="V487" i="6" s="1"/>
  <c r="V394" i="6"/>
  <c r="Q771" i="6"/>
  <c r="Q770" i="6"/>
  <c r="Q772" i="6"/>
  <c r="Q774" i="6"/>
  <c r="Q773" i="6"/>
  <c r="U522" i="6"/>
  <c r="U739" i="6"/>
  <c r="T742" i="6"/>
  <c r="S745" i="6"/>
  <c r="S746" i="6"/>
  <c r="Q769" i="6"/>
  <c r="Q790" i="6" s="1"/>
  <c r="U740" i="6"/>
  <c r="S775" i="6"/>
  <c r="S756" i="6"/>
  <c r="R781" i="6"/>
  <c r="R762" i="6"/>
  <c r="R747" i="6"/>
  <c r="R775" i="6"/>
  <c r="R756" i="6"/>
  <c r="U741" i="6"/>
  <c r="R787" i="6"/>
  <c r="R768" i="6"/>
  <c r="X710" i="6"/>
  <c r="X701" i="6"/>
  <c r="X674" i="6"/>
  <c r="W701" i="6"/>
  <c r="W710" i="6"/>
  <c r="W674" i="6"/>
  <c r="V702" i="6"/>
  <c r="V709" i="6"/>
  <c r="V705" i="6" s="1"/>
  <c r="U856" i="6" l="1"/>
  <c r="U857" i="6"/>
  <c r="Q789" i="6"/>
  <c r="W522" i="6"/>
  <c r="X396" i="6"/>
  <c r="X489" i="6" s="1"/>
  <c r="X644" i="6" s="1"/>
  <c r="V520" i="6"/>
  <c r="V519" i="6" s="1"/>
  <c r="V518" i="6" s="1"/>
  <c r="X521" i="6"/>
  <c r="V740" i="6"/>
  <c r="R765" i="6"/>
  <c r="R769" i="6"/>
  <c r="R790" i="6" s="1"/>
  <c r="R766" i="6"/>
  <c r="R764" i="6"/>
  <c r="R763" i="6"/>
  <c r="R767" i="6"/>
  <c r="S747" i="6"/>
  <c r="S787" i="6"/>
  <c r="S768" i="6"/>
  <c r="X522" i="6"/>
  <c r="V739" i="6"/>
  <c r="U742" i="6"/>
  <c r="U745" i="6" s="1"/>
  <c r="S774" i="6"/>
  <c r="S773" i="6"/>
  <c r="S770" i="6"/>
  <c r="S772" i="6"/>
  <c r="S771" i="6"/>
  <c r="T744" i="6"/>
  <c r="T745" i="6"/>
  <c r="X395" i="6"/>
  <c r="S751" i="6"/>
  <c r="S752" i="6"/>
  <c r="S753" i="6"/>
  <c r="S754" i="6"/>
  <c r="S755" i="6"/>
  <c r="U520" i="6"/>
  <c r="U519" i="6" s="1"/>
  <c r="U518" i="6" s="1"/>
  <c r="R771" i="6"/>
  <c r="R770" i="6"/>
  <c r="R774" i="6"/>
  <c r="R773" i="6"/>
  <c r="R772" i="6"/>
  <c r="R778" i="6"/>
  <c r="R780" i="6"/>
  <c r="R777" i="6"/>
  <c r="R776" i="6"/>
  <c r="R779" i="6"/>
  <c r="R755" i="6"/>
  <c r="R751" i="6"/>
  <c r="R752" i="6"/>
  <c r="R754" i="6"/>
  <c r="R753" i="6"/>
  <c r="R760" i="6"/>
  <c r="R761" i="6"/>
  <c r="R757" i="6"/>
  <c r="R758" i="6"/>
  <c r="R759" i="6"/>
  <c r="W488" i="6"/>
  <c r="W487" i="6" s="1"/>
  <c r="W394" i="6"/>
  <c r="V741" i="6"/>
  <c r="R783" i="6"/>
  <c r="R782" i="6"/>
  <c r="R788" i="6"/>
  <c r="R784" i="6"/>
  <c r="R786" i="6"/>
  <c r="R785" i="6"/>
  <c r="S781" i="6"/>
  <c r="S762" i="6"/>
  <c r="T746" i="6"/>
  <c r="W521" i="6"/>
  <c r="X702" i="6"/>
  <c r="X709" i="6"/>
  <c r="X705" i="6" s="1"/>
  <c r="W709" i="6"/>
  <c r="W705" i="6" s="1"/>
  <c r="W702" i="6"/>
  <c r="W520" i="6" l="1"/>
  <c r="W519" i="6" s="1"/>
  <c r="W518" i="6" s="1"/>
  <c r="U867" i="6"/>
  <c r="U868" i="6" s="1"/>
  <c r="U869" i="6" s="1"/>
  <c r="U863" i="6"/>
  <c r="U864" i="6" s="1"/>
  <c r="U865" i="6" s="1"/>
  <c r="U858" i="6"/>
  <c r="U859" i="6" s="1"/>
  <c r="V857" i="6" s="1"/>
  <c r="R789" i="6"/>
  <c r="X520" i="6"/>
  <c r="X519" i="6" s="1"/>
  <c r="X518" i="6" s="1"/>
  <c r="U746" i="6"/>
  <c r="U768" i="6" s="1"/>
  <c r="W740" i="6"/>
  <c r="T781" i="6"/>
  <c r="T762" i="6"/>
  <c r="S767" i="6"/>
  <c r="S765" i="6"/>
  <c r="S764" i="6"/>
  <c r="S766" i="6"/>
  <c r="S763" i="6"/>
  <c r="S769" i="6"/>
  <c r="S790" i="6" s="1"/>
  <c r="X488" i="6"/>
  <c r="X487" i="6" s="1"/>
  <c r="X394" i="6"/>
  <c r="W741" i="6"/>
  <c r="W739" i="6"/>
  <c r="V742" i="6"/>
  <c r="V745" i="6" s="1"/>
  <c r="U781" i="6"/>
  <c r="U762" i="6"/>
  <c r="T787" i="6"/>
  <c r="T768" i="6"/>
  <c r="S778" i="6"/>
  <c r="S777" i="6"/>
  <c r="S776" i="6"/>
  <c r="S779" i="6"/>
  <c r="S780" i="6"/>
  <c r="U744" i="6"/>
  <c r="S758" i="6"/>
  <c r="S757" i="6"/>
  <c r="S759" i="6"/>
  <c r="S760" i="6"/>
  <c r="S761" i="6"/>
  <c r="T756" i="6"/>
  <c r="T775" i="6"/>
  <c r="T747" i="6"/>
  <c r="S786" i="6"/>
  <c r="S788" i="6"/>
  <c r="S782" i="6"/>
  <c r="S785" i="6"/>
  <c r="S784" i="6"/>
  <c r="S783" i="6"/>
  <c r="V867" i="6" l="1"/>
  <c r="V868" i="6" s="1"/>
  <c r="V869" i="6" s="1"/>
  <c r="V856" i="6"/>
  <c r="U871" i="6"/>
  <c r="U872" i="6" s="1"/>
  <c r="U873" i="6" s="1"/>
  <c r="U875" i="6" s="1"/>
  <c r="U787" i="6"/>
  <c r="U786" i="6" s="1"/>
  <c r="S789" i="6"/>
  <c r="T771" i="6"/>
  <c r="T774" i="6"/>
  <c r="T773" i="6"/>
  <c r="T770" i="6"/>
  <c r="T772" i="6"/>
  <c r="T785" i="6"/>
  <c r="T782" i="6"/>
  <c r="T784" i="6"/>
  <c r="T786" i="6"/>
  <c r="T783" i="6"/>
  <c r="T788" i="6"/>
  <c r="U764" i="6"/>
  <c r="U765" i="6"/>
  <c r="U763" i="6"/>
  <c r="U767" i="6"/>
  <c r="U766" i="6"/>
  <c r="X739" i="6"/>
  <c r="W742" i="6"/>
  <c r="X741" i="6"/>
  <c r="U756" i="6"/>
  <c r="U747" i="6"/>
  <c r="U775" i="6"/>
  <c r="T763" i="6"/>
  <c r="T766" i="6"/>
  <c r="T769" i="6"/>
  <c r="T790" i="6" s="1"/>
  <c r="T765" i="6"/>
  <c r="T764" i="6"/>
  <c r="T767" i="6"/>
  <c r="V781" i="6"/>
  <c r="V762" i="6"/>
  <c r="T779" i="6"/>
  <c r="T776" i="6"/>
  <c r="T778" i="6"/>
  <c r="T777" i="6"/>
  <c r="T780" i="6"/>
  <c r="V746" i="6"/>
  <c r="T760" i="6"/>
  <c r="T761" i="6"/>
  <c r="T757" i="6"/>
  <c r="T759" i="6"/>
  <c r="T758" i="6"/>
  <c r="V744" i="6"/>
  <c r="U777" i="6"/>
  <c r="U780" i="6"/>
  <c r="U779" i="6"/>
  <c r="U778" i="6"/>
  <c r="U776" i="6"/>
  <c r="X740" i="6"/>
  <c r="U758" i="6"/>
  <c r="U760" i="6"/>
  <c r="U757" i="6"/>
  <c r="U759" i="6"/>
  <c r="U761" i="6"/>
  <c r="T753" i="6"/>
  <c r="T754" i="6"/>
  <c r="T751" i="6"/>
  <c r="T752" i="6"/>
  <c r="T755" i="6"/>
  <c r="U782" i="6" l="1"/>
  <c r="U788" i="6"/>
  <c r="U785" i="6"/>
  <c r="U784" i="6"/>
  <c r="V863" i="6"/>
  <c r="V864" i="6" s="1"/>
  <c r="V865" i="6" s="1"/>
  <c r="V858" i="6"/>
  <c r="U783" i="6"/>
  <c r="T789" i="6"/>
  <c r="U752" i="6"/>
  <c r="U753" i="6"/>
  <c r="U755" i="6"/>
  <c r="U751" i="6"/>
  <c r="U754" i="6"/>
  <c r="X742" i="6"/>
  <c r="X744" i="6" s="1"/>
  <c r="V768" i="6"/>
  <c r="V787" i="6"/>
  <c r="V780" i="6"/>
  <c r="V779" i="6"/>
  <c r="V776" i="6"/>
  <c r="V778" i="6"/>
  <c r="V777" i="6"/>
  <c r="W744" i="6"/>
  <c r="W745" i="6"/>
  <c r="V761" i="6"/>
  <c r="V760" i="6"/>
  <c r="V757" i="6"/>
  <c r="V759" i="6"/>
  <c r="V758" i="6"/>
  <c r="U774" i="6"/>
  <c r="U772" i="6"/>
  <c r="U773" i="6"/>
  <c r="U771" i="6"/>
  <c r="U770" i="6"/>
  <c r="W746" i="6"/>
  <c r="U769" i="6"/>
  <c r="V756" i="6"/>
  <c r="V775" i="6"/>
  <c r="V747" i="6"/>
  <c r="U789" i="6" l="1"/>
  <c r="V871" i="6"/>
  <c r="V872" i="6" s="1"/>
  <c r="V873" i="6" s="1"/>
  <c r="V875" i="6" s="1"/>
  <c r="V859" i="6"/>
  <c r="X746" i="6"/>
  <c r="X768" i="6" s="1"/>
  <c r="X745" i="6"/>
  <c r="X762" i="6" s="1"/>
  <c r="V773" i="6"/>
  <c r="V774" i="6"/>
  <c r="V771" i="6"/>
  <c r="V772" i="6"/>
  <c r="V770" i="6"/>
  <c r="W775" i="6"/>
  <c r="W756" i="6"/>
  <c r="W747" i="6"/>
  <c r="W762" i="6"/>
  <c r="W781" i="6"/>
  <c r="V767" i="6"/>
  <c r="V766" i="6"/>
  <c r="V769" i="6"/>
  <c r="V765" i="6"/>
  <c r="V763" i="6"/>
  <c r="V764" i="6"/>
  <c r="V785" i="6"/>
  <c r="V784" i="6"/>
  <c r="V782" i="6"/>
  <c r="V788" i="6"/>
  <c r="V783" i="6"/>
  <c r="V786" i="6"/>
  <c r="X775" i="6"/>
  <c r="X756" i="6"/>
  <c r="W768" i="6"/>
  <c r="W787" i="6"/>
  <c r="V752" i="6"/>
  <c r="V755" i="6"/>
  <c r="V753" i="6"/>
  <c r="V751" i="6"/>
  <c r="V754" i="6"/>
  <c r="X787" i="6" l="1"/>
  <c r="X784" i="6" s="1"/>
  <c r="W857" i="6"/>
  <c r="W856" i="6"/>
  <c r="V789" i="6"/>
  <c r="X747" i="6"/>
  <c r="X781" i="6"/>
  <c r="X776" i="6" s="1"/>
  <c r="W785" i="6"/>
  <c r="W783" i="6"/>
  <c r="W782" i="6"/>
  <c r="W788" i="6"/>
  <c r="W786" i="6"/>
  <c r="W784" i="6"/>
  <c r="W755" i="6"/>
  <c r="W753" i="6"/>
  <c r="W754" i="6"/>
  <c r="W752" i="6"/>
  <c r="W751" i="6"/>
  <c r="X770" i="6"/>
  <c r="X773" i="6"/>
  <c r="X772" i="6"/>
  <c r="X774" i="6"/>
  <c r="X771" i="6"/>
  <c r="X769" i="6"/>
  <c r="X764" i="6"/>
  <c r="X765" i="6"/>
  <c r="X763" i="6"/>
  <c r="X767" i="6"/>
  <c r="X766" i="6"/>
  <c r="X752" i="6"/>
  <c r="X751" i="6"/>
  <c r="X755" i="6"/>
  <c r="X753" i="6"/>
  <c r="X754" i="6"/>
  <c r="W757" i="6"/>
  <c r="W758" i="6"/>
  <c r="W759" i="6"/>
  <c r="W760" i="6"/>
  <c r="W761" i="6"/>
  <c r="W764" i="6"/>
  <c r="W767" i="6"/>
  <c r="W769" i="6"/>
  <c r="W766" i="6"/>
  <c r="W763" i="6"/>
  <c r="W765" i="6"/>
  <c r="X759" i="6"/>
  <c r="X761" i="6"/>
  <c r="X760" i="6"/>
  <c r="X757" i="6"/>
  <c r="X758" i="6"/>
  <c r="W777" i="6"/>
  <c r="W780" i="6"/>
  <c r="W779" i="6"/>
  <c r="W778" i="6"/>
  <c r="W776" i="6"/>
  <c r="W774" i="6"/>
  <c r="W772" i="6"/>
  <c r="W771" i="6"/>
  <c r="W773" i="6"/>
  <c r="W770" i="6"/>
  <c r="X783" i="6" l="1"/>
  <c r="X785" i="6"/>
  <c r="X786" i="6"/>
  <c r="X782" i="6"/>
  <c r="W863" i="6"/>
  <c r="W864" i="6" s="1"/>
  <c r="W865" i="6" s="1"/>
  <c r="W858" i="6"/>
  <c r="W859" i="6" s="1"/>
  <c r="W867" i="6"/>
  <c r="W868" i="6" s="1"/>
  <c r="W869" i="6" s="1"/>
  <c r="X779" i="6"/>
  <c r="X777" i="6"/>
  <c r="X778" i="6"/>
  <c r="X780" i="6"/>
  <c r="X788" i="6"/>
  <c r="X789" i="6" s="1"/>
  <c r="W789" i="6"/>
  <c r="X857" i="6" l="1"/>
  <c r="X856" i="6"/>
  <c r="W871" i="6"/>
  <c r="W872" i="6" s="1"/>
  <c r="W873" i="6" s="1"/>
  <c r="W875" i="6" s="1"/>
  <c r="X863" i="6" l="1"/>
  <c r="X864" i="6" s="1"/>
  <c r="X865" i="6" s="1"/>
  <c r="X858" i="6"/>
  <c r="X859" i="6" s="1"/>
  <c r="X867" i="6"/>
  <c r="X868" i="6" s="1"/>
  <c r="X869" i="6" s="1"/>
  <c r="X871" i="6" l="1"/>
  <c r="X872" i="6" s="1"/>
  <c r="X873" i="6" s="1"/>
  <c r="X875" i="6" s="1"/>
  <c r="G400" i="19" l="1"/>
  <c r="G493" i="19"/>
  <c r="D489" i="19"/>
  <c r="D396" i="19"/>
  <c r="E489" i="19"/>
  <c r="E396" i="19"/>
  <c r="E400" i="19"/>
  <c r="E493" i="19"/>
  <c r="H395" i="19"/>
  <c r="H488" i="19"/>
  <c r="G489" i="19"/>
  <c r="G396" i="19"/>
  <c r="F489" i="19"/>
  <c r="F396" i="19"/>
  <c r="F488" i="19"/>
  <c r="F395" i="19"/>
  <c r="G395" i="19"/>
  <c r="G488" i="19"/>
  <c r="E488" i="19"/>
  <c r="E395" i="19"/>
  <c r="H396" i="19"/>
  <c r="H489" i="19"/>
  <c r="D488" i="19"/>
  <c r="D395" i="19"/>
  <c r="D400" i="19" l="1"/>
  <c r="D493" i="19"/>
  <c r="E490" i="19"/>
  <c r="E397" i="19"/>
  <c r="F493" i="19"/>
  <c r="F400" i="19"/>
  <c r="H400" i="19"/>
  <c r="H493" i="19"/>
  <c r="F397" i="19"/>
  <c r="F490" i="19"/>
  <c r="H397" i="19"/>
  <c r="H490" i="19"/>
  <c r="D398" i="19"/>
  <c r="D491" i="19"/>
  <c r="F491" i="19"/>
  <c r="F398" i="19"/>
  <c r="H491" i="19"/>
  <c r="H398" i="19"/>
  <c r="E491" i="19"/>
  <c r="E398" i="19"/>
  <c r="G491" i="19"/>
  <c r="G398" i="19"/>
  <c r="G490" i="19"/>
  <c r="G397" i="19"/>
  <c r="D397" i="19"/>
  <c r="D490" i="19"/>
  <c r="I400" i="19" l="1"/>
  <c r="I493" i="19" l="1"/>
  <c r="J400" i="19"/>
  <c r="K400" i="19" l="1"/>
  <c r="L400" i="19" l="1"/>
  <c r="M400" i="19" l="1"/>
  <c r="N400" i="19" l="1"/>
  <c r="O400" i="19" l="1"/>
  <c r="P400" i="19" l="1"/>
  <c r="Q400" i="19" l="1"/>
  <c r="R400" i="19" l="1"/>
  <c r="S400" i="19" s="1"/>
  <c r="J493" i="19"/>
  <c r="L493" i="19" l="1"/>
  <c r="K493" i="19"/>
  <c r="M493" i="19" l="1"/>
  <c r="N493" i="19"/>
  <c r="O493" i="19" l="1"/>
  <c r="P493" i="19" l="1"/>
  <c r="R493" i="19" l="1"/>
  <c r="Q493" i="19"/>
  <c r="S493" i="19" l="1"/>
  <c r="O118" i="19" l="1"/>
  <c r="O117" i="19"/>
  <c r="K117" i="19"/>
  <c r="K118" i="19"/>
  <c r="J118" i="19"/>
  <c r="J117" i="19"/>
  <c r="M117" i="19"/>
  <c r="M118" i="19"/>
  <c r="P118" i="19"/>
  <c r="P117" i="19"/>
  <c r="N117" i="19"/>
  <c r="N118" i="19"/>
  <c r="Q117" i="19"/>
  <c r="Q118" i="19"/>
  <c r="S117" i="19"/>
  <c r="S118" i="19"/>
  <c r="R118" i="19"/>
  <c r="R117" i="19"/>
  <c r="L118" i="19"/>
  <c r="L117" i="19"/>
  <c r="I117" i="19"/>
  <c r="I94" i="19"/>
  <c r="J94" i="19" s="1"/>
  <c r="I118" i="19"/>
  <c r="I95" i="19" s="1"/>
  <c r="I399" i="19" l="1"/>
  <c r="J95" i="19"/>
  <c r="K95" i="19" s="1"/>
  <c r="L95" i="19" s="1"/>
  <c r="M95" i="19" s="1"/>
  <c r="N95" i="19" s="1"/>
  <c r="O95" i="19" s="1"/>
  <c r="P95" i="19" s="1"/>
  <c r="Q95" i="19" s="1"/>
  <c r="R95" i="19" s="1"/>
  <c r="S95" i="19" s="1"/>
  <c r="K94" i="19"/>
  <c r="J398" i="19"/>
  <c r="I398" i="19"/>
  <c r="J491" i="19" l="1"/>
  <c r="I396" i="19"/>
  <c r="I395" i="19" s="1"/>
  <c r="I397" i="19"/>
  <c r="I490" i="19" s="1"/>
  <c r="I491" i="19"/>
  <c r="L94" i="19"/>
  <c r="K398" i="19"/>
  <c r="I492" i="19"/>
  <c r="J399" i="19"/>
  <c r="J397" i="19" s="1"/>
  <c r="J490" i="19" s="1"/>
  <c r="I489" i="19" l="1"/>
  <c r="L398" i="19"/>
  <c r="M94" i="19"/>
  <c r="K491" i="19"/>
  <c r="K399" i="19"/>
  <c r="K396" i="19" s="1"/>
  <c r="K395" i="19" s="1"/>
  <c r="J492" i="19"/>
  <c r="J396" i="19"/>
  <c r="J395" i="19" s="1"/>
  <c r="J489" i="19" l="1"/>
  <c r="J488" i="19" s="1"/>
  <c r="K397" i="19"/>
  <c r="K490" i="19" s="1"/>
  <c r="N94" i="19"/>
  <c r="M398" i="19"/>
  <c r="L491" i="19"/>
  <c r="I488" i="19"/>
  <c r="K492" i="19"/>
  <c r="L399" i="19"/>
  <c r="L396" i="19" s="1"/>
  <c r="L395" i="19" s="1"/>
  <c r="L397" i="19" l="1"/>
  <c r="L490" i="19" s="1"/>
  <c r="M491" i="19"/>
  <c r="O94" i="19"/>
  <c r="N398" i="19"/>
  <c r="K489" i="19"/>
  <c r="L492" i="19"/>
  <c r="M399" i="19"/>
  <c r="L489" i="19" l="1"/>
  <c r="L488" i="19" s="1"/>
  <c r="O398" i="19"/>
  <c r="P94" i="19"/>
  <c r="M492" i="19"/>
  <c r="N399" i="19"/>
  <c r="N396" i="19" s="1"/>
  <c r="N395" i="19" s="1"/>
  <c r="N491" i="19"/>
  <c r="M396" i="19"/>
  <c r="M395" i="19" s="1"/>
  <c r="K488" i="19"/>
  <c r="M397" i="19"/>
  <c r="M490" i="19" s="1"/>
  <c r="M489" i="19" l="1"/>
  <c r="M488" i="19" s="1"/>
  <c r="N492" i="19"/>
  <c r="O399" i="19"/>
  <c r="P398" i="19"/>
  <c r="Q94" i="19"/>
  <c r="N397" i="19"/>
  <c r="N490" i="19" s="1"/>
  <c r="O491" i="19"/>
  <c r="R94" i="19" l="1"/>
  <c r="Q398" i="19"/>
  <c r="P491" i="19"/>
  <c r="P399" i="19"/>
  <c r="P397" i="19" s="1"/>
  <c r="P490" i="19" s="1"/>
  <c r="O492" i="19"/>
  <c r="O396" i="19"/>
  <c r="O395" i="19" s="1"/>
  <c r="O397" i="19"/>
  <c r="O490" i="19" s="1"/>
  <c r="N489" i="19"/>
  <c r="O489" i="19" l="1"/>
  <c r="O488" i="19" s="1"/>
  <c r="N488" i="19"/>
  <c r="Q399" i="19"/>
  <c r="P492" i="19"/>
  <c r="P396" i="19"/>
  <c r="P395" i="19" s="1"/>
  <c r="Q491" i="19"/>
  <c r="S94" i="19"/>
  <c r="S398" i="19" s="1"/>
  <c r="R398" i="19"/>
  <c r="R399" i="19" l="1"/>
  <c r="R396" i="19" s="1"/>
  <c r="R395" i="19" s="1"/>
  <c r="Q492" i="19"/>
  <c r="P489" i="19"/>
  <c r="S491" i="19"/>
  <c r="Q489" i="19"/>
  <c r="Q397" i="19"/>
  <c r="Q490" i="19" s="1"/>
  <c r="R491" i="19"/>
  <c r="Q396" i="19"/>
  <c r="Q395" i="19" s="1"/>
  <c r="R397" i="19" l="1"/>
  <c r="R490" i="19" s="1"/>
  <c r="Q488" i="19"/>
  <c r="P488" i="19"/>
  <c r="S399" i="19"/>
  <c r="R492" i="19"/>
  <c r="R489" i="19" l="1"/>
  <c r="R488" i="19" s="1"/>
  <c r="S492" i="19"/>
  <c r="S396" i="19"/>
  <c r="S395" i="19" s="1"/>
  <c r="S397" i="19"/>
  <c r="S490" i="19" s="1"/>
  <c r="S489" i="19" l="1"/>
  <c r="S488" i="19" l="1"/>
</calcChain>
</file>

<file path=xl/comments1.xml><?xml version="1.0" encoding="utf-8"?>
<comments xmlns="http://schemas.openxmlformats.org/spreadsheetml/2006/main">
  <authors>
    <author>todwyer</author>
    <author>Tony O'Dwyer</author>
    <author>smccalman</author>
  </authors>
  <commentList>
    <comment ref="A7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Shares of reidential and business taken from DB billings databases 2002- 2006  and correctly account for losses by DB- see GAAR material</t>
        </r>
      </text>
    </comment>
    <comment ref="A74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Revised February 2007- mialligened data in One DB data spreadsheet- E</t>
        </r>
      </text>
    </comment>
    <comment ref="A98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The impact of 5 star discounted in 2007 based on new analysis of cutomer billings databases.</t>
        </r>
      </text>
    </comment>
    <comment ref="A106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Based in the new details for VEET and given the given continuing uncertainties - we have discounted the 2007 impact by 50%</t>
        </r>
      </text>
    </comment>
    <comment ref="M112" authorId="1" shapeId="0">
      <text>
        <r>
          <rPr>
            <b/>
            <sz val="10"/>
            <color indexed="81"/>
            <rFont val="Tahoma"/>
            <family val="2"/>
          </rPr>
          <t>Tony O'Dwyer:</t>
        </r>
        <r>
          <rPr>
            <sz val="10"/>
            <color indexed="81"/>
            <rFont val="Tahoma"/>
            <family val="2"/>
          </rPr>
          <t xml:space="preserve">
This is the average decline in the standard from 2006 to 2010 mutiplied by the temp sensitivity over the same period.
</t>
        </r>
      </text>
    </comment>
    <comment ref="A163" authorId="2" shapeId="0">
      <text>
        <r>
          <rPr>
            <b/>
            <sz val="16"/>
            <color indexed="81"/>
            <rFont val="Tahoma"/>
            <family val="2"/>
          </rPr>
          <t>There was a link error last year. Chemical was pointing to  Printing, publishing and recorded media. I have left this error here to maintain consistency with last year forecasts. Will fix in the update.</t>
        </r>
      </text>
    </comment>
    <comment ref="A180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This constant reflects the LR energy efficency trend. By assuming VEET impacts we may be double counting a little. We therefore discount the impact where VEET is operative
</t>
        </r>
      </text>
    </comment>
    <comment ref="A229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The wood forecast includes the new mill at heywood - off the gas line
output elasticity dropped- was 0.87 originally</t>
        </r>
      </text>
    </comment>
    <comment ref="A438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buildings- this also includes residential estates</t>
        </r>
      </text>
    </comment>
    <comment ref="A469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470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Assume that 80% the cogeneration Facilities  stay open afetr Contract expires- Alinta says they are renogotiating now</t>
        </r>
      </text>
    </comment>
    <comment ref="A475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Continued drought will constrain growth to some industries in 2009</t>
        </r>
      </text>
    </comment>
    <comment ref="A500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531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562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593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624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655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686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717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</commentList>
</comments>
</file>

<file path=xl/comments2.xml><?xml version="1.0" encoding="utf-8"?>
<comments xmlns="http://schemas.openxmlformats.org/spreadsheetml/2006/main">
  <authors>
    <author>todwyer</author>
  </authors>
  <commentList>
    <comment ref="A439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buildings- this also includes residential estates</t>
        </r>
      </text>
    </comment>
    <comment ref="A470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  <comment ref="A501" authorId="0" shapeId="0">
      <text>
        <r>
          <rPr>
            <b/>
            <sz val="8"/>
            <color indexed="81"/>
            <rFont val="Tahoma"/>
            <family val="2"/>
          </rPr>
          <t>todwyer:</t>
        </r>
        <r>
          <rPr>
            <sz val="8"/>
            <color indexed="81"/>
            <rFont val="Tahoma"/>
            <family val="2"/>
          </rPr>
          <t xml:space="preserve">
cogeneratio/distributed generation in new and existing buildings</t>
        </r>
      </text>
    </comment>
  </commentList>
</comments>
</file>

<file path=xl/connections.xml><?xml version="1.0" encoding="utf-8"?>
<connections xmlns="http://schemas.openxmlformats.org/spreadsheetml/2006/main">
  <connection id="1" sourceFile="O:\Jeremyk\Database\Weather\VIC\Temperature\Daily\Ballarat Aerodrome (Central Highland)_Daily.xls" odcFile="C:\Users\smccalman.MELBOURNE\Documents\My Data Sources\Ballarat Aerodrome (Central Highland)_Daily Data.odc" keepAlive="1" name="Ballarat Aerodrome (Central Highland)_Daily Data2" type="7" refreshedVersion="3"/>
  <connection id="2" sourceFile="O:\Jeremyk\Database\Weather\VIC\Temperature\Daily\Ballarat Aerodrome (Central Highland)_Daily.xls" odcFile="C:\Users\smccalman.MELBOURNE\Documents\My Data Sources\Ballarat Aerodrome (Central Highland)_Daily Data.odc" keepAlive="1" name="Ballarat Aerodrome (Central Highland)_Daily Data21" type="7" refreshedVersion="3"/>
  <connection id="3" sourceFile="O:\Jeremyk\Database\Weather\VIC\Temperature\Daily\Ballarat Aerodrome (Central Highland)_Daily.xls" odcFile="C:\Users\smccalman.MELBOURNE\Documents\My Data Sources\Ballarat Aerodrome (Central Highland)_Daily Data.odc" keepAlive="1" name="Ballarat Aerodrome (Central Highland)_Daily Data4" type="7" refreshedVersion="3"/>
</connections>
</file>

<file path=xl/sharedStrings.xml><?xml version="1.0" encoding="utf-8"?>
<sst xmlns="http://schemas.openxmlformats.org/spreadsheetml/2006/main" count="2398" uniqueCount="216">
  <si>
    <t>Residential Tariff V</t>
  </si>
  <si>
    <t>Business Tariff V</t>
  </si>
  <si>
    <t>Commercial Tariff D</t>
  </si>
  <si>
    <t>Industrial Tariff D</t>
  </si>
  <si>
    <t>Gas-Fired Power Generation</t>
  </si>
  <si>
    <t>Natural Gas Extension Program</t>
  </si>
  <si>
    <t>System Total</t>
  </si>
  <si>
    <t>Electricity, Gas &amp; Water (ex GPG)</t>
  </si>
  <si>
    <t>Wholesale Trade and Retail Trade</t>
  </si>
  <si>
    <t>Transport &amp; Storage and Communication Services</t>
  </si>
  <si>
    <t>Finance Insurance Property &amp; Business Services</t>
  </si>
  <si>
    <t>Government Administration, Defence, Education, Health &amp; Community Services</t>
  </si>
  <si>
    <t>Accommodation, Cafes, Restaurants, Cultural &amp; Recreational Services, Personal &amp; Other Services</t>
  </si>
  <si>
    <t>Agriculture</t>
  </si>
  <si>
    <t>Mining</t>
  </si>
  <si>
    <t>Food, beverages, tobacco manufacturing</t>
  </si>
  <si>
    <t>Textiles, clothing and footwear manufacturing</t>
  </si>
  <si>
    <t>Chemicals, petroleum, coal manufacturing</t>
  </si>
  <si>
    <t>Non-metalic minerals manufacturing</t>
  </si>
  <si>
    <t>Miscellaneous manufacturing</t>
  </si>
  <si>
    <t>Calendar Year</t>
  </si>
  <si>
    <t>Real Gross Product - Agriculture</t>
  </si>
  <si>
    <t>Real Gross Product - Mining</t>
  </si>
  <si>
    <t>Real Gross Product - Food, beverages, tobacco manufacturing</t>
  </si>
  <si>
    <t>Real Gross Product - Textiles, clothing and footwear manufacturing</t>
  </si>
  <si>
    <t>Real Gross Product - Wood, wood products manufacturing</t>
  </si>
  <si>
    <t>Real Gross Product - Chemicals, petroleum, coal manufacturing</t>
  </si>
  <si>
    <t>Real Gross Product - Non-metalic minerals manufacturing</t>
  </si>
  <si>
    <t>Real Gross Product - Miscellaneous manufacturing</t>
  </si>
  <si>
    <t>Real Gross Product - Wholesale Trade and Retail Trade</t>
  </si>
  <si>
    <t>Real Gross Product - Transport &amp; Storage and Communication Services</t>
  </si>
  <si>
    <t>Real Gross Product - Finance Insurance Property &amp; Business Services</t>
  </si>
  <si>
    <t>Real Gross Product - Government Administration, Defence, Education, Health &amp; Community Services</t>
  </si>
  <si>
    <t>Real Gross Product - Accommodation, Cafes, Restaurants, Cultural &amp; Recreational Services, Personal &amp; Other Services</t>
  </si>
  <si>
    <t>Variables</t>
  </si>
  <si>
    <t>New Customers</t>
  </si>
  <si>
    <t>Existing Customers</t>
  </si>
  <si>
    <t>Existing Customer Meters</t>
  </si>
  <si>
    <t>New Customer Meters</t>
  </si>
  <si>
    <t>Source</t>
  </si>
  <si>
    <t>Tariff V</t>
  </si>
  <si>
    <t>TariffD</t>
  </si>
  <si>
    <t>Basic &amp; fabricated metal products manufacturing</t>
  </si>
  <si>
    <t xml:space="preserve">Wood and paper, wood products and paper product manufacturing </t>
  </si>
  <si>
    <t>Transport and other machinery equipment manufacturing</t>
  </si>
  <si>
    <t>Customer Numbers</t>
  </si>
  <si>
    <t>Real Gross Product - Industrial</t>
  </si>
  <si>
    <t xml:space="preserve">Resident Population </t>
  </si>
  <si>
    <t>Residential Tariff V Meters</t>
  </si>
  <si>
    <t>Tariff V Meter</t>
  </si>
  <si>
    <t xml:space="preserve">Tariff V </t>
  </si>
  <si>
    <t xml:space="preserve">Residential Tariff V </t>
  </si>
  <si>
    <t>Average Usage (GJ per year) - on weather normalised basis</t>
  </si>
  <si>
    <t>Real Gross Product - Victoria</t>
  </si>
  <si>
    <t>Real Gross Product - Electricity, Gas &amp; Water</t>
  </si>
  <si>
    <t>Agriculture Forestry Fishing Hunting</t>
  </si>
  <si>
    <t xml:space="preserve">Mining   </t>
  </si>
  <si>
    <t xml:space="preserve">Electricity Gas Water </t>
  </si>
  <si>
    <t>Commerce Wholesale Retail Trade</t>
  </si>
  <si>
    <t>Finance Property  Business Services</t>
  </si>
  <si>
    <t>Public Admin. Defence, Com Serv</t>
  </si>
  <si>
    <t>Recreation Personal and Other Services</t>
  </si>
  <si>
    <t xml:space="preserve">Gross State Product </t>
  </si>
  <si>
    <t xml:space="preserve">Manufacturing  </t>
  </si>
  <si>
    <t xml:space="preserve">Construction  </t>
  </si>
  <si>
    <t xml:space="preserve"> Food, beverage and tobacco mfg</t>
  </si>
  <si>
    <t xml:space="preserve"> Textile, clothing, footwear and leather mfg</t>
  </si>
  <si>
    <t xml:space="preserve"> Wood and paper product mfg</t>
  </si>
  <si>
    <t xml:space="preserve"> Printing, publishing and recorded media</t>
  </si>
  <si>
    <t xml:space="preserve"> Petroleum, coal, chemical and associated product mfg</t>
  </si>
  <si>
    <t xml:space="preserve"> Non-metallic mineral product mfg</t>
  </si>
  <si>
    <t xml:space="preserve"> Metal product mfg</t>
  </si>
  <si>
    <t xml:space="preserve"> Machinery and equipment mfg</t>
  </si>
  <si>
    <t xml:space="preserve"> Other manufacturing</t>
  </si>
  <si>
    <t xml:space="preserve"> Total manufacturing</t>
  </si>
  <si>
    <t>Transport Storage Communcation</t>
  </si>
  <si>
    <t xml:space="preserve">Ownership of Dwellings </t>
  </si>
  <si>
    <t>Real Gross Product - Transport equipment and other machinery and equipment manufacturing</t>
  </si>
  <si>
    <t>Constant Coefficient (steady-state % rate of growth)</t>
  </si>
  <si>
    <t xml:space="preserve">Activity Indicator Coefficient </t>
  </si>
  <si>
    <t xml:space="preserve">Real Gas Price (t) Coefficient </t>
  </si>
  <si>
    <t xml:space="preserve">Real Gas Price (t-1) Coefficient </t>
  </si>
  <si>
    <t>Model Projections (Annual Percentage Changes)</t>
  </si>
  <si>
    <t>Real Gross Product - Basic &amp; fabricated metal products manufacturing</t>
  </si>
  <si>
    <t>Model Projections (Implied Levels)</t>
  </si>
  <si>
    <t xml:space="preserve">Real Gas Price (t-2) Coefficient </t>
  </si>
  <si>
    <t xml:space="preserve">Real Gas Price (t-3) Coefficient </t>
  </si>
  <si>
    <t>Real Residential Gas Price</t>
  </si>
  <si>
    <t>Real Commerical Gas Price</t>
  </si>
  <si>
    <t>na</t>
  </si>
  <si>
    <t>Solar Hot water</t>
  </si>
  <si>
    <t>Total</t>
  </si>
  <si>
    <t>Plumbing/low flow showerheads and drought</t>
  </si>
  <si>
    <t>total</t>
  </si>
  <si>
    <t>Dwelling Stock (Number of Dwellings)</t>
  </si>
  <si>
    <t>Real Gross Product - Commercial</t>
  </si>
  <si>
    <t>Mep's- hot water</t>
  </si>
  <si>
    <t>VEET( percent pa)- insulation and appliance rebates</t>
  </si>
  <si>
    <t>Behavioral Policy Responses</t>
  </si>
  <si>
    <t>EE shower heads</t>
  </si>
  <si>
    <t>Model results incorporating Survey results- weather normalised</t>
  </si>
  <si>
    <t>Finance Insurance Property &amp; Business Services plus distributed cogeneartion assumption</t>
  </si>
  <si>
    <t>CPRS PRICE FILE</t>
  </si>
  <si>
    <r>
      <t xml:space="preserve">Model results incorporating Survey results- weather normalised </t>
    </r>
    <r>
      <rPr>
        <b/>
        <sz val="8.5"/>
        <color indexed="53"/>
        <rFont val="Arial"/>
        <family val="2"/>
      </rPr>
      <t>(Smoothed)</t>
    </r>
  </si>
  <si>
    <t>Probability for Survey Results</t>
  </si>
  <si>
    <t>Real Industrial Gas Price</t>
  </si>
  <si>
    <t>Real Household Disposable Income ($Million)</t>
  </si>
  <si>
    <r>
      <t xml:space="preserve">Real Household Disposable Income ($Million) </t>
    </r>
    <r>
      <rPr>
        <sz val="8.5"/>
        <color indexed="10"/>
        <rFont val="Arial"/>
        <family val="2"/>
      </rPr>
      <t xml:space="preserve"> for Financial Year Ending June</t>
    </r>
  </si>
  <si>
    <r>
      <t xml:space="preserve">Resident Population  </t>
    </r>
    <r>
      <rPr>
        <sz val="10"/>
        <color indexed="10"/>
        <rFont val="Arial"/>
        <family val="2"/>
      </rPr>
      <t>for Financial Year Ending June</t>
    </r>
  </si>
  <si>
    <t>Residential Indicators</t>
  </si>
  <si>
    <t>Business Tarrif V output</t>
  </si>
  <si>
    <t>Activity Indicator (2005=100)</t>
  </si>
  <si>
    <t>Activity Indicator  (constant prices $million - financial year ending June)</t>
  </si>
  <si>
    <t>Real Household Disposable Income per Person ($,000)   for Financial Year Ending June</t>
  </si>
  <si>
    <t>Price Indicator (2005-06)</t>
  </si>
  <si>
    <t>flag- once the new consumption estimate is put in - need to drag formula in row 82</t>
  </si>
  <si>
    <t>E to G</t>
  </si>
  <si>
    <t>Residential from CPRS</t>
  </si>
  <si>
    <t>Business from CPRS</t>
  </si>
  <si>
    <t>Business Discounted for Free Permits for EE industries(revereted to original=same)</t>
  </si>
  <si>
    <t>NB. BASE, HIGH HC, LOW LC ALL HAVE SAME PRICES IE CARBON</t>
  </si>
  <si>
    <t xml:space="preserve">Gas Volumes (TJ) - Inc UAFG </t>
  </si>
  <si>
    <t>Gas Volumes (TJ) - UAFG adjusted  &amp; Weather Normalised</t>
  </si>
  <si>
    <t>Note: Int 254 gas out includes multinet yarra valley but excludes Gippsland</t>
  </si>
  <si>
    <t>Construction</t>
  </si>
  <si>
    <t>Real Gross Product - Construction</t>
  </si>
  <si>
    <r>
      <t xml:space="preserve">Survey Results - Known load variations </t>
    </r>
    <r>
      <rPr>
        <b/>
        <u/>
        <sz val="8.5"/>
        <color indexed="10"/>
        <rFont val="Arial"/>
        <family val="2"/>
      </rPr>
      <t>from 2011</t>
    </r>
  </si>
  <si>
    <t>Adjust Multinet tariff D</t>
  </si>
  <si>
    <t>Residential</t>
  </si>
  <si>
    <t>Business</t>
  </si>
  <si>
    <t>Tariff Class</t>
  </si>
  <si>
    <t>Tariff Periods</t>
  </si>
  <si>
    <t>Tariff Block</t>
  </si>
  <si>
    <t>Peak</t>
  </si>
  <si>
    <t>Peak Total</t>
  </si>
  <si>
    <t>Off-peak</t>
  </si>
  <si>
    <t>Off-peak Total</t>
  </si>
  <si>
    <t>Shoulder</t>
  </si>
  <si>
    <t>Shoulder Total</t>
  </si>
  <si>
    <t>Residential Total</t>
  </si>
  <si>
    <t>Non-Residential</t>
  </si>
  <si>
    <t>MHQ GJ</t>
  </si>
  <si>
    <t>Elasticity of MHQ to Energy</t>
  </si>
  <si>
    <t>6 Star Building Shell</t>
  </si>
  <si>
    <t>Discount factor for 6 star</t>
  </si>
  <si>
    <t>6 Star Savings - actual then 7-8 star</t>
  </si>
  <si>
    <t>assume 10 %efficency gain space heating</t>
  </si>
  <si>
    <t>28 gj heating new and 10 gj HW</t>
  </si>
  <si>
    <t>Covered by 5 star SW heads</t>
  </si>
  <si>
    <t>assumed 200 tj /anum</t>
  </si>
  <si>
    <t>Assessed Impact of Policy - new Customers-  level adjustment</t>
  </si>
  <si>
    <t>Assessed Impact of Policy - Existing Customers- level adjustment</t>
  </si>
  <si>
    <t>Assessed Impact of Climate Change - Existing and new Customers- level adjustment</t>
  </si>
  <si>
    <t>Existing</t>
  </si>
  <si>
    <t>New</t>
  </si>
  <si>
    <t>Residential split into</t>
  </si>
  <si>
    <t>Net new customers</t>
  </si>
  <si>
    <t>Mep's heaters</t>
  </si>
  <si>
    <t>Customers</t>
  </si>
  <si>
    <t>Elasticity of Customers to Energy</t>
  </si>
  <si>
    <t>Average usage Per comnnection- weather normalised</t>
  </si>
  <si>
    <t>5 year span energy and customers</t>
  </si>
  <si>
    <t>ratio</t>
  </si>
  <si>
    <t>energy</t>
  </si>
  <si>
    <t>customers</t>
  </si>
  <si>
    <t>Net Customers</t>
  </si>
  <si>
    <t>cogen and trigeneration= mostly in CBD</t>
  </si>
  <si>
    <t>sum</t>
  </si>
  <si>
    <t>Percent</t>
  </si>
  <si>
    <t>Change</t>
  </si>
  <si>
    <t>Average Slope</t>
  </si>
  <si>
    <t>Billed linearised by block- tariff V Bloch shares</t>
  </si>
  <si>
    <t>Season splits by class</t>
  </si>
  <si>
    <t>off-Peak</t>
  </si>
  <si>
    <t>theoretical savings on 6 star = 17%</t>
  </si>
  <si>
    <t>Weather normalised V Split-constrained</t>
  </si>
  <si>
    <t>Billed Average Usage Weather normalised- residential</t>
  </si>
  <si>
    <t>New Customers- cumulative</t>
  </si>
  <si>
    <t>Average Residential Billed basis</t>
  </si>
  <si>
    <t>MHQ</t>
  </si>
  <si>
    <t>Energy</t>
  </si>
  <si>
    <t>Volumes- Energy</t>
  </si>
  <si>
    <t>Off-Peak</t>
  </si>
  <si>
    <t>Bands</t>
  </si>
  <si>
    <t xml:space="preserve"> &lt; 5 GJs per day </t>
  </si>
  <si>
    <t>&gt; 5 GJs per day</t>
  </si>
  <si>
    <t>Grand total</t>
  </si>
  <si>
    <t>Note : 1318 Mirns meet tariff L criteria in 2010 which consume 3300 tjs</t>
  </si>
  <si>
    <t>&lt;5GJ_Per_Day</t>
  </si>
  <si>
    <t>&gt;5GJ_Per_Day</t>
  </si>
  <si>
    <t>Block</t>
  </si>
  <si>
    <t>Data ends in Oct 2011, so off-peak and annual for 2011 is incomplete</t>
  </si>
  <si>
    <t>Split of Potential Tariff L</t>
  </si>
  <si>
    <t>Transition rate to tariff L with mkting</t>
  </si>
  <si>
    <t>assume rises due to higher gas prices</t>
  </si>
  <si>
    <t>Tariff L - Business</t>
  </si>
  <si>
    <t>MHQ Peak Period( diversity fac tor 0.96)</t>
  </si>
  <si>
    <t>Business Tariff V- gross</t>
  </si>
  <si>
    <t>Abolishements and Disconnect</t>
  </si>
  <si>
    <t>Gross Customer growth</t>
  </si>
  <si>
    <t>Net Customer growth Business</t>
  </si>
  <si>
    <t>Total- no warming taken out for Tariiff D</t>
  </si>
  <si>
    <t>brad initial calculations re new</t>
  </si>
  <si>
    <t>5/6 Star Building Shell improvements Compliance</t>
  </si>
  <si>
    <t>gjs</t>
  </si>
  <si>
    <t>REAL</t>
  </si>
  <si>
    <t>updated 2016</t>
  </si>
  <si>
    <t>EE shower heads and dwelling shift</t>
  </si>
  <si>
    <t>Tariff L</t>
  </si>
  <si>
    <t xml:space="preserve">Tariff L </t>
  </si>
  <si>
    <t>E to G  - revised to fix customer growth</t>
  </si>
  <si>
    <t>MEPS space heating</t>
  </si>
  <si>
    <t>Real Gross Product - Multinet</t>
  </si>
  <si>
    <t>Variables- Actuals</t>
  </si>
  <si>
    <t>Cummulative new customers</t>
  </si>
  <si>
    <t>Mep's- hot water and shift Instantaneous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</si>
</sst>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* #,##0.00_);_(* \(#,##0.00\);_(* &quot;-&quot;??_);_(@_)"/>
    <numFmt numFmtId="165" formatCode="0.00000"/>
    <numFmt numFmtId="166" formatCode="0.000"/>
    <numFmt numFmtId="167" formatCode="0.0"/>
    <numFmt numFmtId="168" formatCode="_-* #,##0.0_-;\-* #,##0.0_-;_-* &quot;-&quot;??_-;_-@_-"/>
    <numFmt numFmtId="169" formatCode="_-* #,##0_-;\-* #,##0_-;_-* &quot;-&quot;??_-;_-@_-"/>
    <numFmt numFmtId="170" formatCode="_-* #,##0.000_-;\-* #,##0.000_-;_-* &quot;-&quot;??_-;_-@_-"/>
    <numFmt numFmtId="171" formatCode="_-* #,##0.0000_-;\-* #,##0.0000_-;_-* &quot;-&quot;??_-;_-@_-"/>
    <numFmt numFmtId="172" formatCode="_-* #,##0.00000_-;\-* #,##0.00000_-;_-* &quot;-&quot;??_-;_-@_-"/>
    <numFmt numFmtId="173" formatCode="_-* #,##0.000000_-;\-* #,##0.000000_-;_-* &quot;-&quot;??_-;_-@_-"/>
    <numFmt numFmtId="174" formatCode="0.0%"/>
    <numFmt numFmtId="175" formatCode="#,##0.00_ ;\-#,##0.00\ "/>
    <numFmt numFmtId="176" formatCode="0.000%"/>
    <numFmt numFmtId="177" formatCode="0_ ;\-0\ "/>
    <numFmt numFmtId="178" formatCode="0.0000000000"/>
    <numFmt numFmtId="179" formatCode="0.0000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10"/>
      <name val="Arial"/>
      <family val="2"/>
    </font>
    <font>
      <b/>
      <sz val="8.5"/>
      <color indexed="53"/>
      <name val="Arial"/>
      <family val="2"/>
    </font>
    <font>
      <b/>
      <u/>
      <sz val="8.5"/>
      <color indexed="10"/>
      <name val="Arial"/>
      <family val="2"/>
    </font>
    <font>
      <sz val="8.5"/>
      <color indexed="10"/>
      <name val="Arial"/>
      <family val="2"/>
    </font>
    <font>
      <b/>
      <sz val="16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2"/>
      <color rgb="FFFF0000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i/>
      <sz val="10"/>
      <color rgb="FFFF0000"/>
      <name val="Arial"/>
      <family val="2"/>
    </font>
    <font>
      <sz val="14"/>
      <color theme="3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4">
    <xf numFmtId="0" fontId="0" fillId="0" borderId="0" xfId="0"/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" fillId="0" borderId="0" xfId="0" applyFont="1" applyAlignment="1">
      <alignment horizontal="left" indent="5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8" fontId="0" fillId="0" borderId="0" xfId="1" applyNumberFormat="1" applyFont="1"/>
    <xf numFmtId="167" fontId="0" fillId="0" borderId="0" xfId="0" applyNumberFormat="1"/>
    <xf numFmtId="169" fontId="0" fillId="0" borderId="0" xfId="1" applyNumberFormat="1" applyFont="1"/>
    <xf numFmtId="0" fontId="4" fillId="0" borderId="0" xfId="0" applyFont="1" applyFill="1"/>
    <xf numFmtId="0" fontId="7" fillId="0" borderId="0" xfId="0" applyFont="1" applyAlignment="1">
      <alignment horizontal="left" indent="3"/>
    </xf>
    <xf numFmtId="0" fontId="3" fillId="0" borderId="0" xfId="0" applyFont="1"/>
    <xf numFmtId="166" fontId="0" fillId="0" borderId="0" xfId="0" applyNumberFormat="1"/>
    <xf numFmtId="0" fontId="0" fillId="0" borderId="0" xfId="0" applyBorder="1"/>
    <xf numFmtId="0" fontId="3" fillId="0" borderId="0" xfId="0" applyFont="1" applyBorder="1" applyAlignment="1">
      <alignment horizontal="center"/>
    </xf>
    <xf numFmtId="169" fontId="3" fillId="0" borderId="0" xfId="1" applyNumberFormat="1" applyFont="1" applyFill="1" applyAlignment="1">
      <alignment horizontal="right"/>
    </xf>
    <xf numFmtId="1" fontId="3" fillId="0" borderId="0" xfId="1" applyNumberFormat="1" applyFont="1" applyFill="1" applyAlignment="1">
      <alignment horizontal="right" wrapText="1"/>
    </xf>
    <xf numFmtId="169" fontId="2" fillId="0" borderId="0" xfId="1" applyNumberFormat="1" applyFont="1" applyFill="1" applyAlignment="1">
      <alignment horizontal="right"/>
    </xf>
    <xf numFmtId="169" fontId="0" fillId="0" borderId="0" xfId="1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 wrapText="1"/>
    </xf>
    <xf numFmtId="170" fontId="0" fillId="0" borderId="0" xfId="1" applyNumberFormat="1" applyFont="1" applyFill="1" applyAlignment="1">
      <alignment horizontal="right"/>
    </xf>
    <xf numFmtId="43" fontId="0" fillId="0" borderId="0" xfId="1" applyFont="1" applyFill="1" applyAlignment="1">
      <alignment horizontal="right"/>
    </xf>
    <xf numFmtId="43" fontId="2" fillId="0" borderId="0" xfId="1" applyFont="1" applyFill="1" applyAlignment="1">
      <alignment horizontal="right"/>
    </xf>
    <xf numFmtId="43" fontId="2" fillId="0" borderId="0" xfId="1" applyNumberFormat="1" applyFont="1" applyFill="1" applyAlignment="1">
      <alignment horizontal="right"/>
    </xf>
    <xf numFmtId="43" fontId="0" fillId="0" borderId="0" xfId="1" applyNumberFormat="1" applyFont="1" applyFill="1" applyAlignment="1">
      <alignment horizontal="right"/>
    </xf>
    <xf numFmtId="169" fontId="0" fillId="0" borderId="0" xfId="1" applyNumberFormat="1" applyFont="1" applyFill="1" applyBorder="1" applyAlignment="1">
      <alignment horizontal="right"/>
    </xf>
    <xf numFmtId="169" fontId="0" fillId="0" borderId="0" xfId="1" applyNumberFormat="1" applyFont="1" applyFill="1" applyAlignment="1">
      <alignment horizontal="center"/>
    </xf>
    <xf numFmtId="169" fontId="2" fillId="0" borderId="0" xfId="1" applyNumberFormat="1" applyFont="1" applyFill="1" applyBorder="1" applyAlignment="1">
      <alignment horizontal="right"/>
    </xf>
    <xf numFmtId="9" fontId="2" fillId="0" borderId="0" xfId="2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left"/>
    </xf>
    <xf numFmtId="1" fontId="0" fillId="0" borderId="0" xfId="0" applyNumberFormat="1" applyFill="1" applyAlignment="1">
      <alignment horizontal="right"/>
    </xf>
    <xf numFmtId="168" fontId="0" fillId="0" borderId="0" xfId="1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1" fontId="0" fillId="0" borderId="0" xfId="1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right"/>
    </xf>
    <xf numFmtId="175" fontId="2" fillId="0" borderId="0" xfId="1" applyNumberFormat="1" applyFont="1" applyFill="1" applyAlignment="1">
      <alignment horizontal="right"/>
    </xf>
    <xf numFmtId="175" fontId="0" fillId="0" borderId="0" xfId="1" applyNumberFormat="1" applyFont="1" applyFill="1" applyAlignment="1">
      <alignment horizontal="right"/>
    </xf>
    <xf numFmtId="0" fontId="0" fillId="0" borderId="0" xfId="0" applyFill="1" applyBorder="1" applyAlignment="1">
      <alignment horizontal="right"/>
    </xf>
    <xf numFmtId="0" fontId="4" fillId="0" borderId="0" xfId="0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5"/>
    </xf>
    <xf numFmtId="169" fontId="3" fillId="0" borderId="0" xfId="1" applyNumberFormat="1" applyFont="1" applyFill="1" applyAlignment="1">
      <alignment horizontal="right" wrapText="1"/>
    </xf>
    <xf numFmtId="2" fontId="0" fillId="0" borderId="0" xfId="0" applyNumberFormat="1" applyFill="1" applyAlignment="1">
      <alignment horizontal="right"/>
    </xf>
    <xf numFmtId="2" fontId="0" fillId="0" borderId="0" xfId="1" applyNumberFormat="1" applyFont="1" applyFill="1" applyAlignment="1">
      <alignment horizontal="right"/>
    </xf>
    <xf numFmtId="43" fontId="0" fillId="0" borderId="0" xfId="1" applyFont="1"/>
    <xf numFmtId="0" fontId="15" fillId="0" borderId="0" xfId="0" applyFont="1" applyAlignment="1"/>
    <xf numFmtId="171" fontId="0" fillId="0" borderId="0" xfId="1" applyNumberFormat="1" applyFont="1" applyFill="1" applyAlignment="1">
      <alignment horizontal="right"/>
    </xf>
    <xf numFmtId="173" fontId="0" fillId="0" borderId="0" xfId="1" applyNumberFormat="1" applyFont="1" applyFill="1" applyAlignment="1">
      <alignment horizontal="right"/>
    </xf>
    <xf numFmtId="169" fontId="12" fillId="2" borderId="0" xfId="1" applyNumberFormat="1" applyFont="1" applyFill="1" applyAlignment="1">
      <alignment horizontal="center"/>
    </xf>
    <xf numFmtId="43" fontId="12" fillId="2" borderId="0" xfId="1" applyNumberFormat="1" applyFont="1" applyFill="1" applyAlignment="1">
      <alignment horizontal="center"/>
    </xf>
    <xf numFmtId="169" fontId="3" fillId="2" borderId="0" xfId="1" applyNumberFormat="1" applyFont="1" applyFill="1" applyAlignment="1">
      <alignment horizontal="center" wrapText="1"/>
    </xf>
    <xf numFmtId="168" fontId="12" fillId="2" borderId="0" xfId="1" applyNumberFormat="1" applyFont="1" applyFill="1"/>
    <xf numFmtId="168" fontId="12" fillId="2" borderId="0" xfId="1" applyNumberFormat="1" applyFont="1" applyFill="1" applyAlignment="1">
      <alignment horizontal="center"/>
    </xf>
    <xf numFmtId="170" fontId="12" fillId="2" borderId="0" xfId="1" applyNumberFormat="1" applyFont="1" applyFill="1" applyAlignment="1">
      <alignment horizontal="center"/>
    </xf>
    <xf numFmtId="171" fontId="12" fillId="2" borderId="0" xfId="1" applyNumberFormat="1" applyFont="1" applyFill="1" applyAlignment="1">
      <alignment horizontal="center"/>
    </xf>
    <xf numFmtId="173" fontId="12" fillId="2" borderId="0" xfId="1" applyNumberFormat="1" applyFont="1" applyFill="1" applyAlignment="1">
      <alignment horizontal="center"/>
    </xf>
    <xf numFmtId="43" fontId="12" fillId="2" borderId="0" xfId="1" applyFont="1" applyFill="1" applyAlignment="1">
      <alignment horizontal="center"/>
    </xf>
    <xf numFmtId="169" fontId="16" fillId="0" borderId="0" xfId="1" applyNumberFormat="1" applyFont="1" applyFill="1" applyAlignment="1">
      <alignment horizontal="right"/>
    </xf>
    <xf numFmtId="169" fontId="16" fillId="0" borderId="0" xfId="1" applyNumberFormat="1" applyFont="1" applyFill="1" applyBorder="1" applyAlignment="1">
      <alignment horizontal="right"/>
    </xf>
    <xf numFmtId="43" fontId="16" fillId="0" borderId="0" xfId="1" applyFont="1" applyFill="1" applyAlignment="1">
      <alignment horizontal="right"/>
    </xf>
    <xf numFmtId="43" fontId="16" fillId="2" borderId="0" xfId="1" applyFont="1" applyFill="1" applyAlignment="1">
      <alignment horizontal="center"/>
    </xf>
    <xf numFmtId="168" fontId="16" fillId="0" borderId="0" xfId="1" applyNumberFormat="1" applyFont="1" applyFill="1" applyAlignment="1">
      <alignment horizontal="right"/>
    </xf>
    <xf numFmtId="169" fontId="16" fillId="2" borderId="0" xfId="1" applyNumberFormat="1" applyFont="1" applyFill="1" applyAlignment="1">
      <alignment horizontal="center"/>
    </xf>
    <xf numFmtId="169" fontId="16" fillId="0" borderId="0" xfId="0" applyNumberFormat="1" applyFont="1" applyFill="1" applyAlignment="1">
      <alignment horizontal="right"/>
    </xf>
    <xf numFmtId="171" fontId="16" fillId="2" borderId="0" xfId="1" applyNumberFormat="1" applyFont="1" applyFill="1" applyAlignment="1">
      <alignment horizontal="center"/>
    </xf>
    <xf numFmtId="172" fontId="16" fillId="0" borderId="0" xfId="1" applyNumberFormat="1" applyFont="1" applyFill="1" applyAlignment="1">
      <alignment horizontal="right"/>
    </xf>
    <xf numFmtId="169" fontId="3" fillId="3" borderId="0" xfId="1" applyNumberFormat="1" applyFont="1" applyFill="1" applyAlignment="1">
      <alignment horizontal="center"/>
    </xf>
    <xf numFmtId="1" fontId="3" fillId="3" borderId="0" xfId="1" applyNumberFormat="1" applyFont="1" applyFill="1" applyAlignment="1">
      <alignment horizontal="right" wrapText="1"/>
    </xf>
    <xf numFmtId="169" fontId="12" fillId="3" borderId="0" xfId="1" applyNumberFormat="1" applyFont="1" applyFill="1" applyAlignment="1">
      <alignment horizontal="center"/>
    </xf>
    <xf numFmtId="169" fontId="3" fillId="3" borderId="0" xfId="1" applyNumberFormat="1" applyFont="1" applyFill="1" applyAlignment="1">
      <alignment horizontal="center" wrapText="1"/>
    </xf>
    <xf numFmtId="169" fontId="16" fillId="3" borderId="0" xfId="1" applyNumberFormat="1" applyFont="1" applyFill="1" applyAlignment="1">
      <alignment horizontal="center"/>
    </xf>
    <xf numFmtId="168" fontId="12" fillId="3" borderId="0" xfId="1" applyNumberFormat="1" applyFont="1" applyFill="1"/>
    <xf numFmtId="168" fontId="12" fillId="3" borderId="0" xfId="1" applyNumberFormat="1" applyFont="1" applyFill="1" applyAlignment="1">
      <alignment horizontal="center"/>
    </xf>
    <xf numFmtId="170" fontId="12" fillId="3" borderId="0" xfId="1" applyNumberFormat="1" applyFont="1" applyFill="1" applyAlignment="1">
      <alignment horizontal="center"/>
    </xf>
    <xf numFmtId="171" fontId="12" fillId="3" borderId="0" xfId="1" applyNumberFormat="1" applyFont="1" applyFill="1" applyAlignment="1">
      <alignment horizontal="center"/>
    </xf>
    <xf numFmtId="173" fontId="12" fillId="3" borderId="0" xfId="1" applyNumberFormat="1" applyFont="1" applyFill="1" applyAlignment="1">
      <alignment horizontal="center"/>
    </xf>
    <xf numFmtId="43" fontId="12" fillId="3" borderId="0" xfId="1" applyNumberFormat="1" applyFont="1" applyFill="1" applyAlignment="1">
      <alignment horizontal="center"/>
    </xf>
    <xf numFmtId="43" fontId="12" fillId="3" borderId="0" xfId="1" applyFont="1" applyFill="1" applyAlignment="1">
      <alignment horizontal="center"/>
    </xf>
    <xf numFmtId="43" fontId="16" fillId="3" borderId="0" xfId="1" applyFont="1" applyFill="1" applyAlignment="1">
      <alignment horizontal="center"/>
    </xf>
    <xf numFmtId="171" fontId="16" fillId="3" borderId="0" xfId="1" applyNumberFormat="1" applyFont="1" applyFill="1" applyAlignment="1">
      <alignment horizontal="center"/>
    </xf>
    <xf numFmtId="172" fontId="12" fillId="3" borderId="0" xfId="1" applyNumberFormat="1" applyFont="1" applyFill="1" applyAlignment="1">
      <alignment horizontal="center"/>
    </xf>
    <xf numFmtId="169" fontId="2" fillId="3" borderId="0" xfId="1" applyNumberFormat="1" applyFont="1" applyFill="1"/>
    <xf numFmtId="43" fontId="2" fillId="3" borderId="0" xfId="1" applyFont="1" applyFill="1" applyAlignment="1">
      <alignment horizontal="right"/>
    </xf>
    <xf numFmtId="2" fontId="12" fillId="3" borderId="0" xfId="1" applyNumberFormat="1" applyFont="1" applyFill="1" applyAlignment="1">
      <alignment horizontal="center"/>
    </xf>
    <xf numFmtId="43" fontId="12" fillId="3" borderId="0" xfId="1" applyFont="1" applyFill="1" applyAlignment="1">
      <alignment horizontal="right"/>
    </xf>
    <xf numFmtId="43" fontId="2" fillId="3" borderId="0" xfId="1" applyNumberFormat="1" applyFont="1" applyFill="1"/>
    <xf numFmtId="43" fontId="12" fillId="3" borderId="0" xfId="1" applyNumberFormat="1" applyFont="1" applyFill="1" applyAlignment="1">
      <alignment horizontal="right"/>
    </xf>
    <xf numFmtId="43" fontId="2" fillId="3" borderId="0" xfId="1" applyFont="1" applyFill="1" applyAlignment="1">
      <alignment horizontal="center"/>
    </xf>
    <xf numFmtId="43" fontId="2" fillId="3" borderId="0" xfId="1" applyFont="1" applyFill="1"/>
    <xf numFmtId="169" fontId="12" fillId="3" borderId="0" xfId="1" applyNumberFormat="1" applyFont="1" applyFill="1" applyBorder="1" applyAlignment="1">
      <alignment horizontal="center"/>
    </xf>
    <xf numFmtId="169" fontId="12" fillId="3" borderId="0" xfId="1" applyNumberFormat="1" applyFont="1" applyFill="1" applyAlignment="1">
      <alignment horizontal="right"/>
    </xf>
    <xf numFmtId="9" fontId="2" fillId="3" borderId="0" xfId="2" applyFont="1" applyFill="1"/>
    <xf numFmtId="9" fontId="2" fillId="3" borderId="0" xfId="2" applyFont="1" applyFill="1" applyAlignment="1">
      <alignment horizontal="right"/>
    </xf>
    <xf numFmtId="171" fontId="12" fillId="3" borderId="0" xfId="1" applyNumberFormat="1" applyFont="1" applyFill="1" applyBorder="1" applyAlignment="1">
      <alignment horizontal="center"/>
    </xf>
    <xf numFmtId="169" fontId="2" fillId="3" borderId="0" xfId="1" applyNumberFormat="1" applyFont="1" applyFill="1" applyBorder="1"/>
    <xf numFmtId="169" fontId="0" fillId="3" borderId="0" xfId="0" applyNumberFormat="1" applyFill="1"/>
    <xf numFmtId="43" fontId="2" fillId="2" borderId="0" xfId="1" applyFont="1" applyFill="1" applyAlignment="1">
      <alignment horizontal="right"/>
    </xf>
    <xf numFmtId="2" fontId="12" fillId="2" borderId="0" xfId="1" applyNumberFormat="1" applyFont="1" applyFill="1" applyAlignment="1">
      <alignment horizontal="center"/>
    </xf>
    <xf numFmtId="43" fontId="12" fillId="2" borderId="0" xfId="1" applyFont="1" applyFill="1" applyAlignment="1">
      <alignment horizontal="right"/>
    </xf>
    <xf numFmtId="43" fontId="2" fillId="2" borderId="0" xfId="1" applyNumberFormat="1" applyFont="1" applyFill="1"/>
    <xf numFmtId="43" fontId="12" fillId="2" borderId="0" xfId="1" applyNumberFormat="1" applyFont="1" applyFill="1" applyAlignment="1">
      <alignment horizontal="right"/>
    </xf>
    <xf numFmtId="43" fontId="2" fillId="2" borderId="0" xfId="1" applyFont="1" applyFill="1" applyAlignment="1">
      <alignment horizontal="center"/>
    </xf>
    <xf numFmtId="43" fontId="2" fillId="2" borderId="0" xfId="1" applyFont="1" applyFill="1"/>
    <xf numFmtId="176" fontId="12" fillId="2" borderId="0" xfId="2" applyNumberFormat="1" applyFont="1" applyFill="1" applyAlignment="1">
      <alignment horizontal="center"/>
    </xf>
    <xf numFmtId="169" fontId="12" fillId="2" borderId="0" xfId="1" applyNumberFormat="1" applyFont="1" applyFill="1" applyBorder="1" applyAlignment="1">
      <alignment horizontal="center"/>
    </xf>
    <xf numFmtId="169" fontId="0" fillId="2" borderId="0" xfId="0" applyNumberFormat="1" applyFill="1"/>
    <xf numFmtId="169" fontId="12" fillId="0" borderId="0" xfId="1" applyNumberFormat="1" applyFont="1" applyFill="1" applyBorder="1" applyAlignment="1">
      <alignment horizontal="center"/>
    </xf>
    <xf numFmtId="169" fontId="2" fillId="0" borderId="0" xfId="1" applyNumberFormat="1" applyFont="1" applyFill="1" applyBorder="1"/>
    <xf numFmtId="169" fontId="0" fillId="0" borderId="0" xfId="0" applyNumberFormat="1"/>
    <xf numFmtId="169" fontId="2" fillId="2" borderId="0" xfId="1" applyNumberFormat="1" applyFont="1" applyFill="1" applyBorder="1"/>
    <xf numFmtId="169" fontId="2" fillId="3" borderId="0" xfId="1" applyNumberFormat="1" applyFont="1" applyFill="1" applyAlignment="1">
      <alignment horizontal="left"/>
    </xf>
    <xf numFmtId="169" fontId="0" fillId="0" borderId="0" xfId="1" applyNumberFormat="1" applyFont="1" applyFill="1"/>
    <xf numFmtId="43" fontId="0" fillId="0" borderId="0" xfId="1" applyFont="1" applyFill="1"/>
    <xf numFmtId="0" fontId="0" fillId="0" borderId="0" xfId="0" applyFill="1"/>
    <xf numFmtId="169" fontId="0" fillId="0" borderId="0" xfId="0" applyNumberFormat="1" applyFill="1"/>
    <xf numFmtId="169" fontId="12" fillId="0" borderId="0" xfId="1" applyNumberFormat="1" applyFont="1" applyFill="1" applyAlignment="1">
      <alignment horizontal="center"/>
    </xf>
    <xf numFmtId="43" fontId="12" fillId="0" borderId="0" xfId="1" applyFont="1" applyFill="1" applyBorder="1" applyAlignment="1">
      <alignment horizontal="right"/>
    </xf>
    <xf numFmtId="9" fontId="2" fillId="0" borderId="0" xfId="2" applyFont="1" applyFill="1" applyBorder="1"/>
    <xf numFmtId="9" fontId="2" fillId="0" borderId="0" xfId="2" applyFont="1" applyFill="1" applyBorder="1" applyAlignment="1">
      <alignment horizontal="right"/>
    </xf>
    <xf numFmtId="174" fontId="12" fillId="0" borderId="0" xfId="2" applyNumberFormat="1" applyFont="1" applyFill="1" applyBorder="1" applyAlignment="1">
      <alignment horizontal="center"/>
    </xf>
    <xf numFmtId="169" fontId="13" fillId="2" borderId="0" xfId="1" applyNumberFormat="1" applyFont="1" applyFill="1" applyBorder="1" applyAlignment="1">
      <alignment horizontal="right"/>
    </xf>
    <xf numFmtId="169" fontId="3" fillId="2" borderId="0" xfId="1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>
      <alignment horizontal="right" wrapText="1"/>
    </xf>
    <xf numFmtId="169" fontId="2" fillId="3" borderId="0" xfId="1" applyNumberFormat="1" applyFont="1" applyFill="1" applyAlignment="1">
      <alignment horizontal="center"/>
    </xf>
    <xf numFmtId="0" fontId="14" fillId="0" borderId="0" xfId="0" applyFont="1" applyAlignment="1">
      <alignment horizontal="center"/>
    </xf>
    <xf numFmtId="169" fontId="2" fillId="2" borderId="0" xfId="1" applyNumberFormat="1" applyFont="1" applyFill="1" applyBorder="1" applyAlignment="1">
      <alignment horizontal="center"/>
    </xf>
    <xf numFmtId="169" fontId="2" fillId="0" borderId="0" xfId="1" applyNumberFormat="1" applyFont="1" applyFill="1" applyBorder="1" applyAlignment="1">
      <alignment horizontal="center"/>
    </xf>
    <xf numFmtId="169" fontId="2" fillId="3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 indent="4"/>
    </xf>
    <xf numFmtId="0" fontId="1" fillId="0" borderId="0" xfId="0" applyFont="1" applyBorder="1" applyAlignment="1">
      <alignment horizontal="left" indent="4"/>
    </xf>
    <xf numFmtId="2" fontId="0" fillId="0" borderId="0" xfId="0" applyNumberFormat="1"/>
    <xf numFmtId="0" fontId="1" fillId="0" borderId="0" xfId="0" applyFont="1" applyAlignment="1">
      <alignment horizontal="left" indent="2"/>
    </xf>
    <xf numFmtId="169" fontId="2" fillId="0" borderId="0" xfId="1" applyNumberFormat="1" applyFont="1" applyFill="1" applyAlignment="1"/>
    <xf numFmtId="169" fontId="16" fillId="0" borderId="0" xfId="1" applyNumberFormat="1" applyFont="1" applyFill="1" applyAlignment="1"/>
    <xf numFmtId="43" fontId="2" fillId="0" borderId="0" xfId="1" applyNumberFormat="1" applyFont="1" applyFill="1" applyBorder="1"/>
    <xf numFmtId="43" fontId="2" fillId="2" borderId="0" xfId="1" applyNumberFormat="1" applyFont="1" applyFill="1" applyBorder="1"/>
    <xf numFmtId="43" fontId="2" fillId="3" borderId="0" xfId="1" applyNumberFormat="1" applyFont="1" applyFill="1" applyBorder="1"/>
    <xf numFmtId="43" fontId="12" fillId="0" borderId="0" xfId="1" applyNumberFormat="1" applyFont="1" applyFill="1" applyBorder="1" applyAlignment="1">
      <alignment horizontal="center"/>
    </xf>
    <xf numFmtId="43" fontId="12" fillId="2" borderId="0" xfId="1" applyNumberFormat="1" applyFont="1" applyFill="1" applyBorder="1" applyAlignment="1">
      <alignment horizontal="center"/>
    </xf>
    <xf numFmtId="43" fontId="12" fillId="3" borderId="0" xfId="1" applyNumberFormat="1" applyFont="1" applyFill="1" applyBorder="1" applyAlignment="1">
      <alignment horizontal="center"/>
    </xf>
    <xf numFmtId="0" fontId="16" fillId="0" borderId="0" xfId="0" applyFont="1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left" indent="3"/>
    </xf>
    <xf numFmtId="169" fontId="1" fillId="3" borderId="0" xfId="1" applyNumberFormat="1" applyFont="1" applyFill="1" applyAlignment="1">
      <alignment horizontal="center"/>
    </xf>
    <xf numFmtId="172" fontId="2" fillId="0" borderId="0" xfId="1" applyNumberFormat="1" applyFont="1" applyFill="1" applyAlignment="1">
      <alignment horizontal="right"/>
    </xf>
    <xf numFmtId="170" fontId="12" fillId="0" borderId="0" xfId="1" applyNumberFormat="1" applyFont="1" applyFill="1" applyBorder="1" applyAlignment="1">
      <alignment horizontal="center"/>
    </xf>
    <xf numFmtId="170" fontId="12" fillId="3" borderId="0" xfId="1" applyNumberFormat="1" applyFont="1" applyFill="1" applyBorder="1" applyAlignment="1">
      <alignment horizontal="center"/>
    </xf>
    <xf numFmtId="170" fontId="2" fillId="3" borderId="0" xfId="1" applyNumberFormat="1" applyFont="1" applyFill="1" applyBorder="1"/>
    <xf numFmtId="170" fontId="12" fillId="2" borderId="0" xfId="1" applyNumberFormat="1" applyFont="1" applyFill="1" applyBorder="1" applyAlignment="1">
      <alignment horizontal="center"/>
    </xf>
    <xf numFmtId="170" fontId="2" fillId="2" borderId="0" xfId="1" applyNumberFormat="1" applyFont="1" applyFill="1" applyBorder="1"/>
    <xf numFmtId="172" fontId="12" fillId="2" borderId="0" xfId="1" applyNumberFormat="1" applyFont="1" applyFill="1" applyAlignment="1">
      <alignment horizontal="center"/>
    </xf>
    <xf numFmtId="168" fontId="2" fillId="0" borderId="0" xfId="1" applyNumberFormat="1" applyFont="1" applyFill="1" applyAlignment="1">
      <alignment horizontal="left"/>
    </xf>
    <xf numFmtId="167" fontId="1" fillId="0" borderId="0" xfId="0" applyNumberFormat="1" applyFont="1"/>
    <xf numFmtId="169" fontId="1" fillId="0" borderId="0" xfId="1" applyNumberFormat="1" applyFont="1" applyFill="1" applyBorder="1" applyAlignment="1">
      <alignment horizontal="center"/>
    </xf>
    <xf numFmtId="43" fontId="0" fillId="0" borderId="0" xfId="0" applyNumberFormat="1"/>
    <xf numFmtId="0" fontId="1" fillId="0" borderId="0" xfId="0" applyFont="1" applyBorder="1" applyAlignment="1">
      <alignment horizontal="left" indent="5"/>
    </xf>
    <xf numFmtId="168" fontId="0" fillId="0" borderId="0" xfId="0" applyNumberFormat="1"/>
    <xf numFmtId="178" fontId="0" fillId="0" borderId="0" xfId="0" applyNumberFormat="1"/>
    <xf numFmtId="0" fontId="19" fillId="0" borderId="0" xfId="0" applyFont="1"/>
    <xf numFmtId="0" fontId="20" fillId="0" borderId="0" xfId="0" applyFont="1"/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1" xfId="0" applyNumberFormat="1" applyBorder="1"/>
    <xf numFmtId="4" fontId="0" fillId="0" borderId="0" xfId="0" applyNumberFormat="1"/>
    <xf numFmtId="4" fontId="0" fillId="0" borderId="2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2" fontId="0" fillId="0" borderId="0" xfId="0" applyNumberFormat="1" applyFill="1"/>
    <xf numFmtId="167" fontId="0" fillId="0" borderId="0" xfId="0" applyNumberFormat="1" applyFill="1"/>
    <xf numFmtId="166" fontId="0" fillId="0" borderId="0" xfId="0" applyNumberFormat="1" applyFill="1"/>
    <xf numFmtId="0" fontId="21" fillId="0" borderId="0" xfId="0" applyFont="1"/>
    <xf numFmtId="43" fontId="12" fillId="4" borderId="0" xfId="1" applyNumberFormat="1" applyFont="1" applyFill="1" applyAlignment="1">
      <alignment horizontal="center"/>
    </xf>
    <xf numFmtId="179" fontId="0" fillId="0" borderId="0" xfId="0" applyNumberFormat="1"/>
    <xf numFmtId="179" fontId="2" fillId="0" borderId="0" xfId="0" applyNumberFormat="1" applyFont="1" applyFill="1" applyAlignment="1">
      <alignment horizontal="right"/>
    </xf>
    <xf numFmtId="0" fontId="0" fillId="2" borderId="0" xfId="0" applyFill="1"/>
    <xf numFmtId="172" fontId="0" fillId="0" borderId="0" xfId="1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indent="4"/>
    </xf>
    <xf numFmtId="169" fontId="1" fillId="0" borderId="0" xfId="1" applyNumberFormat="1" applyFont="1" applyFill="1" applyBorder="1"/>
    <xf numFmtId="171" fontId="1" fillId="0" borderId="0" xfId="1" applyNumberFormat="1" applyFont="1" applyFill="1" applyBorder="1"/>
    <xf numFmtId="0" fontId="1" fillId="0" borderId="0" xfId="0" applyFont="1" applyBorder="1" applyAlignment="1">
      <alignment horizontal="left" indent="3"/>
    </xf>
    <xf numFmtId="169" fontId="3" fillId="2" borderId="0" xfId="1" applyNumberFormat="1" applyFont="1" applyFill="1" applyAlignment="1">
      <alignment horizontal="center"/>
    </xf>
    <xf numFmtId="1" fontId="3" fillId="2" borderId="0" xfId="1" applyNumberFormat="1" applyFont="1" applyFill="1" applyAlignment="1">
      <alignment horizontal="right" wrapText="1"/>
    </xf>
    <xf numFmtId="0" fontId="1" fillId="2" borderId="0" xfId="0" applyFont="1" applyFill="1"/>
    <xf numFmtId="0" fontId="22" fillId="0" borderId="0" xfId="0" applyFont="1"/>
    <xf numFmtId="170" fontId="0" fillId="0" borderId="0" xfId="0" applyNumberFormat="1"/>
    <xf numFmtId="0" fontId="3" fillId="0" borderId="0" xfId="0" applyFont="1" applyFill="1"/>
    <xf numFmtId="0" fontId="1" fillId="0" borderId="0" xfId="0" applyFont="1" applyFill="1" applyAlignment="1"/>
    <xf numFmtId="0" fontId="1" fillId="0" borderId="0" xfId="0" applyFont="1" applyFill="1"/>
    <xf numFmtId="169" fontId="1" fillId="2" borderId="0" xfId="1" applyNumberFormat="1" applyFont="1" applyFill="1" applyAlignment="1">
      <alignment horizontal="center"/>
    </xf>
    <xf numFmtId="169" fontId="3" fillId="5" borderId="0" xfId="1" applyNumberFormat="1" applyFont="1" applyFill="1" applyAlignment="1">
      <alignment horizontal="center"/>
    </xf>
    <xf numFmtId="0" fontId="0" fillId="5" borderId="0" xfId="0" applyFill="1"/>
    <xf numFmtId="1" fontId="3" fillId="5" borderId="0" xfId="1" applyNumberFormat="1" applyFont="1" applyFill="1" applyAlignment="1">
      <alignment horizontal="right" wrapText="1"/>
    </xf>
    <xf numFmtId="1" fontId="3" fillId="5" borderId="0" xfId="0" applyNumberFormat="1" applyFont="1" applyFill="1"/>
    <xf numFmtId="169" fontId="12" fillId="5" borderId="0" xfId="1" applyNumberFormat="1" applyFont="1" applyFill="1" applyAlignment="1">
      <alignment horizontal="center"/>
    </xf>
    <xf numFmtId="169" fontId="3" fillId="5" borderId="0" xfId="1" applyNumberFormat="1" applyFont="1" applyFill="1" applyAlignment="1">
      <alignment horizontal="center" wrapText="1"/>
    </xf>
    <xf numFmtId="169" fontId="1" fillId="5" borderId="0" xfId="1" applyNumberFormat="1" applyFont="1" applyFill="1" applyAlignment="1">
      <alignment horizontal="center" wrapText="1"/>
    </xf>
    <xf numFmtId="169" fontId="1" fillId="5" borderId="0" xfId="1" applyNumberFormat="1" applyFont="1" applyFill="1" applyAlignment="1">
      <alignment horizontal="center"/>
    </xf>
    <xf numFmtId="0" fontId="1" fillId="5" borderId="0" xfId="0" applyFont="1" applyFill="1"/>
    <xf numFmtId="171" fontId="3" fillId="5" borderId="0" xfId="1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3"/>
    </xf>
    <xf numFmtId="0" fontId="2" fillId="0" borderId="0" xfId="0" applyFont="1" applyFill="1" applyAlignment="1">
      <alignment horizontal="left" indent="5"/>
    </xf>
    <xf numFmtId="0" fontId="1" fillId="0" borderId="0" xfId="0" applyFont="1" applyFill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 applyAlignment="1">
      <alignment horizontal="left" indent="4"/>
    </xf>
    <xf numFmtId="0" fontId="1" fillId="0" borderId="0" xfId="0" applyFont="1" applyFill="1" applyAlignment="1">
      <alignment horizontal="left" indent="4"/>
    </xf>
    <xf numFmtId="0" fontId="2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2"/>
    </xf>
    <xf numFmtId="0" fontId="15" fillId="0" borderId="0" xfId="0" applyFont="1" applyFill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/>
    <xf numFmtId="0" fontId="7" fillId="0" borderId="0" xfId="0" applyFont="1" applyFill="1" applyAlignment="1">
      <alignment horizontal="left" indent="3"/>
    </xf>
    <xf numFmtId="0" fontId="2" fillId="0" borderId="0" xfId="0" applyFont="1" applyFill="1" applyBorder="1" applyAlignment="1">
      <alignment horizontal="left" indent="2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5"/>
    </xf>
    <xf numFmtId="0" fontId="1" fillId="0" borderId="0" xfId="0" applyFont="1" applyFill="1" applyBorder="1" applyAlignment="1">
      <alignment horizontal="left" indent="5"/>
    </xf>
    <xf numFmtId="0" fontId="1" fillId="0" borderId="0" xfId="0" applyFont="1" applyFill="1" applyBorder="1" applyAlignment="1">
      <alignment horizontal="left" indent="3"/>
    </xf>
    <xf numFmtId="0" fontId="16" fillId="0" borderId="0" xfId="0" applyFont="1" applyFill="1"/>
    <xf numFmtId="2" fontId="1" fillId="0" borderId="0" xfId="0" applyNumberFormat="1" applyFont="1" applyFill="1"/>
    <xf numFmtId="0" fontId="23" fillId="0" borderId="0" xfId="0" applyFont="1" applyFill="1"/>
    <xf numFmtId="0" fontId="25" fillId="0" borderId="0" xfId="0" applyFont="1" applyFill="1"/>
    <xf numFmtId="0" fontId="24" fillId="0" borderId="0" xfId="0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43" fontId="0" fillId="0" borderId="0" xfId="0" applyNumberFormat="1" applyFill="1"/>
    <xf numFmtId="168" fontId="0" fillId="0" borderId="0" xfId="0" applyNumberFormat="1" applyFill="1"/>
    <xf numFmtId="179" fontId="0" fillId="0" borderId="0" xfId="0" applyNumberFormat="1" applyFill="1"/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/>
    <xf numFmtId="177" fontId="3" fillId="2" borderId="0" xfId="1" applyNumberFormat="1" applyFont="1" applyFill="1" applyAlignment="1">
      <alignment horizontal="right"/>
    </xf>
    <xf numFmtId="0" fontId="0" fillId="0" borderId="0" xfId="0" applyFill="1" applyBorder="1"/>
    <xf numFmtId="169" fontId="1" fillId="2" borderId="0" xfId="1" applyNumberFormat="1" applyFont="1" applyFill="1" applyAlignment="1">
      <alignment horizontal="right"/>
    </xf>
    <xf numFmtId="172" fontId="1" fillId="2" borderId="0" xfId="1" applyNumberFormat="1" applyFont="1" applyFill="1" applyAlignment="1">
      <alignment horizontal="right"/>
    </xf>
    <xf numFmtId="169" fontId="1" fillId="5" borderId="0" xfId="1" applyNumberFormat="1" applyFont="1" applyFill="1" applyAlignment="1">
      <alignment horizontal="left"/>
    </xf>
    <xf numFmtId="171" fontId="1" fillId="5" borderId="0" xfId="1" applyNumberFormat="1" applyFont="1" applyFill="1" applyAlignment="1">
      <alignment horizontal="center"/>
    </xf>
    <xf numFmtId="172" fontId="1" fillId="2" borderId="0" xfId="1" applyNumberFormat="1" applyFont="1" applyFill="1" applyAlignment="1">
      <alignment horizontal="center"/>
    </xf>
    <xf numFmtId="171" fontId="1" fillId="2" borderId="0" xfId="1" applyNumberFormat="1" applyFont="1" applyFill="1" applyAlignment="1">
      <alignment horizontal="center"/>
    </xf>
    <xf numFmtId="170" fontId="1" fillId="5" borderId="0" xfId="1" applyNumberFormat="1" applyFont="1" applyFill="1" applyAlignment="1">
      <alignment horizontal="center"/>
    </xf>
    <xf numFmtId="169" fontId="1" fillId="5" borderId="0" xfId="1" applyNumberFormat="1" applyFont="1" applyFill="1" applyAlignment="1">
      <alignment horizontal="right"/>
    </xf>
    <xf numFmtId="172" fontId="1" fillId="5" borderId="0" xfId="1" applyNumberFormat="1" applyFont="1" applyFill="1" applyAlignment="1">
      <alignment horizontal="center"/>
    </xf>
    <xf numFmtId="170" fontId="1" fillId="2" borderId="0" xfId="1" applyNumberFormat="1" applyFont="1" applyFill="1" applyAlignment="1">
      <alignment horizontal="center"/>
    </xf>
    <xf numFmtId="168" fontId="1" fillId="2" borderId="0" xfId="1" applyNumberFormat="1" applyFont="1" applyFill="1"/>
    <xf numFmtId="168" fontId="1" fillId="5" borderId="0" xfId="1" applyNumberFormat="1" applyFont="1" applyFill="1"/>
    <xf numFmtId="168" fontId="1" fillId="2" borderId="0" xfId="1" applyNumberFormat="1" applyFont="1" applyFill="1" applyAlignment="1">
      <alignment horizontal="center"/>
    </xf>
    <xf numFmtId="168" fontId="1" fillId="5" borderId="0" xfId="1" applyNumberFormat="1" applyFont="1" applyFill="1" applyAlignment="1">
      <alignment horizontal="center"/>
    </xf>
    <xf numFmtId="173" fontId="1" fillId="2" borderId="0" xfId="1" applyNumberFormat="1" applyFont="1" applyFill="1" applyAlignment="1">
      <alignment horizontal="center"/>
    </xf>
    <xf numFmtId="173" fontId="1" fillId="5" borderId="0" xfId="1" applyNumberFormat="1" applyFont="1" applyFill="1" applyAlignment="1">
      <alignment horizontal="center"/>
    </xf>
    <xf numFmtId="43" fontId="1" fillId="2" borderId="0" xfId="1" applyNumberFormat="1" applyFont="1" applyFill="1" applyAlignment="1">
      <alignment horizontal="center"/>
    </xf>
    <xf numFmtId="168" fontId="1" fillId="2" borderId="0" xfId="1" applyNumberFormat="1" applyFont="1" applyFill="1" applyAlignment="1">
      <alignment horizontal="right"/>
    </xf>
    <xf numFmtId="43" fontId="1" fillId="5" borderId="0" xfId="1" applyFont="1" applyFill="1" applyAlignment="1">
      <alignment horizontal="center"/>
    </xf>
    <xf numFmtId="43" fontId="1" fillId="2" borderId="0" xfId="1" applyFont="1" applyFill="1" applyAlignment="1">
      <alignment horizontal="center"/>
    </xf>
    <xf numFmtId="43" fontId="1" fillId="5" borderId="0" xfId="1" applyNumberFormat="1" applyFont="1" applyFill="1" applyAlignment="1">
      <alignment horizontal="center"/>
    </xf>
    <xf numFmtId="43" fontId="1" fillId="2" borderId="0" xfId="1" applyFont="1" applyFill="1" applyAlignment="1">
      <alignment horizontal="right"/>
    </xf>
    <xf numFmtId="43" fontId="1" fillId="5" borderId="0" xfId="1" applyFont="1" applyFill="1" applyAlignment="1">
      <alignment horizontal="right"/>
    </xf>
    <xf numFmtId="168" fontId="1" fillId="5" borderId="0" xfId="1" applyNumberFormat="1" applyFont="1" applyFill="1" applyAlignment="1">
      <alignment horizontal="right"/>
    </xf>
    <xf numFmtId="168" fontId="1" fillId="2" borderId="0" xfId="0" applyNumberFormat="1" applyFont="1" applyFill="1" applyAlignment="1">
      <alignment horizontal="right"/>
    </xf>
    <xf numFmtId="168" fontId="1" fillId="5" borderId="0" xfId="0" applyNumberFormat="1" applyFont="1" applyFill="1" applyAlignment="1">
      <alignment horizontal="right"/>
    </xf>
    <xf numFmtId="43" fontId="1" fillId="2" borderId="0" xfId="1" applyNumberFormat="1" applyFont="1" applyFill="1" applyAlignment="1">
      <alignment horizontal="right"/>
    </xf>
    <xf numFmtId="43" fontId="1" fillId="5" borderId="0" xfId="1" applyNumberFormat="1" applyFont="1" applyFill="1" applyAlignment="1">
      <alignment horizontal="right"/>
    </xf>
    <xf numFmtId="43" fontId="1" fillId="2" borderId="0" xfId="1" applyNumberFormat="1" applyFont="1" applyFill="1"/>
    <xf numFmtId="43" fontId="1" fillId="5" borderId="0" xfId="1" applyNumberFormat="1" applyFont="1" applyFill="1"/>
    <xf numFmtId="43" fontId="1" fillId="2" borderId="0" xfId="1" applyFont="1" applyFill="1"/>
    <xf numFmtId="43" fontId="1" fillId="5" borderId="0" xfId="1" applyFont="1" applyFill="1"/>
    <xf numFmtId="176" fontId="1" fillId="2" borderId="0" xfId="2" applyNumberFormat="1" applyFont="1" applyFill="1" applyAlignment="1">
      <alignment horizontal="center"/>
    </xf>
    <xf numFmtId="169" fontId="1" fillId="2" borderId="0" xfId="1" applyNumberFormat="1" applyFont="1" applyFill="1" applyBorder="1" applyAlignment="1">
      <alignment horizontal="right"/>
    </xf>
    <xf numFmtId="169" fontId="1" fillId="5" borderId="0" xfId="1" applyNumberFormat="1" applyFont="1" applyFill="1" applyBorder="1" applyAlignment="1">
      <alignment horizontal="center"/>
    </xf>
    <xf numFmtId="169" fontId="1" fillId="5" borderId="0" xfId="1" applyNumberFormat="1" applyFont="1" applyFill="1"/>
    <xf numFmtId="169" fontId="1" fillId="2" borderId="0" xfId="1" applyNumberFormat="1" applyFont="1" applyFill="1" applyBorder="1" applyAlignment="1">
      <alignment horizontal="center"/>
    </xf>
    <xf numFmtId="43" fontId="1" fillId="2" borderId="0" xfId="1" applyFont="1" applyFill="1" applyBorder="1" applyAlignment="1">
      <alignment horizontal="right"/>
    </xf>
    <xf numFmtId="9" fontId="1" fillId="2" borderId="0" xfId="2" applyFont="1" applyFill="1" applyBorder="1"/>
    <xf numFmtId="9" fontId="1" fillId="2" borderId="0" xfId="2" applyFont="1" applyFill="1"/>
    <xf numFmtId="9" fontId="1" fillId="5" borderId="0" xfId="2" applyFont="1" applyFill="1"/>
    <xf numFmtId="9" fontId="1" fillId="2" borderId="0" xfId="2" applyFont="1" applyFill="1" applyBorder="1" applyAlignment="1">
      <alignment horizontal="right"/>
    </xf>
    <xf numFmtId="9" fontId="1" fillId="2" borderId="0" xfId="2" applyFont="1" applyFill="1" applyAlignment="1">
      <alignment horizontal="right"/>
    </xf>
    <xf numFmtId="9" fontId="1" fillId="5" borderId="0" xfId="2" applyFont="1" applyFill="1" applyAlignment="1">
      <alignment horizontal="right"/>
    </xf>
    <xf numFmtId="1" fontId="1" fillId="2" borderId="0" xfId="1" applyNumberFormat="1" applyFont="1" applyFill="1" applyAlignment="1">
      <alignment horizontal="center"/>
    </xf>
    <xf numFmtId="165" fontId="1" fillId="2" borderId="0" xfId="1" applyNumberFormat="1" applyFont="1" applyFill="1" applyAlignment="1">
      <alignment horizontal="center"/>
    </xf>
    <xf numFmtId="1" fontId="1" fillId="2" borderId="0" xfId="2" applyNumberFormat="1" applyFont="1" applyFill="1" applyBorder="1" applyAlignment="1">
      <alignment horizontal="center"/>
    </xf>
    <xf numFmtId="1" fontId="1" fillId="2" borderId="0" xfId="1" applyNumberFormat="1" applyFont="1" applyFill="1" applyBorder="1" applyAlignment="1">
      <alignment horizontal="center"/>
    </xf>
    <xf numFmtId="169" fontId="1" fillId="5" borderId="0" xfId="1" applyNumberFormat="1" applyFont="1" applyFill="1" applyBorder="1"/>
    <xf numFmtId="169" fontId="1" fillId="2" borderId="0" xfId="1" applyNumberFormat="1" applyFont="1" applyFill="1" applyBorder="1"/>
    <xf numFmtId="169" fontId="1" fillId="0" borderId="0" xfId="1" applyNumberFormat="1" applyFont="1" applyFill="1" applyAlignment="1">
      <alignment horizontal="center"/>
    </xf>
    <xf numFmtId="169" fontId="1" fillId="0" borderId="0" xfId="0" applyNumberFormat="1" applyFont="1" applyFill="1"/>
    <xf numFmtId="43" fontId="1" fillId="0" borderId="0" xfId="1" applyNumberFormat="1" applyFont="1" applyFill="1" applyBorder="1" applyAlignment="1">
      <alignment horizontal="center"/>
    </xf>
    <xf numFmtId="43" fontId="1" fillId="0" borderId="0" xfId="1" applyNumberFormat="1" applyFont="1" applyFill="1" applyBorder="1"/>
    <xf numFmtId="177" fontId="12" fillId="0" borderId="0" xfId="1" applyNumberFormat="1" applyFont="1" applyFill="1" applyBorder="1" applyAlignment="1">
      <alignment horizontal="center"/>
    </xf>
    <xf numFmtId="170" fontId="2" fillId="0" borderId="0" xfId="1" applyNumberFormat="1" applyFont="1" applyFill="1" applyBorder="1"/>
    <xf numFmtId="164" fontId="0" fillId="0" borderId="0" xfId="0" applyNumberFormat="1" applyFill="1"/>
    <xf numFmtId="179" fontId="1" fillId="0" borderId="0" xfId="0" applyNumberFormat="1" applyFont="1" applyFill="1"/>
    <xf numFmtId="178" fontId="0" fillId="0" borderId="0" xfId="0" applyNumberFormat="1" applyFill="1"/>
  </cellXfs>
  <cellStyles count="3">
    <cellStyle name="Comma" xfId="1" builtinId="3"/>
    <cellStyle name="Normal" xfId="0" builtinId="0"/>
    <cellStyle name="Percent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AV893"/>
  <sheetViews>
    <sheetView zoomScaleNormal="100" workbookViewId="0">
      <pane xSplit="1" ySplit="2" topLeftCell="B3" activePane="bottomRight" state="frozen"/>
      <selection activeCell="N352" sqref="N352"/>
      <selection pane="topRight" activeCell="N352" sqref="N352"/>
      <selection pane="bottomLeft" activeCell="N352" sqref="N352"/>
      <selection pane="bottomRight" activeCell="D4" sqref="D4"/>
    </sheetView>
  </sheetViews>
  <sheetFormatPr defaultRowHeight="12.75" outlineLevelRow="1" x14ac:dyDescent="0.2"/>
  <cols>
    <col min="1" max="1" width="84.7109375" bestFit="1" customWidth="1"/>
    <col min="2" max="2" width="25" customWidth="1"/>
    <col min="3" max="6" width="10.5703125" customWidth="1"/>
    <col min="7" max="7" width="11.85546875" customWidth="1"/>
    <col min="8" max="9" width="13.42578125" bestFit="1" customWidth="1"/>
    <col min="10" max="12" width="13.7109375" bestFit="1" customWidth="1"/>
    <col min="13" max="13" width="13.7109375" style="131" bestFit="1" customWidth="1"/>
    <col min="14" max="14" width="15.85546875" bestFit="1" customWidth="1"/>
    <col min="15" max="15" width="13.7109375" bestFit="1" customWidth="1"/>
    <col min="16" max="24" width="13.42578125" bestFit="1" customWidth="1"/>
    <col min="26" max="26" width="11.28515625" customWidth="1"/>
  </cols>
  <sheetData>
    <row r="1" spans="1:48" s="2" customFormat="1" x14ac:dyDescent="0.2">
      <c r="B1" s="16"/>
      <c r="C1" s="42"/>
      <c r="D1" s="42"/>
      <c r="E1" s="42"/>
      <c r="F1" s="42"/>
      <c r="G1" s="42" t="s">
        <v>20</v>
      </c>
      <c r="H1" s="42"/>
      <c r="I1" s="27"/>
      <c r="J1" s="27"/>
      <c r="K1" s="27"/>
      <c r="L1" s="27"/>
      <c r="M1" s="139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s="2" customFormat="1" x14ac:dyDescent="0.2">
      <c r="A2" s="7" t="s">
        <v>34</v>
      </c>
      <c r="B2" s="17" t="s">
        <v>39</v>
      </c>
      <c r="C2" s="43">
        <v>2000</v>
      </c>
      <c r="D2" s="43">
        <v>2001</v>
      </c>
      <c r="E2" s="43">
        <v>2002</v>
      </c>
      <c r="F2" s="43">
        <v>2003</v>
      </c>
      <c r="G2" s="43">
        <v>2004</v>
      </c>
      <c r="H2" s="43">
        <v>2005</v>
      </c>
      <c r="I2" s="28">
        <v>2006</v>
      </c>
      <c r="J2" s="28">
        <v>2007</v>
      </c>
      <c r="K2" s="28">
        <v>2008</v>
      </c>
      <c r="L2" s="28">
        <v>2009</v>
      </c>
      <c r="M2" s="140">
        <v>2010</v>
      </c>
      <c r="N2" s="85">
        <v>2011</v>
      </c>
      <c r="O2" s="85">
        <v>2012</v>
      </c>
      <c r="P2" s="85">
        <v>2013</v>
      </c>
      <c r="Q2" s="85">
        <v>2014</v>
      </c>
      <c r="R2" s="85">
        <v>2015</v>
      </c>
      <c r="S2" s="85">
        <v>2016</v>
      </c>
      <c r="T2" s="85">
        <v>2017</v>
      </c>
      <c r="U2" s="85">
        <v>2018</v>
      </c>
      <c r="V2" s="85">
        <v>2019</v>
      </c>
      <c r="W2" s="85">
        <v>2020</v>
      </c>
      <c r="X2" s="85">
        <v>2021</v>
      </c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outlineLevel="1" x14ac:dyDescent="0.2">
      <c r="A3" s="9" t="s">
        <v>121</v>
      </c>
      <c r="B3" s="16" t="s">
        <v>123</v>
      </c>
      <c r="C3" s="29"/>
      <c r="D3" s="29"/>
      <c r="E3" s="29"/>
      <c r="F3" s="29"/>
      <c r="G3" s="29"/>
      <c r="H3" s="29"/>
      <c r="I3" s="29"/>
      <c r="J3" s="29"/>
      <c r="K3" s="29"/>
      <c r="L3" s="30"/>
      <c r="M3" s="122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</row>
    <row r="4" spans="1:48" outlineLevel="1" x14ac:dyDescent="0.2">
      <c r="A4" s="8" t="s">
        <v>6</v>
      </c>
      <c r="B4" s="16"/>
      <c r="C4" s="30"/>
      <c r="D4" s="29" t="e">
        <f>#REF!</f>
        <v>#REF!</v>
      </c>
      <c r="E4" s="29" t="e">
        <f>#REF!</f>
        <v>#REF!</v>
      </c>
      <c r="F4" s="29" t="e">
        <f>#REF!</f>
        <v>#REF!</v>
      </c>
      <c r="G4" s="29" t="e">
        <f>#REF!</f>
        <v>#REF!</v>
      </c>
      <c r="H4" s="29" t="e">
        <f>#REF!</f>
        <v>#REF!</v>
      </c>
      <c r="I4" s="29" t="e">
        <f>#REF!</f>
        <v>#REF!</v>
      </c>
      <c r="J4" s="29" t="e">
        <f>#REF!</f>
        <v>#REF!</v>
      </c>
      <c r="K4" s="29" t="e">
        <f>#REF!</f>
        <v>#REF!</v>
      </c>
      <c r="L4" s="29" t="e">
        <f>#REF!</f>
        <v>#REF!</v>
      </c>
      <c r="M4" s="29" t="e">
        <f>#REF!</f>
        <v>#REF!</v>
      </c>
      <c r="N4" s="86">
        <f t="shared" ref="N4:X4" si="0">N5+N11+N31</f>
        <v>0</v>
      </c>
      <c r="O4" s="86">
        <f t="shared" si="0"/>
        <v>0</v>
      </c>
      <c r="P4" s="86">
        <f t="shared" si="0"/>
        <v>0</v>
      </c>
      <c r="Q4" s="86">
        <f t="shared" si="0"/>
        <v>0</v>
      </c>
      <c r="R4" s="86">
        <f t="shared" si="0"/>
        <v>0</v>
      </c>
      <c r="S4" s="86">
        <f t="shared" si="0"/>
        <v>0</v>
      </c>
      <c r="T4" s="86">
        <f t="shared" si="0"/>
        <v>0</v>
      </c>
      <c r="U4" s="86">
        <f t="shared" si="0"/>
        <v>0</v>
      </c>
      <c r="V4" s="86">
        <f t="shared" si="0"/>
        <v>0</v>
      </c>
      <c r="W4" s="86">
        <f t="shared" si="0"/>
        <v>0</v>
      </c>
      <c r="X4" s="86">
        <f t="shared" si="0"/>
        <v>0</v>
      </c>
    </row>
    <row r="5" spans="1:48" outlineLevel="1" x14ac:dyDescent="0.2">
      <c r="A5" s="1" t="s">
        <v>40</v>
      </c>
      <c r="B5" s="16"/>
      <c r="C5" s="75"/>
      <c r="D5" s="29" t="e">
        <f>#REF!</f>
        <v>#REF!</v>
      </c>
      <c r="E5" s="29" t="e">
        <f>#REF!</f>
        <v>#REF!</v>
      </c>
      <c r="F5" s="29" t="e">
        <f>#REF!</f>
        <v>#REF!</v>
      </c>
      <c r="G5" s="29" t="e">
        <f>#REF!</f>
        <v>#REF!</v>
      </c>
      <c r="H5" s="29" t="e">
        <f>#REF!</f>
        <v>#REF!</v>
      </c>
      <c r="I5" s="29" t="e">
        <f>#REF!</f>
        <v>#REF!</v>
      </c>
      <c r="J5" s="29" t="e">
        <f>#REF!</f>
        <v>#REF!</v>
      </c>
      <c r="K5" s="29" t="e">
        <f>#REF!</f>
        <v>#REF!</v>
      </c>
      <c r="L5" s="29" t="e">
        <f>#REF!</f>
        <v>#REF!</v>
      </c>
      <c r="M5" s="29" t="e">
        <f>#REF!</f>
        <v>#REF!</v>
      </c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</row>
    <row r="6" spans="1:48" outlineLevel="1" x14ac:dyDescent="0.2">
      <c r="A6" s="11" t="s">
        <v>0</v>
      </c>
      <c r="B6" s="16"/>
      <c r="C6" s="29"/>
      <c r="D6" s="29" t="e">
        <f>#REF!</f>
        <v>#REF!</v>
      </c>
      <c r="E6" s="29" t="e">
        <f>#REF!</f>
        <v>#REF!</v>
      </c>
      <c r="F6" s="29" t="e">
        <f>#REF!</f>
        <v>#REF!</v>
      </c>
      <c r="G6" s="29" t="e">
        <f>#REF!</f>
        <v>#REF!</v>
      </c>
      <c r="H6" s="29" t="e">
        <f>#REF!</f>
        <v>#REF!</v>
      </c>
      <c r="I6" s="29" t="e">
        <f>#REF!</f>
        <v>#REF!</v>
      </c>
      <c r="J6" s="29" t="e">
        <f>#REF!</f>
        <v>#REF!</v>
      </c>
      <c r="K6" s="29" t="e">
        <f>#REF!</f>
        <v>#REF!</v>
      </c>
      <c r="L6" s="29" t="e">
        <f>#REF!</f>
        <v>#REF!</v>
      </c>
      <c r="M6" s="29" t="e">
        <f>#REF!</f>
        <v>#REF!</v>
      </c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</row>
    <row r="7" spans="1:48" outlineLevel="1" x14ac:dyDescent="0.2">
      <c r="A7" s="15" t="s">
        <v>36</v>
      </c>
      <c r="B7" s="16"/>
      <c r="C7" s="29"/>
      <c r="D7" s="29" t="e">
        <f>#REF!</f>
        <v>#REF!</v>
      </c>
      <c r="E7" s="29" t="e">
        <f>#REF!</f>
        <v>#REF!</v>
      </c>
      <c r="F7" s="29" t="e">
        <f>#REF!</f>
        <v>#REF!</v>
      </c>
      <c r="G7" s="29" t="e">
        <f>#REF!</f>
        <v>#REF!</v>
      </c>
      <c r="H7" s="29" t="e">
        <f>#REF!</f>
        <v>#REF!</v>
      </c>
      <c r="I7" s="29" t="e">
        <f>#REF!</f>
        <v>#REF!</v>
      </c>
      <c r="J7" s="29" t="e">
        <f>#REF!</f>
        <v>#REF!</v>
      </c>
      <c r="K7" s="29" t="e">
        <f>#REF!</f>
        <v>#REF!</v>
      </c>
      <c r="L7" s="29" t="e">
        <f>#REF!</f>
        <v>#REF!</v>
      </c>
      <c r="M7" s="29" t="e">
        <f>#REF!</f>
        <v>#REF!</v>
      </c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</row>
    <row r="8" spans="1:48" outlineLevel="1" x14ac:dyDescent="0.2">
      <c r="A8" s="15" t="s">
        <v>35</v>
      </c>
      <c r="B8" s="16"/>
      <c r="C8" s="29"/>
      <c r="D8" s="29" t="e">
        <f>#REF!</f>
        <v>#REF!</v>
      </c>
      <c r="E8" s="29" t="e">
        <f>#REF!</f>
        <v>#REF!</v>
      </c>
      <c r="F8" s="29" t="e">
        <f>#REF!</f>
        <v>#REF!</v>
      </c>
      <c r="G8" s="165"/>
      <c r="H8" s="165"/>
      <c r="I8" s="165"/>
      <c r="J8" s="165"/>
      <c r="K8" s="165"/>
      <c r="L8" s="165"/>
      <c r="M8" s="165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</row>
    <row r="9" spans="1:48" outlineLevel="1" x14ac:dyDescent="0.2">
      <c r="A9" s="11" t="s">
        <v>1</v>
      </c>
      <c r="B9" s="16"/>
      <c r="C9" s="29"/>
      <c r="D9" s="29" t="e">
        <f>#REF!</f>
        <v>#REF!</v>
      </c>
      <c r="E9" s="29" t="e">
        <f>#REF!</f>
        <v>#REF!</v>
      </c>
      <c r="F9" s="29" t="e">
        <f>#REF!</f>
        <v>#REF!</v>
      </c>
      <c r="G9" s="29" t="e">
        <f>#REF!</f>
        <v>#REF!</v>
      </c>
      <c r="H9" s="29" t="e">
        <f>#REF!</f>
        <v>#REF!</v>
      </c>
      <c r="I9" s="29" t="e">
        <f>#REF!</f>
        <v>#REF!</v>
      </c>
      <c r="J9" s="29" t="e">
        <f>#REF!</f>
        <v>#REF!</v>
      </c>
      <c r="K9" s="29" t="e">
        <f>#REF!</f>
        <v>#REF!</v>
      </c>
      <c r="L9" s="29" t="e">
        <f>#REF!</f>
        <v>#REF!</v>
      </c>
      <c r="M9" s="29" t="e">
        <f>#REF!</f>
        <v>#REF!</v>
      </c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</row>
    <row r="10" spans="1:48" outlineLevel="1" x14ac:dyDescent="0.2">
      <c r="A10" s="11" t="s">
        <v>5</v>
      </c>
      <c r="B10" s="16"/>
      <c r="C10" s="29"/>
      <c r="D10" s="29" t="e">
        <f>#REF!</f>
        <v>#REF!</v>
      </c>
      <c r="E10" s="29" t="e">
        <f>#REF!</f>
        <v>#REF!</v>
      </c>
      <c r="F10" s="29" t="e">
        <f>#REF!</f>
        <v>#REF!</v>
      </c>
      <c r="G10" s="29" t="e">
        <f>#REF!</f>
        <v>#REF!</v>
      </c>
      <c r="H10" s="29" t="e">
        <f>#REF!</f>
        <v>#REF!</v>
      </c>
      <c r="I10" s="29" t="e">
        <f>#REF!</f>
        <v>#REF!</v>
      </c>
      <c r="J10" s="29" t="e">
        <f>#REF!</f>
        <v>#REF!</v>
      </c>
      <c r="K10" s="29" t="e">
        <f>#REF!</f>
        <v>#REF!</v>
      </c>
      <c r="L10" s="29" t="e">
        <f>#REF!</f>
        <v>#REF!</v>
      </c>
      <c r="M10" s="29" t="e">
        <f>#REF!</f>
        <v>#REF!</v>
      </c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</row>
    <row r="11" spans="1:48" outlineLevel="1" x14ac:dyDescent="0.2">
      <c r="A11" s="1" t="s">
        <v>41</v>
      </c>
      <c r="B11" s="16"/>
      <c r="C11" s="29"/>
      <c r="D11" s="29" t="e">
        <f>#REF!</f>
        <v>#REF!</v>
      </c>
      <c r="E11" s="29" t="e">
        <f>#REF!</f>
        <v>#REF!</v>
      </c>
      <c r="F11" s="29" t="e">
        <f>#REF!</f>
        <v>#REF!</v>
      </c>
      <c r="G11" s="29" t="e">
        <f>#REF!</f>
        <v>#REF!</v>
      </c>
      <c r="H11" s="29" t="e">
        <f>#REF!</f>
        <v>#REF!</v>
      </c>
      <c r="I11" s="29" t="e">
        <f>#REF!</f>
        <v>#REF!</v>
      </c>
      <c r="J11" s="29" t="e">
        <f>#REF!</f>
        <v>#REF!</v>
      </c>
      <c r="K11" s="29" t="e">
        <f>#REF!</f>
        <v>#REF!</v>
      </c>
      <c r="L11" s="29" t="e">
        <f>#REF!</f>
        <v>#REF!</v>
      </c>
      <c r="M11" s="29" t="e">
        <f>#REF!</f>
        <v>#REF!</v>
      </c>
      <c r="N11" s="128"/>
      <c r="O11" s="128">
        <f t="shared" ref="O11:X11" si="1">O12+O20</f>
        <v>0</v>
      </c>
      <c r="P11" s="128">
        <f t="shared" si="1"/>
        <v>0</v>
      </c>
      <c r="Q11" s="128">
        <f t="shared" si="1"/>
        <v>0</v>
      </c>
      <c r="R11" s="128">
        <f t="shared" si="1"/>
        <v>0</v>
      </c>
      <c r="S11" s="128">
        <f t="shared" si="1"/>
        <v>0</v>
      </c>
      <c r="T11" s="128">
        <f t="shared" si="1"/>
        <v>0</v>
      </c>
      <c r="U11" s="128">
        <f t="shared" si="1"/>
        <v>0</v>
      </c>
      <c r="V11" s="128">
        <f t="shared" si="1"/>
        <v>0</v>
      </c>
      <c r="W11" s="128">
        <f t="shared" si="1"/>
        <v>0</v>
      </c>
      <c r="X11" s="128">
        <f t="shared" si="1"/>
        <v>0</v>
      </c>
    </row>
    <row r="12" spans="1:48" outlineLevel="1" x14ac:dyDescent="0.2">
      <c r="A12" s="11" t="s">
        <v>2</v>
      </c>
      <c r="B12" s="16"/>
      <c r="C12" s="30"/>
      <c r="D12" s="29" t="e">
        <f>#REF!</f>
        <v>#REF!</v>
      </c>
      <c r="E12" s="29" t="e">
        <f>#REF!</f>
        <v>#REF!</v>
      </c>
      <c r="F12" s="29" t="e">
        <f>#REF!</f>
        <v>#REF!</v>
      </c>
      <c r="G12" s="29" t="e">
        <f>#REF!</f>
        <v>#REF!</v>
      </c>
      <c r="H12" s="29" t="e">
        <f>#REF!</f>
        <v>#REF!</v>
      </c>
      <c r="I12" s="29" t="e">
        <f>#REF!</f>
        <v>#REF!</v>
      </c>
      <c r="J12" s="29" t="e">
        <f>#REF!</f>
        <v>#REF!</v>
      </c>
      <c r="K12" s="29" t="e">
        <f>#REF!</f>
        <v>#REF!</v>
      </c>
      <c r="L12" s="29" t="e">
        <f>#REF!</f>
        <v>#REF!</v>
      </c>
      <c r="M12" s="29" t="e">
        <f>#REF!</f>
        <v>#REF!</v>
      </c>
      <c r="N12" s="86">
        <f t="shared" ref="N12:X12" si="2">SUM(N13:N19)</f>
        <v>0</v>
      </c>
      <c r="O12" s="86">
        <f t="shared" si="2"/>
        <v>0</v>
      </c>
      <c r="P12" s="86">
        <f t="shared" si="2"/>
        <v>0</v>
      </c>
      <c r="Q12" s="86">
        <f t="shared" si="2"/>
        <v>0</v>
      </c>
      <c r="R12" s="86">
        <f t="shared" si="2"/>
        <v>0</v>
      </c>
      <c r="S12" s="86">
        <f t="shared" si="2"/>
        <v>0</v>
      </c>
      <c r="T12" s="86">
        <f t="shared" si="2"/>
        <v>0</v>
      </c>
      <c r="U12" s="86">
        <f t="shared" si="2"/>
        <v>0</v>
      </c>
      <c r="V12" s="86">
        <f t="shared" si="2"/>
        <v>0</v>
      </c>
      <c r="W12" s="86">
        <f t="shared" si="2"/>
        <v>0</v>
      </c>
      <c r="X12" s="86">
        <f t="shared" si="2"/>
        <v>0</v>
      </c>
    </row>
    <row r="13" spans="1:48" outlineLevel="1" x14ac:dyDescent="0.2">
      <c r="A13" s="14" t="s">
        <v>7</v>
      </c>
      <c r="B13" s="16"/>
      <c r="C13" s="76"/>
      <c r="D13" s="29" t="e">
        <f>#REF!</f>
        <v>#REF!</v>
      </c>
      <c r="E13" s="29" t="e">
        <f>#REF!</f>
        <v>#REF!</v>
      </c>
      <c r="F13" s="29" t="e">
        <f>#REF!</f>
        <v>#REF!</v>
      </c>
      <c r="G13" s="29" t="e">
        <f>#REF!</f>
        <v>#REF!</v>
      </c>
      <c r="H13" s="29" t="e">
        <f>#REF!</f>
        <v>#REF!</v>
      </c>
      <c r="I13" s="29" t="e">
        <f>#REF!</f>
        <v>#REF!</v>
      </c>
      <c r="J13" s="29" t="e">
        <f>#REF!</f>
        <v>#REF!</v>
      </c>
      <c r="K13" s="29" t="e">
        <f>#REF!</f>
        <v>#REF!</v>
      </c>
      <c r="L13" s="29" t="e">
        <f>#REF!</f>
        <v>#REF!</v>
      </c>
      <c r="M13" s="29" t="e">
        <f>#REF!</f>
        <v>#REF!</v>
      </c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</row>
    <row r="14" spans="1:48" outlineLevel="1" x14ac:dyDescent="0.2">
      <c r="A14" s="150" t="s">
        <v>124</v>
      </c>
      <c r="B14" s="16"/>
      <c r="C14" s="76"/>
      <c r="D14" s="29" t="e">
        <f>#REF!</f>
        <v>#REF!</v>
      </c>
      <c r="E14" s="29" t="e">
        <f>#REF!</f>
        <v>#REF!</v>
      </c>
      <c r="F14" s="29" t="e">
        <f>#REF!</f>
        <v>#REF!</v>
      </c>
      <c r="G14" s="29" t="e">
        <f>#REF!</f>
        <v>#REF!</v>
      </c>
      <c r="H14" s="29" t="e">
        <f>#REF!</f>
        <v>#REF!</v>
      </c>
      <c r="I14" s="29" t="e">
        <f>#REF!</f>
        <v>#REF!</v>
      </c>
      <c r="J14" s="29" t="e">
        <f>#REF!</f>
        <v>#REF!</v>
      </c>
      <c r="K14" s="29" t="e">
        <f>#REF!</f>
        <v>#REF!</v>
      </c>
      <c r="L14" s="29" t="e">
        <f>#REF!</f>
        <v>#REF!</v>
      </c>
      <c r="M14" s="29" t="e">
        <f>#REF!</f>
        <v>#REF!</v>
      </c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</row>
    <row r="15" spans="1:48" outlineLevel="1" x14ac:dyDescent="0.2">
      <c r="A15" s="14" t="s">
        <v>8</v>
      </c>
      <c r="B15" s="16"/>
      <c r="C15" s="76"/>
      <c r="D15" s="29" t="e">
        <f>#REF!</f>
        <v>#REF!</v>
      </c>
      <c r="E15" s="29" t="e">
        <f>#REF!</f>
        <v>#REF!</v>
      </c>
      <c r="F15" s="29" t="e">
        <f>#REF!</f>
        <v>#REF!</v>
      </c>
      <c r="G15" s="29" t="e">
        <f>#REF!</f>
        <v>#REF!</v>
      </c>
      <c r="H15" s="29" t="e">
        <f>#REF!</f>
        <v>#REF!</v>
      </c>
      <c r="I15" s="29" t="e">
        <f>#REF!</f>
        <v>#REF!</v>
      </c>
      <c r="J15" s="29" t="e">
        <f>#REF!</f>
        <v>#REF!</v>
      </c>
      <c r="K15" s="29" t="e">
        <f>#REF!</f>
        <v>#REF!</v>
      </c>
      <c r="L15" s="29" t="e">
        <f>#REF!</f>
        <v>#REF!</v>
      </c>
      <c r="M15" s="29" t="e">
        <f>#REF!</f>
        <v>#REF!</v>
      </c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</row>
    <row r="16" spans="1:48" outlineLevel="1" x14ac:dyDescent="0.2">
      <c r="A16" s="14" t="s">
        <v>9</v>
      </c>
      <c r="B16" s="16"/>
      <c r="C16" s="76"/>
      <c r="D16" s="29" t="e">
        <f>#REF!</f>
        <v>#REF!</v>
      </c>
      <c r="E16" s="29" t="e">
        <f>#REF!</f>
        <v>#REF!</v>
      </c>
      <c r="F16" s="29" t="e">
        <f>#REF!</f>
        <v>#REF!</v>
      </c>
      <c r="G16" s="29" t="e">
        <f>#REF!</f>
        <v>#REF!</v>
      </c>
      <c r="H16" s="29" t="e">
        <f>#REF!</f>
        <v>#REF!</v>
      </c>
      <c r="I16" s="29" t="e">
        <f>#REF!</f>
        <v>#REF!</v>
      </c>
      <c r="J16" s="29" t="e">
        <f>#REF!</f>
        <v>#REF!</v>
      </c>
      <c r="K16" s="29" t="e">
        <f>#REF!</f>
        <v>#REF!</v>
      </c>
      <c r="L16" s="29" t="e">
        <f>#REF!</f>
        <v>#REF!</v>
      </c>
      <c r="M16" s="29" t="e">
        <f>#REF!</f>
        <v>#REF!</v>
      </c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</row>
    <row r="17" spans="1:24" outlineLevel="1" x14ac:dyDescent="0.2">
      <c r="A17" s="14" t="s">
        <v>10</v>
      </c>
      <c r="B17" s="16"/>
      <c r="C17" s="76"/>
      <c r="D17" s="29" t="e">
        <f>#REF!</f>
        <v>#REF!</v>
      </c>
      <c r="E17" s="29" t="e">
        <f>#REF!</f>
        <v>#REF!</v>
      </c>
      <c r="F17" s="29" t="e">
        <f>#REF!</f>
        <v>#REF!</v>
      </c>
      <c r="G17" s="29" t="e">
        <f>#REF!</f>
        <v>#REF!</v>
      </c>
      <c r="H17" s="29" t="e">
        <f>#REF!</f>
        <v>#REF!</v>
      </c>
      <c r="I17" s="29" t="e">
        <f>#REF!</f>
        <v>#REF!</v>
      </c>
      <c r="J17" s="29" t="e">
        <f>#REF!</f>
        <v>#REF!</v>
      </c>
      <c r="K17" s="29" t="e">
        <f>#REF!</f>
        <v>#REF!</v>
      </c>
      <c r="L17" s="29" t="e">
        <f>#REF!</f>
        <v>#REF!</v>
      </c>
      <c r="M17" s="29" t="e">
        <f>#REF!</f>
        <v>#REF!</v>
      </c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</row>
    <row r="18" spans="1:24" outlineLevel="1" x14ac:dyDescent="0.2">
      <c r="A18" s="14" t="s">
        <v>11</v>
      </c>
      <c r="B18" s="16"/>
      <c r="C18" s="76"/>
      <c r="D18" s="29" t="e">
        <f>#REF!</f>
        <v>#REF!</v>
      </c>
      <c r="E18" s="29" t="e">
        <f>#REF!</f>
        <v>#REF!</v>
      </c>
      <c r="F18" s="29" t="e">
        <f>#REF!</f>
        <v>#REF!</v>
      </c>
      <c r="G18" s="29" t="e">
        <f>#REF!</f>
        <v>#REF!</v>
      </c>
      <c r="H18" s="29" t="e">
        <f>#REF!</f>
        <v>#REF!</v>
      </c>
      <c r="I18" s="29" t="e">
        <f>#REF!</f>
        <v>#REF!</v>
      </c>
      <c r="J18" s="29" t="e">
        <f>#REF!</f>
        <v>#REF!</v>
      </c>
      <c r="K18" s="29" t="e">
        <f>#REF!</f>
        <v>#REF!</v>
      </c>
      <c r="L18" s="29" t="e">
        <f>#REF!</f>
        <v>#REF!</v>
      </c>
      <c r="M18" s="29" t="e">
        <f>#REF!</f>
        <v>#REF!</v>
      </c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</row>
    <row r="19" spans="1:24" outlineLevel="1" x14ac:dyDescent="0.2">
      <c r="A19" s="14" t="s">
        <v>12</v>
      </c>
      <c r="B19" s="16"/>
      <c r="C19" s="76"/>
      <c r="D19" s="29" t="e">
        <f>#REF!</f>
        <v>#REF!</v>
      </c>
      <c r="E19" s="29" t="e">
        <f>#REF!</f>
        <v>#REF!</v>
      </c>
      <c r="F19" s="29" t="e">
        <f>#REF!</f>
        <v>#REF!</v>
      </c>
      <c r="G19" s="29" t="e">
        <f>#REF!</f>
        <v>#REF!</v>
      </c>
      <c r="H19" s="29" t="e">
        <f>#REF!</f>
        <v>#REF!</v>
      </c>
      <c r="I19" s="29" t="e">
        <f>#REF!</f>
        <v>#REF!</v>
      </c>
      <c r="J19" s="29" t="e">
        <f>#REF!</f>
        <v>#REF!</v>
      </c>
      <c r="K19" s="29" t="e">
        <f>#REF!</f>
        <v>#REF!</v>
      </c>
      <c r="L19" s="29" t="e">
        <f>#REF!</f>
        <v>#REF!</v>
      </c>
      <c r="M19" s="29" t="e">
        <f>#REF!</f>
        <v>#REF!</v>
      </c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</row>
    <row r="20" spans="1:24" outlineLevel="1" x14ac:dyDescent="0.2">
      <c r="A20" s="11" t="s">
        <v>3</v>
      </c>
      <c r="B20" s="16"/>
      <c r="C20" s="30"/>
      <c r="D20" s="29" t="e">
        <f>#REF!</f>
        <v>#REF!</v>
      </c>
      <c r="E20" s="29" t="e">
        <f>#REF!</f>
        <v>#REF!</v>
      </c>
      <c r="F20" s="29" t="e">
        <f>#REF!</f>
        <v>#REF!</v>
      </c>
      <c r="G20" s="29" t="e">
        <f>#REF!</f>
        <v>#REF!</v>
      </c>
      <c r="H20" s="29" t="e">
        <f>#REF!</f>
        <v>#REF!</v>
      </c>
      <c r="I20" s="29" t="e">
        <f>#REF!</f>
        <v>#REF!</v>
      </c>
      <c r="J20" s="29" t="e">
        <f>#REF!</f>
        <v>#REF!</v>
      </c>
      <c r="K20" s="29" t="e">
        <f>#REF!</f>
        <v>#REF!</v>
      </c>
      <c r="L20" s="29" t="e">
        <f>#REF!</f>
        <v>#REF!</v>
      </c>
      <c r="M20" s="29" t="e">
        <f>#REF!</f>
        <v>#REF!</v>
      </c>
      <c r="N20" s="86"/>
      <c r="O20" s="86">
        <f t="shared" ref="O20:X20" si="3">SUM(O21:O30)</f>
        <v>0</v>
      </c>
      <c r="P20" s="86">
        <f t="shared" si="3"/>
        <v>0</v>
      </c>
      <c r="Q20" s="86">
        <f t="shared" si="3"/>
        <v>0</v>
      </c>
      <c r="R20" s="86">
        <f t="shared" si="3"/>
        <v>0</v>
      </c>
      <c r="S20" s="86">
        <f t="shared" si="3"/>
        <v>0</v>
      </c>
      <c r="T20" s="86">
        <f t="shared" si="3"/>
        <v>0</v>
      </c>
      <c r="U20" s="86">
        <f t="shared" si="3"/>
        <v>0</v>
      </c>
      <c r="V20" s="86">
        <f t="shared" si="3"/>
        <v>0</v>
      </c>
      <c r="W20" s="86">
        <f t="shared" si="3"/>
        <v>0</v>
      </c>
      <c r="X20" s="86">
        <f t="shared" si="3"/>
        <v>0</v>
      </c>
    </row>
    <row r="21" spans="1:24" outlineLevel="1" x14ac:dyDescent="0.2">
      <c r="A21" s="12" t="s">
        <v>13</v>
      </c>
      <c r="B21" s="16"/>
      <c r="C21" s="75"/>
      <c r="D21" s="29" t="e">
        <f>#REF!</f>
        <v>#REF!</v>
      </c>
      <c r="E21" s="29" t="e">
        <f>#REF!</f>
        <v>#REF!</v>
      </c>
      <c r="F21" s="29" t="e">
        <f>#REF!</f>
        <v>#REF!</v>
      </c>
      <c r="G21" s="29" t="e">
        <f>#REF!</f>
        <v>#REF!</v>
      </c>
      <c r="H21" s="29" t="e">
        <f>#REF!</f>
        <v>#REF!</v>
      </c>
      <c r="I21" s="29" t="e">
        <f>#REF!</f>
        <v>#REF!</v>
      </c>
      <c r="J21" s="29" t="e">
        <f>#REF!</f>
        <v>#REF!</v>
      </c>
      <c r="K21" s="29" t="e">
        <f>#REF!</f>
        <v>#REF!</v>
      </c>
      <c r="L21" s="29" t="e">
        <f>#REF!</f>
        <v>#REF!</v>
      </c>
      <c r="M21" s="29" t="e">
        <f>#REF!</f>
        <v>#REF!</v>
      </c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</row>
    <row r="22" spans="1:24" outlineLevel="1" x14ac:dyDescent="0.2">
      <c r="A22" s="12" t="s">
        <v>14</v>
      </c>
      <c r="B22" s="16"/>
      <c r="C22" s="75"/>
      <c r="D22" s="29" t="e">
        <f>#REF!</f>
        <v>#REF!</v>
      </c>
      <c r="E22" s="29" t="e">
        <f>#REF!</f>
        <v>#REF!</v>
      </c>
      <c r="F22" s="29" t="e">
        <f>#REF!</f>
        <v>#REF!</v>
      </c>
      <c r="G22" s="29" t="e">
        <f>#REF!</f>
        <v>#REF!</v>
      </c>
      <c r="H22" s="29" t="e">
        <f>#REF!</f>
        <v>#REF!</v>
      </c>
      <c r="I22" s="29" t="e">
        <f>#REF!</f>
        <v>#REF!</v>
      </c>
      <c r="J22" s="29" t="e">
        <f>#REF!</f>
        <v>#REF!</v>
      </c>
      <c r="K22" s="29" t="e">
        <f>#REF!</f>
        <v>#REF!</v>
      </c>
      <c r="L22" s="29" t="e">
        <f>#REF!</f>
        <v>#REF!</v>
      </c>
      <c r="M22" s="29" t="e">
        <f>#REF!</f>
        <v>#REF!</v>
      </c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</row>
    <row r="23" spans="1:24" outlineLevel="1" x14ac:dyDescent="0.2">
      <c r="A23" s="12" t="s">
        <v>15</v>
      </c>
      <c r="B23" s="16"/>
      <c r="C23" s="75"/>
      <c r="D23" s="29" t="e">
        <f>#REF!</f>
        <v>#REF!</v>
      </c>
      <c r="E23" s="29" t="e">
        <f>#REF!</f>
        <v>#REF!</v>
      </c>
      <c r="F23" s="29" t="e">
        <f>#REF!</f>
        <v>#REF!</v>
      </c>
      <c r="G23" s="29" t="e">
        <f>#REF!</f>
        <v>#REF!</v>
      </c>
      <c r="H23" s="29" t="e">
        <f>#REF!</f>
        <v>#REF!</v>
      </c>
      <c r="I23" s="29" t="e">
        <f>#REF!</f>
        <v>#REF!</v>
      </c>
      <c r="J23" s="29" t="e">
        <f>#REF!</f>
        <v>#REF!</v>
      </c>
      <c r="K23" s="29" t="e">
        <f>#REF!</f>
        <v>#REF!</v>
      </c>
      <c r="L23" s="29" t="e">
        <f>#REF!</f>
        <v>#REF!</v>
      </c>
      <c r="M23" s="29" t="e">
        <f>#REF!</f>
        <v>#REF!</v>
      </c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</row>
    <row r="24" spans="1:24" outlineLevel="1" x14ac:dyDescent="0.2">
      <c r="A24" s="12" t="s">
        <v>16</v>
      </c>
      <c r="B24" s="16"/>
      <c r="C24" s="75"/>
      <c r="D24" s="29" t="e">
        <f>#REF!</f>
        <v>#REF!</v>
      </c>
      <c r="E24" s="29" t="e">
        <f>#REF!</f>
        <v>#REF!</v>
      </c>
      <c r="F24" s="29" t="e">
        <f>#REF!</f>
        <v>#REF!</v>
      </c>
      <c r="G24" s="29" t="e">
        <f>#REF!</f>
        <v>#REF!</v>
      </c>
      <c r="H24" s="29" t="e">
        <f>#REF!</f>
        <v>#REF!</v>
      </c>
      <c r="I24" s="29" t="e">
        <f>#REF!</f>
        <v>#REF!</v>
      </c>
      <c r="J24" s="29" t="e">
        <f>#REF!</f>
        <v>#REF!</v>
      </c>
      <c r="K24" s="29" t="e">
        <f>#REF!</f>
        <v>#REF!</v>
      </c>
      <c r="L24" s="29" t="e">
        <f>#REF!</f>
        <v>#REF!</v>
      </c>
      <c r="M24" s="29" t="e">
        <f>#REF!</f>
        <v>#REF!</v>
      </c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</row>
    <row r="25" spans="1:24" outlineLevel="1" x14ac:dyDescent="0.2">
      <c r="A25" s="12" t="s">
        <v>43</v>
      </c>
      <c r="B25" s="16"/>
      <c r="C25" s="75"/>
      <c r="D25" s="29" t="e">
        <f>#REF!</f>
        <v>#REF!</v>
      </c>
      <c r="E25" s="29" t="e">
        <f>#REF!</f>
        <v>#REF!</v>
      </c>
      <c r="F25" s="29" t="e">
        <f>#REF!</f>
        <v>#REF!</v>
      </c>
      <c r="G25" s="29" t="e">
        <f>#REF!</f>
        <v>#REF!</v>
      </c>
      <c r="H25" s="29" t="e">
        <f>#REF!</f>
        <v>#REF!</v>
      </c>
      <c r="I25" s="29" t="e">
        <f>#REF!</f>
        <v>#REF!</v>
      </c>
      <c r="J25" s="29" t="e">
        <f>#REF!</f>
        <v>#REF!</v>
      </c>
      <c r="K25" s="29" t="e">
        <f>#REF!</f>
        <v>#REF!</v>
      </c>
      <c r="L25" s="29" t="e">
        <f>#REF!</f>
        <v>#REF!</v>
      </c>
      <c r="M25" s="29" t="e">
        <f>#REF!</f>
        <v>#REF!</v>
      </c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</row>
    <row r="26" spans="1:24" outlineLevel="1" x14ac:dyDescent="0.2">
      <c r="A26" s="12" t="s">
        <v>17</v>
      </c>
      <c r="B26" s="16"/>
      <c r="C26" s="75"/>
      <c r="D26" s="29" t="e">
        <f>#REF!</f>
        <v>#REF!</v>
      </c>
      <c r="E26" s="29" t="e">
        <f>#REF!</f>
        <v>#REF!</v>
      </c>
      <c r="F26" s="29" t="e">
        <f>#REF!</f>
        <v>#REF!</v>
      </c>
      <c r="G26" s="29" t="e">
        <f>#REF!</f>
        <v>#REF!</v>
      </c>
      <c r="H26" s="29" t="e">
        <f>#REF!</f>
        <v>#REF!</v>
      </c>
      <c r="I26" s="29" t="e">
        <f>#REF!</f>
        <v>#REF!</v>
      </c>
      <c r="J26" s="29" t="e">
        <f>#REF!</f>
        <v>#REF!</v>
      </c>
      <c r="K26" s="29" t="e">
        <f>#REF!</f>
        <v>#REF!</v>
      </c>
      <c r="L26" s="29" t="e">
        <f>#REF!</f>
        <v>#REF!</v>
      </c>
      <c r="M26" s="29" t="e">
        <f>#REF!</f>
        <v>#REF!</v>
      </c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</row>
    <row r="27" spans="1:24" outlineLevel="1" x14ac:dyDescent="0.2">
      <c r="A27" s="12" t="s">
        <v>18</v>
      </c>
      <c r="B27" s="16"/>
      <c r="C27" s="75"/>
      <c r="D27" s="29" t="e">
        <f>#REF!</f>
        <v>#REF!</v>
      </c>
      <c r="E27" s="29" t="e">
        <f>#REF!</f>
        <v>#REF!</v>
      </c>
      <c r="F27" s="29" t="e">
        <f>#REF!</f>
        <v>#REF!</v>
      </c>
      <c r="G27" s="29" t="e">
        <f>#REF!</f>
        <v>#REF!</v>
      </c>
      <c r="H27" s="29" t="e">
        <f>#REF!</f>
        <v>#REF!</v>
      </c>
      <c r="I27" s="29" t="e">
        <f>#REF!</f>
        <v>#REF!</v>
      </c>
      <c r="J27" s="29" t="e">
        <f>#REF!</f>
        <v>#REF!</v>
      </c>
      <c r="K27" s="29" t="e">
        <f>#REF!</f>
        <v>#REF!</v>
      </c>
      <c r="L27" s="29" t="e">
        <f>#REF!</f>
        <v>#REF!</v>
      </c>
      <c r="M27" s="29" t="e">
        <f>#REF!</f>
        <v>#REF!</v>
      </c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</row>
    <row r="28" spans="1:24" outlineLevel="1" x14ac:dyDescent="0.2">
      <c r="A28" s="12" t="s">
        <v>42</v>
      </c>
      <c r="B28" s="16"/>
      <c r="C28" s="75"/>
      <c r="D28" s="29" t="e">
        <f>#REF!</f>
        <v>#REF!</v>
      </c>
      <c r="E28" s="29" t="e">
        <f>#REF!</f>
        <v>#REF!</v>
      </c>
      <c r="F28" s="29" t="e">
        <f>#REF!</f>
        <v>#REF!</v>
      </c>
      <c r="G28" s="29" t="e">
        <f>#REF!</f>
        <v>#REF!</v>
      </c>
      <c r="H28" s="29" t="e">
        <f>#REF!</f>
        <v>#REF!</v>
      </c>
      <c r="I28" s="29" t="e">
        <f>#REF!</f>
        <v>#REF!</v>
      </c>
      <c r="J28" s="29" t="e">
        <f>#REF!</f>
        <v>#REF!</v>
      </c>
      <c r="K28" s="29" t="e">
        <f>#REF!</f>
        <v>#REF!</v>
      </c>
      <c r="L28" s="29" t="e">
        <f>#REF!</f>
        <v>#REF!</v>
      </c>
      <c r="M28" s="29" t="e">
        <f>#REF!</f>
        <v>#REF!</v>
      </c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</row>
    <row r="29" spans="1:24" outlineLevel="1" x14ac:dyDescent="0.2">
      <c r="A29" s="12" t="s">
        <v>44</v>
      </c>
      <c r="B29" s="16"/>
      <c r="C29" s="75"/>
      <c r="D29" s="29" t="e">
        <f>#REF!</f>
        <v>#REF!</v>
      </c>
      <c r="E29" s="29" t="e">
        <f>#REF!</f>
        <v>#REF!</v>
      </c>
      <c r="F29" s="29" t="e">
        <f>#REF!</f>
        <v>#REF!</v>
      </c>
      <c r="G29" s="29" t="e">
        <f>#REF!</f>
        <v>#REF!</v>
      </c>
      <c r="H29" s="29" t="e">
        <f>#REF!</f>
        <v>#REF!</v>
      </c>
      <c r="I29" s="29" t="e">
        <f>#REF!</f>
        <v>#REF!</v>
      </c>
      <c r="J29" s="29" t="e">
        <f>#REF!</f>
        <v>#REF!</v>
      </c>
      <c r="K29" s="29" t="e">
        <f>#REF!</f>
        <v>#REF!</v>
      </c>
      <c r="L29" s="29" t="e">
        <f>#REF!</f>
        <v>#REF!</v>
      </c>
      <c r="M29" s="29" t="e">
        <f>#REF!</f>
        <v>#REF!</v>
      </c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</row>
    <row r="30" spans="1:24" outlineLevel="1" x14ac:dyDescent="0.2">
      <c r="A30" s="12" t="s">
        <v>19</v>
      </c>
      <c r="B30" s="16"/>
      <c r="C30" s="75"/>
      <c r="D30" s="29" t="e">
        <f>#REF!</f>
        <v>#REF!</v>
      </c>
      <c r="E30" s="29" t="e">
        <f>#REF!</f>
        <v>#REF!</v>
      </c>
      <c r="F30" s="29" t="e">
        <f>#REF!</f>
        <v>#REF!</v>
      </c>
      <c r="G30" s="29" t="e">
        <f>#REF!</f>
        <v>#REF!</v>
      </c>
      <c r="H30" s="29" t="e">
        <f>#REF!</f>
        <v>#REF!</v>
      </c>
      <c r="I30" s="29" t="e">
        <f>#REF!</f>
        <v>#REF!</v>
      </c>
      <c r="J30" s="29" t="e">
        <f>#REF!</f>
        <v>#REF!</v>
      </c>
      <c r="K30" s="29" t="e">
        <f>#REF!</f>
        <v>#REF!</v>
      </c>
      <c r="L30" s="29" t="e">
        <f>#REF!</f>
        <v>#REF!</v>
      </c>
      <c r="M30" s="29" t="e">
        <f>#REF!</f>
        <v>#REF!</v>
      </c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</row>
    <row r="31" spans="1:24" outlineLevel="1" x14ac:dyDescent="0.2">
      <c r="A31" s="1" t="s">
        <v>4</v>
      </c>
      <c r="B31" s="16"/>
      <c r="C31" s="75"/>
      <c r="D31" s="29" t="e">
        <f>#REF!</f>
        <v>#REF!</v>
      </c>
      <c r="E31" s="29" t="e">
        <f>#REF!</f>
        <v>#REF!</v>
      </c>
      <c r="F31" s="29" t="e">
        <f>#REF!</f>
        <v>#REF!</v>
      </c>
      <c r="G31" s="29" t="e">
        <f>#REF!</f>
        <v>#REF!</v>
      </c>
      <c r="H31" s="29" t="e">
        <f>#REF!</f>
        <v>#REF!</v>
      </c>
      <c r="I31" s="29" t="e">
        <f>#REF!</f>
        <v>#REF!</v>
      </c>
      <c r="J31" s="29" t="e">
        <f>#REF!</f>
        <v>#REF!</v>
      </c>
      <c r="K31" s="29" t="e">
        <f>#REF!</f>
        <v>#REF!</v>
      </c>
      <c r="L31" s="29" t="e">
        <f>#REF!</f>
        <v>#REF!</v>
      </c>
      <c r="M31" s="29" t="e">
        <f>#REF!</f>
        <v>#REF!</v>
      </c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</row>
    <row r="32" spans="1:24" x14ac:dyDescent="0.2">
      <c r="A32" s="3"/>
      <c r="B32" s="16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</row>
    <row r="33" spans="1:24" x14ac:dyDescent="0.2">
      <c r="A33" s="154" t="e">
        <f>#REF!</f>
        <v>#REF!</v>
      </c>
      <c r="B33" s="16"/>
      <c r="C33" s="29"/>
      <c r="D33" s="29" t="e">
        <f>#REF!</f>
        <v>#REF!</v>
      </c>
      <c r="E33" s="29" t="e">
        <f>#REF!</f>
        <v>#REF!</v>
      </c>
      <c r="F33" s="29" t="e">
        <f>#REF!</f>
        <v>#REF!</v>
      </c>
      <c r="G33" s="29" t="e">
        <f>#REF!</f>
        <v>#REF!</v>
      </c>
      <c r="H33" s="29" t="e">
        <f>#REF!</f>
        <v>#REF!</v>
      </c>
      <c r="I33" s="29" t="e">
        <f>#REF!</f>
        <v>#REF!</v>
      </c>
      <c r="J33" s="29" t="e">
        <f>#REF!</f>
        <v>#REF!</v>
      </c>
      <c r="K33" s="29" t="e">
        <f>#REF!</f>
        <v>#REF!</v>
      </c>
      <c r="L33" s="29" t="e">
        <f>#REF!</f>
        <v>#REF!</v>
      </c>
      <c r="M33" s="29" t="e">
        <f>#REF!</f>
        <v>#REF!</v>
      </c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</row>
    <row r="34" spans="1:24" x14ac:dyDescent="0.2">
      <c r="A34" s="153" t="e">
        <f>#REF!</f>
        <v>#REF!</v>
      </c>
      <c r="B34" s="16"/>
      <c r="C34" s="29"/>
      <c r="D34" s="29" t="e">
        <f>#REF!</f>
        <v>#REF!</v>
      </c>
      <c r="E34" s="29" t="e">
        <f>#REF!</f>
        <v>#REF!</v>
      </c>
      <c r="F34" s="29" t="e">
        <f>#REF!</f>
        <v>#REF!</v>
      </c>
      <c r="G34" s="29" t="e">
        <f>#REF!</f>
        <v>#REF!</v>
      </c>
      <c r="H34" s="29" t="e">
        <f>#REF!</f>
        <v>#REF!</v>
      </c>
      <c r="I34" s="29" t="e">
        <f>#REF!</f>
        <v>#REF!</v>
      </c>
      <c r="J34" s="29" t="e">
        <f>#REF!</f>
        <v>#REF!</v>
      </c>
      <c r="K34" s="29" t="e">
        <f>#REF!</f>
        <v>#REF!</v>
      </c>
      <c r="L34" s="29" t="e">
        <f>#REF!</f>
        <v>#REF!</v>
      </c>
      <c r="M34" s="29" t="e">
        <f>#REF!</f>
        <v>#REF!</v>
      </c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</row>
    <row r="35" spans="1:24" x14ac:dyDescent="0.2">
      <c r="A35" s="153" t="e">
        <f>#REF!</f>
        <v>#REF!</v>
      </c>
      <c r="B35" s="16"/>
      <c r="C35" s="29"/>
      <c r="D35" s="29" t="e">
        <f>#REF!</f>
        <v>#REF!</v>
      </c>
      <c r="E35" s="29" t="e">
        <f>#REF!</f>
        <v>#REF!</v>
      </c>
      <c r="F35" s="29" t="e">
        <f>#REF!</f>
        <v>#REF!</v>
      </c>
      <c r="G35" s="29" t="e">
        <f>#REF!</f>
        <v>#REF!</v>
      </c>
      <c r="H35" s="29" t="e">
        <f>#REF!</f>
        <v>#REF!</v>
      </c>
      <c r="I35" s="29" t="e">
        <f>#REF!</f>
        <v>#REF!</v>
      </c>
      <c r="J35" s="29" t="e">
        <f>#REF!</f>
        <v>#REF!</v>
      </c>
      <c r="K35" s="29" t="e">
        <f>#REF!</f>
        <v>#REF!</v>
      </c>
      <c r="L35" s="29" t="e">
        <f>#REF!</f>
        <v>#REF!</v>
      </c>
      <c r="M35" s="29" t="e">
        <f>#REF!</f>
        <v>#REF!</v>
      </c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</row>
    <row r="36" spans="1:24" x14ac:dyDescent="0.2">
      <c r="A36" s="153" t="e">
        <f>#REF!</f>
        <v>#REF!</v>
      </c>
      <c r="B36" s="16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</row>
    <row r="37" spans="1:24" x14ac:dyDescent="0.2">
      <c r="A37" s="153" t="e">
        <f>#REF!</f>
        <v>#REF!</v>
      </c>
      <c r="B37" s="16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</row>
    <row r="38" spans="1:24" x14ac:dyDescent="0.2">
      <c r="A38" s="153" t="e">
        <f>#REF!</f>
        <v>#REF!</v>
      </c>
      <c r="B38" s="16"/>
      <c r="C38" s="29"/>
      <c r="D38" s="29" t="e">
        <f>#REF!</f>
        <v>#REF!</v>
      </c>
      <c r="E38" s="29" t="e">
        <f>#REF!</f>
        <v>#REF!</v>
      </c>
      <c r="F38" s="29" t="e">
        <f>#REF!</f>
        <v>#REF!</v>
      </c>
      <c r="G38" s="29" t="e">
        <f>#REF!</f>
        <v>#REF!</v>
      </c>
      <c r="H38" s="29" t="e">
        <f>#REF!</f>
        <v>#REF!</v>
      </c>
      <c r="I38" s="29" t="e">
        <f>#REF!</f>
        <v>#REF!</v>
      </c>
      <c r="J38" s="29" t="e">
        <f>#REF!</f>
        <v>#REF!</v>
      </c>
      <c r="K38" s="29" t="e">
        <f>#REF!</f>
        <v>#REF!</v>
      </c>
      <c r="L38" s="29" t="e">
        <f>#REF!</f>
        <v>#REF!</v>
      </c>
      <c r="M38" s="29" t="e">
        <f>#REF!</f>
        <v>#REF!</v>
      </c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</row>
    <row r="39" spans="1:24" x14ac:dyDescent="0.2">
      <c r="A39" s="153" t="e">
        <f>#REF!</f>
        <v>#REF!</v>
      </c>
      <c r="B39" s="16"/>
      <c r="C39" s="29"/>
      <c r="D39" s="29" t="e">
        <f>#REF!</f>
        <v>#REF!</v>
      </c>
      <c r="E39" s="29" t="e">
        <f>#REF!</f>
        <v>#REF!</v>
      </c>
      <c r="F39" s="29" t="e">
        <f>#REF!</f>
        <v>#REF!</v>
      </c>
      <c r="G39" s="29" t="e">
        <f>#REF!</f>
        <v>#REF!</v>
      </c>
      <c r="H39" s="29" t="e">
        <f>#REF!</f>
        <v>#REF!</v>
      </c>
      <c r="I39" s="29" t="e">
        <f>#REF!</f>
        <v>#REF!</v>
      </c>
      <c r="J39" s="29" t="e">
        <f>#REF!</f>
        <v>#REF!</v>
      </c>
      <c r="K39" s="29" t="e">
        <f>#REF!</f>
        <v>#REF!</v>
      </c>
      <c r="L39" s="29" t="e">
        <f>#REF!</f>
        <v>#REF!</v>
      </c>
      <c r="M39" s="29" t="e">
        <f>#REF!</f>
        <v>#REF!</v>
      </c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</row>
    <row r="40" spans="1:24" x14ac:dyDescent="0.2">
      <c r="A40" s="3"/>
      <c r="B40" s="16"/>
      <c r="C40" s="29"/>
      <c r="D40" s="29" t="e">
        <f>#REF!</f>
        <v>#REF!</v>
      </c>
      <c r="E40" s="29" t="e">
        <f>#REF!</f>
        <v>#REF!</v>
      </c>
      <c r="F40" s="29" t="e">
        <f>#REF!</f>
        <v>#REF!</v>
      </c>
      <c r="G40" s="29" t="e">
        <f>#REF!</f>
        <v>#REF!</v>
      </c>
      <c r="H40" s="29" t="e">
        <f>#REF!</f>
        <v>#REF!</v>
      </c>
      <c r="I40" s="29" t="e">
        <f>#REF!</f>
        <v>#REF!</v>
      </c>
      <c r="J40" s="29" t="e">
        <f>#REF!</f>
        <v>#REF!</v>
      </c>
      <c r="K40" s="29" t="e">
        <f>#REF!</f>
        <v>#REF!</v>
      </c>
      <c r="L40" s="29" t="e">
        <f>#REF!</f>
        <v>#REF!</v>
      </c>
      <c r="M40" s="29" t="e">
        <f>#REF!</f>
        <v>#REF!</v>
      </c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</row>
    <row r="41" spans="1:24" x14ac:dyDescent="0.2">
      <c r="A41" s="9" t="s">
        <v>122</v>
      </c>
      <c r="B41" s="16"/>
      <c r="C41" s="29"/>
      <c r="D41" s="27" t="e">
        <f>#REF!</f>
        <v>#REF!</v>
      </c>
      <c r="E41" s="27" t="e">
        <f>#REF!</f>
        <v>#REF!</v>
      </c>
      <c r="F41" s="27" t="e">
        <f>#REF!</f>
        <v>#REF!</v>
      </c>
      <c r="G41" s="27" t="e">
        <f>#REF!</f>
        <v>#REF!</v>
      </c>
      <c r="H41" s="27" t="e">
        <f>#REF!</f>
        <v>#REF!</v>
      </c>
      <c r="I41" s="27" t="e">
        <f>#REF!</f>
        <v>#REF!</v>
      </c>
      <c r="J41" s="27" t="e">
        <f>#REF!</f>
        <v>#REF!</v>
      </c>
      <c r="K41" s="27" t="e">
        <f>#REF!</f>
        <v>#REF!</v>
      </c>
      <c r="L41" s="27" t="e">
        <f>#REF!</f>
        <v>#REF!</v>
      </c>
      <c r="M41" s="27" t="e">
        <f>#REF!</f>
        <v>#REF!</v>
      </c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</row>
    <row r="42" spans="1:24" x14ac:dyDescent="0.2">
      <c r="A42" s="8" t="s">
        <v>6</v>
      </c>
      <c r="B42" s="16"/>
      <c r="C42" s="30"/>
      <c r="D42" s="29" t="e">
        <f>#REF!</f>
        <v>#REF!</v>
      </c>
      <c r="E42" s="29" t="e">
        <f>#REF!</f>
        <v>#REF!</v>
      </c>
      <c r="F42" s="29" t="e">
        <f>#REF!</f>
        <v>#REF!</v>
      </c>
      <c r="G42" s="29" t="e">
        <f>#REF!</f>
        <v>#REF!</v>
      </c>
      <c r="H42" s="29" t="e">
        <f>#REF!</f>
        <v>#REF!</v>
      </c>
      <c r="I42" s="29" t="e">
        <f>#REF!</f>
        <v>#REF!</v>
      </c>
      <c r="J42" s="29" t="e">
        <f>#REF!</f>
        <v>#REF!</v>
      </c>
      <c r="K42" s="29" t="e">
        <f>#REF!</f>
        <v>#REF!</v>
      </c>
      <c r="L42" s="29" t="e">
        <f>#REF!</f>
        <v>#REF!</v>
      </c>
      <c r="M42" s="29" t="e">
        <f>#REF!</f>
        <v>#REF!</v>
      </c>
      <c r="N42" s="86">
        <f t="shared" ref="N42:X42" si="4">N43+N49+N69</f>
        <v>0</v>
      </c>
      <c r="O42" s="86">
        <f t="shared" si="4"/>
        <v>0</v>
      </c>
      <c r="P42" s="86" t="e">
        <f t="shared" si="4"/>
        <v>#REF!</v>
      </c>
      <c r="Q42" s="86">
        <f t="shared" si="4"/>
        <v>0</v>
      </c>
      <c r="R42" s="86">
        <f t="shared" si="4"/>
        <v>0</v>
      </c>
      <c r="S42" s="86">
        <f t="shared" si="4"/>
        <v>0</v>
      </c>
      <c r="T42" s="86">
        <f t="shared" si="4"/>
        <v>0</v>
      </c>
      <c r="U42" s="86">
        <f t="shared" si="4"/>
        <v>0</v>
      </c>
      <c r="V42" s="86">
        <f t="shared" si="4"/>
        <v>0</v>
      </c>
      <c r="W42" s="86">
        <f t="shared" si="4"/>
        <v>0</v>
      </c>
      <c r="X42" s="86">
        <f t="shared" si="4"/>
        <v>0</v>
      </c>
    </row>
    <row r="43" spans="1:24" x14ac:dyDescent="0.2">
      <c r="A43" s="1" t="s">
        <v>40</v>
      </c>
      <c r="B43" s="16"/>
      <c r="C43" s="75"/>
      <c r="D43" s="29" t="e">
        <f>#REF!</f>
        <v>#REF!</v>
      </c>
      <c r="E43" s="29" t="e">
        <f>#REF!</f>
        <v>#REF!</v>
      </c>
      <c r="F43" s="29" t="e">
        <f>#REF!</f>
        <v>#REF!</v>
      </c>
      <c r="G43" s="29" t="e">
        <f>#REF!</f>
        <v>#REF!</v>
      </c>
      <c r="H43" s="29" t="e">
        <f>#REF!</f>
        <v>#REF!</v>
      </c>
      <c r="I43" s="29" t="e">
        <f>#REF!</f>
        <v>#REF!</v>
      </c>
      <c r="J43" s="29" t="e">
        <f>#REF!</f>
        <v>#REF!</v>
      </c>
      <c r="K43" s="29" t="e">
        <f>#REF!</f>
        <v>#REF!</v>
      </c>
      <c r="L43" s="29" t="e">
        <f>#REF!</f>
        <v>#REF!</v>
      </c>
      <c r="M43" s="29" t="e">
        <f>#REF!</f>
        <v>#REF!</v>
      </c>
      <c r="N43" s="88"/>
      <c r="O43" s="88"/>
      <c r="P43" s="111" t="e">
        <f>M43/H43</f>
        <v>#REF!</v>
      </c>
      <c r="Q43" s="88"/>
      <c r="R43" s="88"/>
      <c r="S43" s="88"/>
      <c r="T43" s="88"/>
      <c r="U43" s="88"/>
      <c r="V43" s="88"/>
      <c r="W43" s="88"/>
      <c r="X43" s="88"/>
    </row>
    <row r="44" spans="1:24" x14ac:dyDescent="0.2">
      <c r="A44" s="11" t="s">
        <v>0</v>
      </c>
      <c r="B44" s="16"/>
      <c r="C44" s="29"/>
      <c r="D44" s="29" t="e">
        <f>#REF!</f>
        <v>#REF!</v>
      </c>
      <c r="E44" s="29" t="e">
        <f>#REF!</f>
        <v>#REF!</v>
      </c>
      <c r="F44" s="29" t="e">
        <f>#REF!</f>
        <v>#REF!</v>
      </c>
      <c r="G44" s="29" t="e">
        <f>#REF!</f>
        <v>#REF!</v>
      </c>
      <c r="H44" s="29" t="e">
        <f>#REF!</f>
        <v>#REF!</v>
      </c>
      <c r="I44" s="29" t="e">
        <f>#REF!</f>
        <v>#REF!</v>
      </c>
      <c r="J44" s="29" t="e">
        <f>#REF!</f>
        <v>#REF!</v>
      </c>
      <c r="K44" s="29" t="e">
        <f>#REF!</f>
        <v>#REF!</v>
      </c>
      <c r="L44" s="29" t="e">
        <f>#REF!</f>
        <v>#REF!</v>
      </c>
      <c r="M44" s="29" t="e">
        <f>#REF!</f>
        <v>#REF!</v>
      </c>
      <c r="N44" s="86">
        <f t="shared" ref="N44:X44" si="5">N43-N47</f>
        <v>0</v>
      </c>
      <c r="O44" s="86">
        <f t="shared" si="5"/>
        <v>0</v>
      </c>
      <c r="P44" s="111" t="e">
        <f t="shared" ref="P44:P68" si="6">M44/H44</f>
        <v>#REF!</v>
      </c>
      <c r="Q44" s="86">
        <f t="shared" si="5"/>
        <v>0</v>
      </c>
      <c r="R44" s="86">
        <f t="shared" si="5"/>
        <v>0</v>
      </c>
      <c r="S44" s="86">
        <f t="shared" si="5"/>
        <v>0</v>
      </c>
      <c r="T44" s="86">
        <f t="shared" si="5"/>
        <v>0</v>
      </c>
      <c r="U44" s="86">
        <f t="shared" si="5"/>
        <v>0</v>
      </c>
      <c r="V44" s="86">
        <f t="shared" si="5"/>
        <v>0</v>
      </c>
      <c r="W44" s="86">
        <f t="shared" si="5"/>
        <v>0</v>
      </c>
      <c r="X44" s="86">
        <f t="shared" si="5"/>
        <v>0</v>
      </c>
    </row>
    <row r="45" spans="1:24" x14ac:dyDescent="0.2">
      <c r="A45" s="15" t="s">
        <v>36</v>
      </c>
      <c r="B45" s="16"/>
      <c r="C45" s="42"/>
      <c r="D45" s="29" t="e">
        <f>#REF!</f>
        <v>#REF!</v>
      </c>
      <c r="E45" s="29" t="e">
        <f t="shared" ref="E45:K45" si="7">E44</f>
        <v>#REF!</v>
      </c>
      <c r="F45" s="29" t="e">
        <f t="shared" si="7"/>
        <v>#REF!</v>
      </c>
      <c r="G45" s="29" t="e">
        <f t="shared" si="7"/>
        <v>#REF!</v>
      </c>
      <c r="H45" s="29" t="e">
        <f t="shared" si="7"/>
        <v>#REF!</v>
      </c>
      <c r="I45" s="29" t="e">
        <f t="shared" si="7"/>
        <v>#REF!</v>
      </c>
      <c r="J45" s="29" t="e">
        <f t="shared" si="7"/>
        <v>#REF!</v>
      </c>
      <c r="K45" s="29" t="e">
        <f t="shared" si="7"/>
        <v>#REF!</v>
      </c>
      <c r="L45" s="29" t="e">
        <f>L44</f>
        <v>#REF!</v>
      </c>
      <c r="M45" s="29" t="e">
        <f>#REF!</f>
        <v>#REF!</v>
      </c>
      <c r="N45" s="86">
        <f t="shared" ref="N45:X45" si="8">N44-N46-N48</f>
        <v>0</v>
      </c>
      <c r="O45" s="86">
        <f t="shared" si="8"/>
        <v>0</v>
      </c>
      <c r="P45" s="111" t="e">
        <f t="shared" si="6"/>
        <v>#REF!</v>
      </c>
      <c r="Q45" s="86">
        <f t="shared" si="8"/>
        <v>0</v>
      </c>
      <c r="R45" s="86">
        <f t="shared" si="8"/>
        <v>0</v>
      </c>
      <c r="S45" s="86">
        <f t="shared" si="8"/>
        <v>0</v>
      </c>
      <c r="T45" s="86">
        <f t="shared" si="8"/>
        <v>0</v>
      </c>
      <c r="U45" s="86">
        <f t="shared" si="8"/>
        <v>0</v>
      </c>
      <c r="V45" s="86">
        <f t="shared" si="8"/>
        <v>0</v>
      </c>
      <c r="W45" s="86">
        <f t="shared" si="8"/>
        <v>0</v>
      </c>
      <c r="X45" s="86">
        <f t="shared" si="8"/>
        <v>0</v>
      </c>
    </row>
    <row r="46" spans="1:24" x14ac:dyDescent="0.2">
      <c r="A46" s="15" t="s">
        <v>35</v>
      </c>
      <c r="B46" s="16"/>
      <c r="C46" s="42"/>
      <c r="D46" s="29" t="e">
        <f>#REF!</f>
        <v>#REF!</v>
      </c>
      <c r="E46" s="29" t="e">
        <f>#REF!</f>
        <v>#REF!</v>
      </c>
      <c r="F46" s="29" t="e">
        <f>#REF!</f>
        <v>#REF!</v>
      </c>
      <c r="G46" s="29" t="e">
        <f>#REF!</f>
        <v>#REF!</v>
      </c>
      <c r="H46" s="29" t="e">
        <f>#REF!</f>
        <v>#REF!</v>
      </c>
      <c r="I46" s="29" t="e">
        <f>#REF!</f>
        <v>#REF!</v>
      </c>
      <c r="J46" s="29" t="e">
        <f>#REF!</f>
        <v>#REF!</v>
      </c>
      <c r="K46" s="29" t="e">
        <f>#REF!</f>
        <v>#REF!</v>
      </c>
      <c r="L46" s="29" t="e">
        <f>#REF!</f>
        <v>#REF!</v>
      </c>
      <c r="M46" s="29" t="e">
        <f>#REF!</f>
        <v>#REF!</v>
      </c>
      <c r="N46" s="86"/>
      <c r="O46" s="86"/>
      <c r="P46" s="111" t="e">
        <f t="shared" si="6"/>
        <v>#REF!</v>
      </c>
      <c r="Q46" s="86"/>
      <c r="R46" s="86"/>
      <c r="S46" s="86"/>
      <c r="T46" s="86"/>
      <c r="U46" s="86"/>
      <c r="V46" s="86"/>
      <c r="W46" s="86"/>
      <c r="X46" s="86"/>
    </row>
    <row r="47" spans="1:24" x14ac:dyDescent="0.2">
      <c r="A47" s="11" t="s">
        <v>1</v>
      </c>
      <c r="B47" s="16"/>
      <c r="C47" s="30"/>
      <c r="D47" s="29" t="e">
        <f>#REF!</f>
        <v>#REF!</v>
      </c>
      <c r="E47" s="29" t="e">
        <f>#REF!</f>
        <v>#REF!</v>
      </c>
      <c r="F47" s="29" t="e">
        <f>#REF!</f>
        <v>#REF!</v>
      </c>
      <c r="G47" s="29" t="e">
        <f>#REF!</f>
        <v>#REF!</v>
      </c>
      <c r="H47" s="29" t="e">
        <f>#REF!</f>
        <v>#REF!</v>
      </c>
      <c r="I47" s="29" t="e">
        <f>#REF!</f>
        <v>#REF!</v>
      </c>
      <c r="J47" s="29" t="e">
        <f>#REF!</f>
        <v>#REF!</v>
      </c>
      <c r="K47" s="29" t="e">
        <f>#REF!</f>
        <v>#REF!</v>
      </c>
      <c r="L47" s="29" t="e">
        <f>#REF!</f>
        <v>#REF!</v>
      </c>
      <c r="M47" s="29" t="e">
        <f>#REF!</f>
        <v>#REF!</v>
      </c>
      <c r="N47" s="86">
        <f t="shared" ref="N47:X47" si="9">0.1745*N43</f>
        <v>0</v>
      </c>
      <c r="O47" s="86">
        <f t="shared" si="9"/>
        <v>0</v>
      </c>
      <c r="P47" s="111" t="e">
        <f t="shared" si="6"/>
        <v>#REF!</v>
      </c>
      <c r="Q47" s="86">
        <f t="shared" si="9"/>
        <v>0</v>
      </c>
      <c r="R47" s="86">
        <f t="shared" si="9"/>
        <v>0</v>
      </c>
      <c r="S47" s="86">
        <f t="shared" si="9"/>
        <v>0</v>
      </c>
      <c r="T47" s="86">
        <f t="shared" si="9"/>
        <v>0</v>
      </c>
      <c r="U47" s="86">
        <f t="shared" si="9"/>
        <v>0</v>
      </c>
      <c r="V47" s="86">
        <f t="shared" si="9"/>
        <v>0</v>
      </c>
      <c r="W47" s="86">
        <f t="shared" si="9"/>
        <v>0</v>
      </c>
      <c r="X47" s="86">
        <f t="shared" si="9"/>
        <v>0</v>
      </c>
    </row>
    <row r="48" spans="1:24" x14ac:dyDescent="0.2">
      <c r="A48" s="11" t="s">
        <v>5</v>
      </c>
      <c r="B48" s="16"/>
      <c r="C48" s="42"/>
      <c r="D48" s="29" t="e">
        <f>#REF!</f>
        <v>#REF!</v>
      </c>
      <c r="E48" s="29" t="e">
        <f>#REF!</f>
        <v>#REF!</v>
      </c>
      <c r="F48" s="29" t="e">
        <f>#REF!</f>
        <v>#REF!</v>
      </c>
      <c r="G48" s="29" t="e">
        <f>#REF!</f>
        <v>#REF!</v>
      </c>
      <c r="H48" s="29" t="e">
        <f>#REF!</f>
        <v>#REF!</v>
      </c>
      <c r="I48" s="29" t="e">
        <f>#REF!</f>
        <v>#REF!</v>
      </c>
      <c r="J48" s="29" t="e">
        <f>#REF!</f>
        <v>#REF!</v>
      </c>
      <c r="K48" s="29" t="e">
        <f>#REF!</f>
        <v>#REF!</v>
      </c>
      <c r="L48" s="29" t="e">
        <f>#REF!</f>
        <v>#REF!</v>
      </c>
      <c r="M48" s="29" t="e">
        <f>#REF!</f>
        <v>#REF!</v>
      </c>
      <c r="N48" s="88"/>
      <c r="O48" s="88"/>
      <c r="P48" s="111" t="e">
        <f t="shared" si="6"/>
        <v>#REF!</v>
      </c>
      <c r="Q48" s="88"/>
      <c r="R48" s="88"/>
      <c r="S48" s="88"/>
      <c r="T48" s="88"/>
      <c r="U48" s="88"/>
      <c r="V48" s="88"/>
      <c r="W48" s="88"/>
      <c r="X48" s="88"/>
    </row>
    <row r="49" spans="1:24" ht="12" customHeight="1" x14ac:dyDescent="0.2">
      <c r="A49" s="1" t="s">
        <v>41</v>
      </c>
      <c r="B49" s="16"/>
      <c r="C49" s="29"/>
      <c r="D49" s="29" t="e">
        <f>#REF!</f>
        <v>#REF!</v>
      </c>
      <c r="E49" s="29" t="e">
        <f>#REF!</f>
        <v>#REF!</v>
      </c>
      <c r="F49" s="29" t="e">
        <f>#REF!</f>
        <v>#REF!</v>
      </c>
      <c r="G49" s="29" t="e">
        <f>#REF!</f>
        <v>#REF!</v>
      </c>
      <c r="H49" s="29" t="e">
        <f>#REF!</f>
        <v>#REF!</v>
      </c>
      <c r="I49" s="29" t="e">
        <f>#REF!</f>
        <v>#REF!</v>
      </c>
      <c r="J49" s="29" t="e">
        <f>#REF!</f>
        <v>#REF!</v>
      </c>
      <c r="K49" s="29" t="e">
        <f>#REF!</f>
        <v>#REF!</v>
      </c>
      <c r="L49" s="29" t="e">
        <f>#REF!</f>
        <v>#REF!</v>
      </c>
      <c r="M49" s="29" t="e">
        <f>#REF!</f>
        <v>#REF!</v>
      </c>
      <c r="N49" s="128">
        <f t="shared" ref="N49:X49" si="10">N50+N58</f>
        <v>0</v>
      </c>
      <c r="O49" s="128">
        <f t="shared" si="10"/>
        <v>0</v>
      </c>
      <c r="P49" s="111" t="e">
        <f t="shared" si="6"/>
        <v>#REF!</v>
      </c>
      <c r="Q49" s="128">
        <f t="shared" si="10"/>
        <v>0</v>
      </c>
      <c r="R49" s="128">
        <f t="shared" si="10"/>
        <v>0</v>
      </c>
      <c r="S49" s="128">
        <f t="shared" si="10"/>
        <v>0</v>
      </c>
      <c r="T49" s="128">
        <f t="shared" si="10"/>
        <v>0</v>
      </c>
      <c r="U49" s="128">
        <f t="shared" si="10"/>
        <v>0</v>
      </c>
      <c r="V49" s="128">
        <f t="shared" si="10"/>
        <v>0</v>
      </c>
      <c r="W49" s="128">
        <f t="shared" si="10"/>
        <v>0</v>
      </c>
      <c r="X49" s="128">
        <f t="shared" si="10"/>
        <v>0</v>
      </c>
    </row>
    <row r="50" spans="1:24" x14ac:dyDescent="0.2">
      <c r="A50" s="11" t="s">
        <v>2</v>
      </c>
      <c r="B50" s="16"/>
      <c r="C50" s="30"/>
      <c r="D50" s="29" t="e">
        <f>#REF!</f>
        <v>#REF!</v>
      </c>
      <c r="E50" s="29" t="e">
        <f>#REF!</f>
        <v>#REF!</v>
      </c>
      <c r="F50" s="29" t="e">
        <f>#REF!</f>
        <v>#REF!</v>
      </c>
      <c r="G50" s="29" t="e">
        <f>#REF!</f>
        <v>#REF!</v>
      </c>
      <c r="H50" s="29" t="e">
        <f>#REF!</f>
        <v>#REF!</v>
      </c>
      <c r="I50" s="29" t="e">
        <f>#REF!</f>
        <v>#REF!</v>
      </c>
      <c r="J50" s="29" t="e">
        <f>#REF!</f>
        <v>#REF!</v>
      </c>
      <c r="K50" s="29" t="e">
        <f>#REF!</f>
        <v>#REF!</v>
      </c>
      <c r="L50" s="29" t="e">
        <f>#REF!</f>
        <v>#REF!</v>
      </c>
      <c r="M50" s="29" t="e">
        <f>#REF!</f>
        <v>#REF!</v>
      </c>
      <c r="N50" s="86">
        <f t="shared" ref="N50:X50" si="11">SUM(N51:N57)</f>
        <v>0</v>
      </c>
      <c r="O50" s="86">
        <f t="shared" si="11"/>
        <v>0</v>
      </c>
      <c r="P50" s="111" t="e">
        <f t="shared" si="6"/>
        <v>#REF!</v>
      </c>
      <c r="Q50" s="86">
        <f t="shared" si="11"/>
        <v>0</v>
      </c>
      <c r="R50" s="86">
        <f t="shared" si="11"/>
        <v>0</v>
      </c>
      <c r="S50" s="86">
        <f t="shared" si="11"/>
        <v>0</v>
      </c>
      <c r="T50" s="86">
        <f t="shared" si="11"/>
        <v>0</v>
      </c>
      <c r="U50" s="86">
        <f t="shared" si="11"/>
        <v>0</v>
      </c>
      <c r="V50" s="86">
        <f t="shared" si="11"/>
        <v>0</v>
      </c>
      <c r="W50" s="86">
        <f t="shared" si="11"/>
        <v>0</v>
      </c>
      <c r="X50" s="86">
        <f t="shared" si="11"/>
        <v>0</v>
      </c>
    </row>
    <row r="51" spans="1:24" x14ac:dyDescent="0.2">
      <c r="A51" s="14" t="s">
        <v>7</v>
      </c>
      <c r="B51" s="16"/>
      <c r="C51" s="81"/>
      <c r="D51" s="29" t="e">
        <f>#REF!</f>
        <v>#REF!</v>
      </c>
      <c r="E51" s="29" t="e">
        <f>#REF!</f>
        <v>#REF!</v>
      </c>
      <c r="F51" s="29" t="e">
        <f>#REF!</f>
        <v>#REF!</v>
      </c>
      <c r="G51" s="29" t="e">
        <f>#REF!</f>
        <v>#REF!</v>
      </c>
      <c r="H51" s="29" t="e">
        <f>#REF!</f>
        <v>#REF!</v>
      </c>
      <c r="I51" s="29" t="e">
        <f>#REF!</f>
        <v>#REF!</v>
      </c>
      <c r="J51" s="29" t="e">
        <f>#REF!</f>
        <v>#REF!</v>
      </c>
      <c r="K51" s="29" t="e">
        <f>#REF!</f>
        <v>#REF!</v>
      </c>
      <c r="L51" s="29" t="e">
        <f>#REF!</f>
        <v>#REF!</v>
      </c>
      <c r="M51" s="29" t="e">
        <f>#REF!</f>
        <v>#REF!</v>
      </c>
      <c r="N51" s="88"/>
      <c r="O51" s="88"/>
      <c r="P51" s="111" t="e">
        <f t="shared" si="6"/>
        <v>#REF!</v>
      </c>
      <c r="Q51" s="88"/>
      <c r="R51" s="88"/>
      <c r="S51" s="88"/>
      <c r="T51" s="88"/>
      <c r="U51" s="88"/>
      <c r="V51" s="88"/>
      <c r="W51" s="88"/>
      <c r="X51" s="88"/>
    </row>
    <row r="52" spans="1:24" x14ac:dyDescent="0.2">
      <c r="A52" s="150" t="s">
        <v>124</v>
      </c>
      <c r="B52" s="16"/>
      <c r="C52" s="81"/>
      <c r="D52" s="29" t="e">
        <f>#REF!</f>
        <v>#REF!</v>
      </c>
      <c r="E52" s="29" t="e">
        <f>#REF!</f>
        <v>#REF!</v>
      </c>
      <c r="F52" s="29" t="e">
        <f>#REF!</f>
        <v>#REF!</v>
      </c>
      <c r="G52" s="29" t="e">
        <f>#REF!</f>
        <v>#REF!</v>
      </c>
      <c r="H52" s="29" t="e">
        <f>#REF!</f>
        <v>#REF!</v>
      </c>
      <c r="I52" s="29" t="e">
        <f>#REF!</f>
        <v>#REF!</v>
      </c>
      <c r="J52" s="29" t="e">
        <f>#REF!</f>
        <v>#REF!</v>
      </c>
      <c r="K52" s="29" t="e">
        <f>#REF!</f>
        <v>#REF!</v>
      </c>
      <c r="L52" s="29" t="e">
        <f>#REF!</f>
        <v>#REF!</v>
      </c>
      <c r="M52" s="29" t="e">
        <f>#REF!</f>
        <v>#REF!</v>
      </c>
      <c r="N52" s="88"/>
      <c r="O52" s="88"/>
      <c r="P52" s="111" t="e">
        <f t="shared" si="6"/>
        <v>#REF!</v>
      </c>
      <c r="Q52" s="88"/>
      <c r="R52" s="88"/>
      <c r="S52" s="88"/>
      <c r="T52" s="88"/>
      <c r="U52" s="88"/>
      <c r="V52" s="88"/>
      <c r="W52" s="88"/>
      <c r="X52" s="88"/>
    </row>
    <row r="53" spans="1:24" x14ac:dyDescent="0.2">
      <c r="A53" s="14" t="s">
        <v>8</v>
      </c>
      <c r="B53" s="16"/>
      <c r="C53" s="81"/>
      <c r="D53" s="29" t="e">
        <f>#REF!</f>
        <v>#REF!</v>
      </c>
      <c r="E53" s="29" t="e">
        <f>#REF!</f>
        <v>#REF!</v>
      </c>
      <c r="F53" s="29" t="e">
        <f>#REF!</f>
        <v>#REF!</v>
      </c>
      <c r="G53" s="29" t="e">
        <f>#REF!</f>
        <v>#REF!</v>
      </c>
      <c r="H53" s="29" t="e">
        <f>#REF!</f>
        <v>#REF!</v>
      </c>
      <c r="I53" s="29" t="e">
        <f>#REF!</f>
        <v>#REF!</v>
      </c>
      <c r="J53" s="29" t="e">
        <f>#REF!</f>
        <v>#REF!</v>
      </c>
      <c r="K53" s="29" t="e">
        <f>#REF!</f>
        <v>#REF!</v>
      </c>
      <c r="L53" s="29" t="e">
        <f>#REF!</f>
        <v>#REF!</v>
      </c>
      <c r="M53" s="29" t="e">
        <f>#REF!</f>
        <v>#REF!</v>
      </c>
      <c r="N53" s="88"/>
      <c r="O53" s="88"/>
      <c r="P53" s="111" t="e">
        <f t="shared" si="6"/>
        <v>#REF!</v>
      </c>
      <c r="Q53" s="88"/>
      <c r="R53" s="88"/>
      <c r="S53" s="88"/>
      <c r="T53" s="88"/>
      <c r="U53" s="88"/>
      <c r="V53" s="88"/>
      <c r="W53" s="88"/>
      <c r="X53" s="88"/>
    </row>
    <row r="54" spans="1:24" x14ac:dyDescent="0.2">
      <c r="A54" s="14" t="s">
        <v>9</v>
      </c>
      <c r="B54" s="16"/>
      <c r="C54" s="81"/>
      <c r="D54" s="29" t="e">
        <f>#REF!</f>
        <v>#REF!</v>
      </c>
      <c r="E54" s="29" t="e">
        <f>#REF!</f>
        <v>#REF!</v>
      </c>
      <c r="F54" s="29" t="e">
        <f>#REF!</f>
        <v>#REF!</v>
      </c>
      <c r="G54" s="29" t="e">
        <f>#REF!</f>
        <v>#REF!</v>
      </c>
      <c r="H54" s="29" t="e">
        <f>#REF!</f>
        <v>#REF!</v>
      </c>
      <c r="I54" s="29" t="e">
        <f>#REF!</f>
        <v>#REF!</v>
      </c>
      <c r="J54" s="29" t="e">
        <f>#REF!</f>
        <v>#REF!</v>
      </c>
      <c r="K54" s="29" t="e">
        <f>#REF!</f>
        <v>#REF!</v>
      </c>
      <c r="L54" s="29" t="e">
        <f>#REF!</f>
        <v>#REF!</v>
      </c>
      <c r="M54" s="29" t="e">
        <f>#REF!</f>
        <v>#REF!</v>
      </c>
      <c r="N54" s="88"/>
      <c r="O54" s="88"/>
      <c r="P54" s="111" t="e">
        <f t="shared" si="6"/>
        <v>#REF!</v>
      </c>
      <c r="Q54" s="88"/>
      <c r="R54" s="88"/>
      <c r="S54" s="88"/>
      <c r="T54" s="88"/>
      <c r="U54" s="88"/>
      <c r="V54" s="88"/>
      <c r="W54" s="88"/>
      <c r="X54" s="88"/>
    </row>
    <row r="55" spans="1:24" x14ac:dyDescent="0.2">
      <c r="A55" s="14" t="s">
        <v>10</v>
      </c>
      <c r="B55" s="16"/>
      <c r="C55" s="81"/>
      <c r="D55" s="29" t="e">
        <f>#REF!</f>
        <v>#REF!</v>
      </c>
      <c r="E55" s="29" t="e">
        <f>#REF!</f>
        <v>#REF!</v>
      </c>
      <c r="F55" s="29" t="e">
        <f>#REF!</f>
        <v>#REF!</v>
      </c>
      <c r="G55" s="29" t="e">
        <f>#REF!</f>
        <v>#REF!</v>
      </c>
      <c r="H55" s="29" t="e">
        <f>#REF!</f>
        <v>#REF!</v>
      </c>
      <c r="I55" s="29" t="e">
        <f>#REF!</f>
        <v>#REF!</v>
      </c>
      <c r="J55" s="29" t="e">
        <f>#REF!</f>
        <v>#REF!</v>
      </c>
      <c r="K55" s="29" t="e">
        <f>#REF!</f>
        <v>#REF!</v>
      </c>
      <c r="L55" s="29" t="e">
        <f>#REF!</f>
        <v>#REF!</v>
      </c>
      <c r="M55" s="29" t="e">
        <f>#REF!</f>
        <v>#REF!</v>
      </c>
      <c r="N55" s="88"/>
      <c r="O55" s="88"/>
      <c r="P55" s="111" t="e">
        <f t="shared" si="6"/>
        <v>#REF!</v>
      </c>
      <c r="Q55" s="88"/>
      <c r="R55" s="88"/>
      <c r="S55" s="88"/>
      <c r="T55" s="88"/>
      <c r="U55" s="88"/>
      <c r="V55" s="88"/>
      <c r="W55" s="88"/>
      <c r="X55" s="88"/>
    </row>
    <row r="56" spans="1:24" x14ac:dyDescent="0.2">
      <c r="A56" s="14" t="s">
        <v>11</v>
      </c>
      <c r="B56" s="16"/>
      <c r="C56" s="81"/>
      <c r="D56" s="29" t="e">
        <f>#REF!</f>
        <v>#REF!</v>
      </c>
      <c r="E56" s="29" t="e">
        <f>#REF!</f>
        <v>#REF!</v>
      </c>
      <c r="F56" s="29" t="e">
        <f>#REF!</f>
        <v>#REF!</v>
      </c>
      <c r="G56" s="29" t="e">
        <f>#REF!</f>
        <v>#REF!</v>
      </c>
      <c r="H56" s="29" t="e">
        <f>#REF!</f>
        <v>#REF!</v>
      </c>
      <c r="I56" s="29" t="e">
        <f>#REF!</f>
        <v>#REF!</v>
      </c>
      <c r="J56" s="29" t="e">
        <f>#REF!</f>
        <v>#REF!</v>
      </c>
      <c r="K56" s="29" t="e">
        <f>#REF!</f>
        <v>#REF!</v>
      </c>
      <c r="L56" s="29" t="e">
        <f>#REF!</f>
        <v>#REF!</v>
      </c>
      <c r="M56" s="29" t="e">
        <f>#REF!</f>
        <v>#REF!</v>
      </c>
      <c r="N56" s="88"/>
      <c r="O56" s="88"/>
      <c r="P56" s="111" t="e">
        <f t="shared" si="6"/>
        <v>#REF!</v>
      </c>
      <c r="Q56" s="88"/>
      <c r="R56" s="88"/>
      <c r="S56" s="88"/>
      <c r="T56" s="88"/>
      <c r="U56" s="88"/>
      <c r="V56" s="88"/>
      <c r="W56" s="88"/>
      <c r="X56" s="88"/>
    </row>
    <row r="57" spans="1:24" x14ac:dyDescent="0.2">
      <c r="A57" s="14" t="s">
        <v>12</v>
      </c>
      <c r="B57" s="16"/>
      <c r="C57" s="81"/>
      <c r="D57" s="29" t="e">
        <f>#REF!</f>
        <v>#REF!</v>
      </c>
      <c r="E57" s="29" t="e">
        <f>#REF!</f>
        <v>#REF!</v>
      </c>
      <c r="F57" s="29" t="e">
        <f>#REF!</f>
        <v>#REF!</v>
      </c>
      <c r="G57" s="29" t="e">
        <f>#REF!</f>
        <v>#REF!</v>
      </c>
      <c r="H57" s="29" t="e">
        <f>#REF!</f>
        <v>#REF!</v>
      </c>
      <c r="I57" s="29" t="e">
        <f>#REF!</f>
        <v>#REF!</v>
      </c>
      <c r="J57" s="29" t="e">
        <f>#REF!</f>
        <v>#REF!</v>
      </c>
      <c r="K57" s="29" t="e">
        <f>#REF!</f>
        <v>#REF!</v>
      </c>
      <c r="L57" s="29" t="e">
        <f>#REF!</f>
        <v>#REF!</v>
      </c>
      <c r="M57" s="29" t="e">
        <f>#REF!</f>
        <v>#REF!</v>
      </c>
      <c r="N57" s="88"/>
      <c r="O57" s="88"/>
      <c r="P57" s="111" t="e">
        <f t="shared" si="6"/>
        <v>#REF!</v>
      </c>
      <c r="Q57" s="88"/>
      <c r="R57" s="88"/>
      <c r="S57" s="88"/>
      <c r="T57" s="88"/>
      <c r="U57" s="88"/>
      <c r="V57" s="88"/>
      <c r="W57" s="88"/>
      <c r="X57" s="88"/>
    </row>
    <row r="58" spans="1:24" x14ac:dyDescent="0.2">
      <c r="A58" s="11" t="s">
        <v>3</v>
      </c>
      <c r="B58" s="16"/>
      <c r="C58" s="30"/>
      <c r="D58" s="29" t="e">
        <f>#REF!</f>
        <v>#REF!</v>
      </c>
      <c r="E58" s="29" t="e">
        <f>#REF!</f>
        <v>#REF!</v>
      </c>
      <c r="F58" s="29" t="e">
        <f>#REF!</f>
        <v>#REF!</v>
      </c>
      <c r="G58" s="29" t="e">
        <f>#REF!</f>
        <v>#REF!</v>
      </c>
      <c r="H58" s="29" t="e">
        <f>#REF!</f>
        <v>#REF!</v>
      </c>
      <c r="I58" s="29" t="e">
        <f>#REF!</f>
        <v>#REF!</v>
      </c>
      <c r="J58" s="29" t="e">
        <f>#REF!</f>
        <v>#REF!</v>
      </c>
      <c r="K58" s="29" t="e">
        <f>#REF!</f>
        <v>#REF!</v>
      </c>
      <c r="L58" s="29" t="e">
        <f>#REF!</f>
        <v>#REF!</v>
      </c>
      <c r="M58" s="29" t="e">
        <f>#REF!</f>
        <v>#REF!</v>
      </c>
      <c r="N58" s="86">
        <f t="shared" ref="N58:X58" si="12">SUM(N59:N68)</f>
        <v>0</v>
      </c>
      <c r="O58" s="86">
        <f t="shared" si="12"/>
        <v>0</v>
      </c>
      <c r="P58" s="111" t="e">
        <f t="shared" si="6"/>
        <v>#REF!</v>
      </c>
      <c r="Q58" s="86">
        <f t="shared" si="12"/>
        <v>0</v>
      </c>
      <c r="R58" s="86">
        <f t="shared" si="12"/>
        <v>0</v>
      </c>
      <c r="S58" s="86">
        <f t="shared" si="12"/>
        <v>0</v>
      </c>
      <c r="T58" s="86">
        <f t="shared" si="12"/>
        <v>0</v>
      </c>
      <c r="U58" s="86">
        <f t="shared" si="12"/>
        <v>0</v>
      </c>
      <c r="V58" s="86">
        <f t="shared" si="12"/>
        <v>0</v>
      </c>
      <c r="W58" s="86">
        <f t="shared" si="12"/>
        <v>0</v>
      </c>
      <c r="X58" s="86">
        <f t="shared" si="12"/>
        <v>0</v>
      </c>
    </row>
    <row r="59" spans="1:24" x14ac:dyDescent="0.2">
      <c r="A59" s="12" t="s">
        <v>13</v>
      </c>
      <c r="B59" s="16"/>
      <c r="C59" s="81"/>
      <c r="D59" s="29" t="e">
        <f>#REF!</f>
        <v>#REF!</v>
      </c>
      <c r="E59" s="29" t="e">
        <f>#REF!</f>
        <v>#REF!</v>
      </c>
      <c r="F59" s="29" t="e">
        <f>#REF!</f>
        <v>#REF!</v>
      </c>
      <c r="G59" s="29" t="e">
        <f>#REF!</f>
        <v>#REF!</v>
      </c>
      <c r="H59" s="29" t="e">
        <f>#REF!</f>
        <v>#REF!</v>
      </c>
      <c r="I59" s="29" t="e">
        <f>#REF!</f>
        <v>#REF!</v>
      </c>
      <c r="J59" s="29" t="e">
        <f>#REF!</f>
        <v>#REF!</v>
      </c>
      <c r="K59" s="29" t="e">
        <f>#REF!</f>
        <v>#REF!</v>
      </c>
      <c r="L59" s="29" t="e">
        <f>#REF!</f>
        <v>#REF!</v>
      </c>
      <c r="M59" s="29" t="e">
        <f>#REF!</f>
        <v>#REF!</v>
      </c>
      <c r="N59" s="88"/>
      <c r="O59" s="88"/>
      <c r="P59" s="111" t="e">
        <f t="shared" si="6"/>
        <v>#REF!</v>
      </c>
      <c r="Q59" s="88"/>
      <c r="R59" s="88"/>
      <c r="S59" s="88"/>
      <c r="T59" s="88"/>
      <c r="U59" s="88"/>
      <c r="V59" s="88"/>
      <c r="W59" s="88"/>
      <c r="X59" s="88"/>
    </row>
    <row r="60" spans="1:24" x14ac:dyDescent="0.2">
      <c r="A60" s="12" t="s">
        <v>14</v>
      </c>
      <c r="B60" s="16"/>
      <c r="C60" s="81"/>
      <c r="D60" s="29" t="e">
        <f>#REF!</f>
        <v>#REF!</v>
      </c>
      <c r="E60" s="29" t="e">
        <f>#REF!</f>
        <v>#REF!</v>
      </c>
      <c r="F60" s="29" t="e">
        <f>#REF!</f>
        <v>#REF!</v>
      </c>
      <c r="G60" s="29" t="e">
        <f>#REF!</f>
        <v>#REF!</v>
      </c>
      <c r="H60" s="29" t="e">
        <f>#REF!</f>
        <v>#REF!</v>
      </c>
      <c r="I60" s="29" t="e">
        <f>#REF!</f>
        <v>#REF!</v>
      </c>
      <c r="J60" s="29" t="e">
        <f>#REF!</f>
        <v>#REF!</v>
      </c>
      <c r="K60" s="29" t="e">
        <f>#REF!</f>
        <v>#REF!</v>
      </c>
      <c r="L60" s="29" t="e">
        <f>#REF!</f>
        <v>#REF!</v>
      </c>
      <c r="M60" s="29" t="e">
        <f>#REF!</f>
        <v>#REF!</v>
      </c>
      <c r="N60" s="88"/>
      <c r="O60" s="88"/>
      <c r="P60" s="111" t="e">
        <f t="shared" si="6"/>
        <v>#REF!</v>
      </c>
      <c r="Q60" s="88"/>
      <c r="R60" s="88"/>
      <c r="S60" s="88"/>
      <c r="T60" s="88"/>
      <c r="U60" s="88"/>
      <c r="V60" s="88"/>
      <c r="W60" s="88"/>
      <c r="X60" s="88"/>
    </row>
    <row r="61" spans="1:24" x14ac:dyDescent="0.2">
      <c r="A61" s="12" t="s">
        <v>15</v>
      </c>
      <c r="B61" s="16"/>
      <c r="C61" s="81"/>
      <c r="D61" s="29" t="e">
        <f>#REF!</f>
        <v>#REF!</v>
      </c>
      <c r="E61" s="29" t="e">
        <f>#REF!</f>
        <v>#REF!</v>
      </c>
      <c r="F61" s="29" t="e">
        <f>#REF!</f>
        <v>#REF!</v>
      </c>
      <c r="G61" s="29" t="e">
        <f>#REF!</f>
        <v>#REF!</v>
      </c>
      <c r="H61" s="29" t="e">
        <f>#REF!</f>
        <v>#REF!</v>
      </c>
      <c r="I61" s="29" t="e">
        <f>#REF!</f>
        <v>#REF!</v>
      </c>
      <c r="J61" s="29" t="e">
        <f>#REF!</f>
        <v>#REF!</v>
      </c>
      <c r="K61" s="29" t="e">
        <f>#REF!</f>
        <v>#REF!</v>
      </c>
      <c r="L61" s="29" t="e">
        <f>#REF!</f>
        <v>#REF!</v>
      </c>
      <c r="M61" s="29" t="e">
        <f>#REF!</f>
        <v>#REF!</v>
      </c>
      <c r="N61" s="88"/>
      <c r="O61" s="88"/>
      <c r="P61" s="111" t="e">
        <f t="shared" si="6"/>
        <v>#REF!</v>
      </c>
      <c r="Q61" s="88"/>
      <c r="R61" s="88"/>
      <c r="S61" s="88"/>
      <c r="T61" s="88"/>
      <c r="U61" s="88"/>
      <c r="V61" s="88"/>
      <c r="W61" s="88"/>
      <c r="X61" s="88"/>
    </row>
    <row r="62" spans="1:24" x14ac:dyDescent="0.2">
      <c r="A62" s="12" t="s">
        <v>16</v>
      </c>
      <c r="B62" s="16"/>
      <c r="C62" s="81"/>
      <c r="D62" s="29" t="e">
        <f>#REF!</f>
        <v>#REF!</v>
      </c>
      <c r="E62" s="29" t="e">
        <f>#REF!</f>
        <v>#REF!</v>
      </c>
      <c r="F62" s="29" t="e">
        <f>#REF!</f>
        <v>#REF!</v>
      </c>
      <c r="G62" s="29" t="e">
        <f>#REF!</f>
        <v>#REF!</v>
      </c>
      <c r="H62" s="29" t="e">
        <f>#REF!</f>
        <v>#REF!</v>
      </c>
      <c r="I62" s="29" t="e">
        <f>#REF!</f>
        <v>#REF!</v>
      </c>
      <c r="J62" s="29" t="e">
        <f>#REF!</f>
        <v>#REF!</v>
      </c>
      <c r="K62" s="29" t="e">
        <f>#REF!</f>
        <v>#REF!</v>
      </c>
      <c r="L62" s="29" t="e">
        <f>#REF!</f>
        <v>#REF!</v>
      </c>
      <c r="M62" s="29" t="e">
        <f>#REF!</f>
        <v>#REF!</v>
      </c>
      <c r="N62" s="88"/>
      <c r="O62" s="88"/>
      <c r="P62" s="111" t="e">
        <f t="shared" si="6"/>
        <v>#REF!</v>
      </c>
      <c r="Q62" s="88"/>
      <c r="R62" s="88"/>
      <c r="S62" s="88"/>
      <c r="T62" s="88"/>
      <c r="U62" s="88"/>
      <c r="V62" s="88"/>
      <c r="W62" s="88"/>
      <c r="X62" s="88"/>
    </row>
    <row r="63" spans="1:24" x14ac:dyDescent="0.2">
      <c r="A63" s="12" t="s">
        <v>43</v>
      </c>
      <c r="B63" s="16"/>
      <c r="C63" s="81"/>
      <c r="D63" s="29" t="e">
        <f>#REF!</f>
        <v>#REF!</v>
      </c>
      <c r="E63" s="29" t="e">
        <f>#REF!</f>
        <v>#REF!</v>
      </c>
      <c r="F63" s="29" t="e">
        <f>#REF!</f>
        <v>#REF!</v>
      </c>
      <c r="G63" s="29" t="e">
        <f>#REF!</f>
        <v>#REF!</v>
      </c>
      <c r="H63" s="29" t="e">
        <f>#REF!</f>
        <v>#REF!</v>
      </c>
      <c r="I63" s="29" t="e">
        <f>#REF!</f>
        <v>#REF!</v>
      </c>
      <c r="J63" s="29" t="e">
        <f>#REF!</f>
        <v>#REF!</v>
      </c>
      <c r="K63" s="29" t="e">
        <f>#REF!</f>
        <v>#REF!</v>
      </c>
      <c r="L63" s="29" t="e">
        <f>#REF!</f>
        <v>#REF!</v>
      </c>
      <c r="M63" s="29" t="e">
        <f>#REF!</f>
        <v>#REF!</v>
      </c>
      <c r="N63" s="88"/>
      <c r="O63" s="88"/>
      <c r="P63" s="111" t="e">
        <f t="shared" si="6"/>
        <v>#REF!</v>
      </c>
      <c r="Q63" s="88"/>
      <c r="R63" s="88"/>
      <c r="S63" s="88"/>
      <c r="T63" s="88"/>
      <c r="U63" s="88"/>
      <c r="V63" s="88"/>
      <c r="W63" s="88"/>
      <c r="X63" s="88"/>
    </row>
    <row r="64" spans="1:24" x14ac:dyDescent="0.2">
      <c r="A64" s="12" t="s">
        <v>17</v>
      </c>
      <c r="B64" s="16"/>
      <c r="C64" s="81"/>
      <c r="D64" s="29" t="e">
        <f>#REF!</f>
        <v>#REF!</v>
      </c>
      <c r="E64" s="29" t="e">
        <f>#REF!</f>
        <v>#REF!</v>
      </c>
      <c r="F64" s="29" t="e">
        <f>#REF!</f>
        <v>#REF!</v>
      </c>
      <c r="G64" s="29" t="e">
        <f>#REF!</f>
        <v>#REF!</v>
      </c>
      <c r="H64" s="29" t="e">
        <f>#REF!</f>
        <v>#REF!</v>
      </c>
      <c r="I64" s="29" t="e">
        <f>#REF!</f>
        <v>#REF!</v>
      </c>
      <c r="J64" s="29" t="e">
        <f>#REF!</f>
        <v>#REF!</v>
      </c>
      <c r="K64" s="29" t="e">
        <f>#REF!</f>
        <v>#REF!</v>
      </c>
      <c r="L64" s="29" t="e">
        <f>#REF!</f>
        <v>#REF!</v>
      </c>
      <c r="M64" s="29" t="e">
        <f>#REF!</f>
        <v>#REF!</v>
      </c>
      <c r="N64" s="88"/>
      <c r="O64" s="88"/>
      <c r="P64" s="111" t="e">
        <f t="shared" si="6"/>
        <v>#REF!</v>
      </c>
      <c r="Q64" s="88"/>
      <c r="R64" s="88"/>
      <c r="S64" s="88"/>
      <c r="T64" s="88"/>
      <c r="U64" s="88"/>
      <c r="V64" s="88"/>
      <c r="W64" s="88"/>
      <c r="X64" s="88"/>
    </row>
    <row r="65" spans="1:48" x14ac:dyDescent="0.2">
      <c r="A65" s="12" t="s">
        <v>18</v>
      </c>
      <c r="B65" s="16"/>
      <c r="C65" s="81"/>
      <c r="D65" s="29" t="e">
        <f>#REF!</f>
        <v>#REF!</v>
      </c>
      <c r="E65" s="29" t="e">
        <f>#REF!</f>
        <v>#REF!</v>
      </c>
      <c r="F65" s="29" t="e">
        <f>#REF!</f>
        <v>#REF!</v>
      </c>
      <c r="G65" s="29" t="e">
        <f>#REF!</f>
        <v>#REF!</v>
      </c>
      <c r="H65" s="29" t="e">
        <f>#REF!</f>
        <v>#REF!</v>
      </c>
      <c r="I65" s="29" t="e">
        <f>#REF!</f>
        <v>#REF!</v>
      </c>
      <c r="J65" s="29" t="e">
        <f>#REF!</f>
        <v>#REF!</v>
      </c>
      <c r="K65" s="29" t="e">
        <f>#REF!</f>
        <v>#REF!</v>
      </c>
      <c r="L65" s="29" t="e">
        <f>#REF!</f>
        <v>#REF!</v>
      </c>
      <c r="M65" s="29" t="e">
        <f>#REF!</f>
        <v>#REF!</v>
      </c>
      <c r="N65" s="88"/>
      <c r="O65" s="88"/>
      <c r="P65" s="111" t="e">
        <f t="shared" si="6"/>
        <v>#REF!</v>
      </c>
      <c r="Q65" s="88"/>
      <c r="R65" s="88"/>
      <c r="S65" s="88"/>
      <c r="T65" s="88"/>
      <c r="U65" s="88"/>
      <c r="V65" s="88"/>
      <c r="W65" s="88"/>
      <c r="X65" s="88"/>
    </row>
    <row r="66" spans="1:48" x14ac:dyDescent="0.2">
      <c r="A66" s="12" t="s">
        <v>42</v>
      </c>
      <c r="B66" s="16"/>
      <c r="C66" s="81"/>
      <c r="D66" s="29" t="e">
        <f>#REF!</f>
        <v>#REF!</v>
      </c>
      <c r="E66" s="29" t="e">
        <f>#REF!</f>
        <v>#REF!</v>
      </c>
      <c r="F66" s="29" t="e">
        <f>#REF!</f>
        <v>#REF!</v>
      </c>
      <c r="G66" s="29" t="e">
        <f>#REF!</f>
        <v>#REF!</v>
      </c>
      <c r="H66" s="29" t="e">
        <f>#REF!</f>
        <v>#REF!</v>
      </c>
      <c r="I66" s="29" t="e">
        <f>#REF!</f>
        <v>#REF!</v>
      </c>
      <c r="J66" s="29" t="e">
        <f>#REF!</f>
        <v>#REF!</v>
      </c>
      <c r="K66" s="29" t="e">
        <f>#REF!</f>
        <v>#REF!</v>
      </c>
      <c r="L66" s="29" t="e">
        <f>#REF!</f>
        <v>#REF!</v>
      </c>
      <c r="M66" s="29" t="e">
        <f>#REF!</f>
        <v>#REF!</v>
      </c>
      <c r="N66" s="88"/>
      <c r="O66" s="88"/>
      <c r="P66" s="111" t="e">
        <f t="shared" si="6"/>
        <v>#REF!</v>
      </c>
      <c r="Q66" s="88"/>
      <c r="R66" s="88"/>
      <c r="S66" s="88"/>
      <c r="T66" s="88"/>
      <c r="U66" s="88"/>
      <c r="V66" s="88"/>
      <c r="W66" s="88"/>
      <c r="X66" s="88"/>
    </row>
    <row r="67" spans="1:48" x14ac:dyDescent="0.2">
      <c r="A67" s="12" t="s">
        <v>44</v>
      </c>
      <c r="B67" s="16"/>
      <c r="C67" s="81"/>
      <c r="D67" s="29" t="e">
        <f>#REF!</f>
        <v>#REF!</v>
      </c>
      <c r="E67" s="29" t="e">
        <f>#REF!</f>
        <v>#REF!</v>
      </c>
      <c r="F67" s="29" t="e">
        <f>#REF!</f>
        <v>#REF!</v>
      </c>
      <c r="G67" s="29" t="e">
        <f>#REF!</f>
        <v>#REF!</v>
      </c>
      <c r="H67" s="29" t="e">
        <f>#REF!</f>
        <v>#REF!</v>
      </c>
      <c r="I67" s="29" t="e">
        <f>#REF!</f>
        <v>#REF!</v>
      </c>
      <c r="J67" s="29" t="e">
        <f>#REF!</f>
        <v>#REF!</v>
      </c>
      <c r="K67" s="29" t="e">
        <f>#REF!</f>
        <v>#REF!</v>
      </c>
      <c r="L67" s="29" t="e">
        <f>#REF!</f>
        <v>#REF!</v>
      </c>
      <c r="M67" s="29" t="e">
        <f>#REF!</f>
        <v>#REF!</v>
      </c>
      <c r="N67" s="88"/>
      <c r="O67" s="88"/>
      <c r="P67" s="111" t="e">
        <f t="shared" si="6"/>
        <v>#REF!</v>
      </c>
      <c r="Q67" s="88"/>
      <c r="R67" s="88"/>
      <c r="S67" s="88"/>
      <c r="T67" s="88"/>
      <c r="U67" s="88"/>
      <c r="V67" s="88"/>
      <c r="W67" s="88"/>
      <c r="X67" s="88"/>
    </row>
    <row r="68" spans="1:48" x14ac:dyDescent="0.2">
      <c r="A68" s="12" t="s">
        <v>19</v>
      </c>
      <c r="B68" s="16"/>
      <c r="C68" s="81"/>
      <c r="D68" s="29" t="e">
        <f>#REF!</f>
        <v>#REF!</v>
      </c>
      <c r="E68" s="29" t="e">
        <f>#REF!</f>
        <v>#REF!</v>
      </c>
      <c r="F68" s="29" t="e">
        <f>#REF!</f>
        <v>#REF!</v>
      </c>
      <c r="G68" s="29" t="e">
        <f>#REF!</f>
        <v>#REF!</v>
      </c>
      <c r="H68" s="29" t="e">
        <f>#REF!</f>
        <v>#REF!</v>
      </c>
      <c r="I68" s="29" t="e">
        <f>#REF!</f>
        <v>#REF!</v>
      </c>
      <c r="J68" s="29" t="e">
        <f>#REF!</f>
        <v>#REF!</v>
      </c>
      <c r="K68" s="29" t="e">
        <f>#REF!</f>
        <v>#REF!</v>
      </c>
      <c r="L68" s="29" t="e">
        <f>#REF!</f>
        <v>#REF!</v>
      </c>
      <c r="M68" s="29" t="e">
        <f>#REF!</f>
        <v>#REF!</v>
      </c>
      <c r="N68" s="88"/>
      <c r="O68" s="88"/>
      <c r="P68" s="111" t="e">
        <f t="shared" si="6"/>
        <v>#REF!</v>
      </c>
      <c r="Q68" s="88"/>
      <c r="R68" s="88"/>
      <c r="S68" s="88"/>
      <c r="T68" s="88"/>
      <c r="U68" s="88"/>
      <c r="V68" s="88"/>
      <c r="W68" s="88"/>
      <c r="X68" s="88"/>
    </row>
    <row r="69" spans="1:48" x14ac:dyDescent="0.2">
      <c r="A69" s="1" t="s">
        <v>4</v>
      </c>
      <c r="B69" s="16"/>
      <c r="C69" s="75"/>
      <c r="D69" s="29" t="e">
        <f>#REF!</f>
        <v>#REF!</v>
      </c>
      <c r="E69" s="29" t="e">
        <f>#REF!</f>
        <v>#REF!</v>
      </c>
      <c r="F69" s="29" t="e">
        <f>#REF!</f>
        <v>#REF!</v>
      </c>
      <c r="G69" s="29" t="e">
        <f>#REF!</f>
        <v>#REF!</v>
      </c>
      <c r="H69" s="29" t="e">
        <f>#REF!</f>
        <v>#REF!</v>
      </c>
      <c r="I69" s="29" t="e">
        <f>#REF!</f>
        <v>#REF!</v>
      </c>
      <c r="J69" s="29" t="e">
        <f>#REF!</f>
        <v>#REF!</v>
      </c>
      <c r="K69" s="29" t="e">
        <f>#REF!</f>
        <v>#REF!</v>
      </c>
      <c r="L69" s="29" t="e">
        <f>#REF!</f>
        <v>#REF!</v>
      </c>
      <c r="M69" s="29" t="e">
        <f>#REF!</f>
        <v>#REF!</v>
      </c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</row>
    <row r="70" spans="1:48" s="2" customFormat="1" x14ac:dyDescent="0.2">
      <c r="A70" s="7"/>
      <c r="B70" s="17"/>
      <c r="C70" s="32"/>
      <c r="D70" s="32"/>
      <c r="E70" s="32"/>
      <c r="F70" s="32"/>
      <c r="G70" s="32"/>
      <c r="H70" s="32"/>
      <c r="I70" s="32"/>
      <c r="J70" s="32"/>
      <c r="K70" s="32"/>
      <c r="L70" s="59"/>
      <c r="M70" s="68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</row>
    <row r="71" spans="1:48" x14ac:dyDescent="0.2">
      <c r="A71" s="10" t="s">
        <v>45</v>
      </c>
      <c r="B71" s="16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171" t="e">
        <f>M75/M74</f>
        <v>#REF!</v>
      </c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</row>
    <row r="72" spans="1:48" x14ac:dyDescent="0.2">
      <c r="A72" s="8" t="s">
        <v>49</v>
      </c>
      <c r="B72" s="16"/>
      <c r="C72" s="30"/>
      <c r="D72" s="30"/>
      <c r="E72" s="30"/>
      <c r="F72" s="30"/>
      <c r="G72" s="30"/>
      <c r="H72" s="30"/>
      <c r="I72" s="30"/>
      <c r="J72" s="30"/>
      <c r="K72" s="198" t="e">
        <f>K75/K73</f>
        <v>#REF!</v>
      </c>
      <c r="L72" s="198" t="e">
        <f>L75/L73</f>
        <v>#REF!</v>
      </c>
      <c r="M72" s="198" t="e">
        <f>M75/M73</f>
        <v>#REF!</v>
      </c>
      <c r="N72" s="98"/>
      <c r="O72" s="98" t="e">
        <f>O75/O73</f>
        <v>#REF!</v>
      </c>
      <c r="P72" s="86"/>
      <c r="Q72" s="86"/>
      <c r="R72" s="86"/>
      <c r="S72" s="86"/>
      <c r="T72" s="86"/>
      <c r="U72" s="86"/>
      <c r="V72" s="86"/>
      <c r="W72" s="86"/>
      <c r="X72" s="86"/>
    </row>
    <row r="73" spans="1:48" x14ac:dyDescent="0.2">
      <c r="A73" s="5" t="s">
        <v>48</v>
      </c>
      <c r="B73" s="16"/>
      <c r="C73" s="44"/>
      <c r="D73" s="29" t="e">
        <f>#REF!</f>
        <v>#REF!</v>
      </c>
      <c r="E73" s="29" t="e">
        <f>#REF!</f>
        <v>#REF!</v>
      </c>
      <c r="F73" s="29" t="e">
        <f>G73-4800</f>
        <v>#REF!</v>
      </c>
      <c r="G73" s="29" t="e">
        <f>#REF!</f>
        <v>#REF!</v>
      </c>
      <c r="H73" s="29" t="e">
        <f>#REF!</f>
        <v>#REF!</v>
      </c>
      <c r="I73" s="29" t="e">
        <f>#REF!</f>
        <v>#REF!</v>
      </c>
      <c r="J73" s="29" t="e">
        <f>#REF!</f>
        <v>#REF!</v>
      </c>
      <c r="K73" s="29" t="e">
        <f>#REF!</f>
        <v>#REF!</v>
      </c>
      <c r="L73" s="29" t="e">
        <f>#REF!</f>
        <v>#REF!</v>
      </c>
      <c r="M73" s="29" t="e">
        <f>#REF!</f>
        <v>#REF!</v>
      </c>
      <c r="N73" s="86" t="e">
        <f>M73+N76</f>
        <v>#REF!</v>
      </c>
      <c r="O73" s="86" t="e">
        <f t="shared" ref="O73:X73" si="13">N73+O76</f>
        <v>#REF!</v>
      </c>
      <c r="P73" s="86" t="e">
        <f t="shared" si="13"/>
        <v>#REF!</v>
      </c>
      <c r="Q73" s="86" t="e">
        <f t="shared" si="13"/>
        <v>#REF!</v>
      </c>
      <c r="R73" s="86" t="e">
        <f t="shared" si="13"/>
        <v>#REF!</v>
      </c>
      <c r="S73" s="86" t="e">
        <f t="shared" si="13"/>
        <v>#REF!</v>
      </c>
      <c r="T73" s="86" t="e">
        <f t="shared" si="13"/>
        <v>#REF!</v>
      </c>
      <c r="U73" s="86" t="e">
        <f t="shared" si="13"/>
        <v>#REF!</v>
      </c>
      <c r="V73" s="86" t="e">
        <f t="shared" si="13"/>
        <v>#REF!</v>
      </c>
      <c r="W73" s="86" t="e">
        <f t="shared" si="13"/>
        <v>#REF!</v>
      </c>
      <c r="X73" s="86" t="e">
        <f t="shared" si="13"/>
        <v>#REF!</v>
      </c>
    </row>
    <row r="74" spans="1:48" x14ac:dyDescent="0.2">
      <c r="A74" s="11" t="s">
        <v>37</v>
      </c>
      <c r="B74" s="16"/>
      <c r="C74" s="44"/>
      <c r="D74" s="29" t="e">
        <f>#REF!</f>
        <v>#REF!</v>
      </c>
      <c r="E74" s="29" t="e">
        <f>#REF!</f>
        <v>#REF!</v>
      </c>
      <c r="F74" s="29" t="e">
        <f>#REF!</f>
        <v>#REF!</v>
      </c>
      <c r="G74" s="29" t="e">
        <f>#REF!</f>
        <v>#REF!</v>
      </c>
      <c r="H74" s="29" t="e">
        <f>#REF!</f>
        <v>#REF!</v>
      </c>
      <c r="I74" s="29" t="e">
        <f>#REF!</f>
        <v>#REF!</v>
      </c>
      <c r="J74" s="29" t="e">
        <f>#REF!</f>
        <v>#REF!</v>
      </c>
      <c r="K74" s="29" t="e">
        <f>#REF!</f>
        <v>#REF!</v>
      </c>
      <c r="L74" s="29"/>
      <c r="M74" s="29" t="e">
        <f>#REF!</f>
        <v>#REF!</v>
      </c>
      <c r="N74" s="86" t="e">
        <f>M74-N75</f>
        <v>#REF!</v>
      </c>
      <c r="O74" s="86" t="e">
        <f t="shared" ref="O74:X74" si="14">N74-O75</f>
        <v>#REF!</v>
      </c>
      <c r="P74" s="86" t="e">
        <f t="shared" si="14"/>
        <v>#REF!</v>
      </c>
      <c r="Q74" s="86" t="e">
        <f t="shared" si="14"/>
        <v>#REF!</v>
      </c>
      <c r="R74" s="86" t="e">
        <f t="shared" si="14"/>
        <v>#REF!</v>
      </c>
      <c r="S74" s="86" t="e">
        <f t="shared" si="14"/>
        <v>#REF!</v>
      </c>
      <c r="T74" s="86" t="e">
        <f t="shared" si="14"/>
        <v>#REF!</v>
      </c>
      <c r="U74" s="86" t="e">
        <f t="shared" si="14"/>
        <v>#REF!</v>
      </c>
      <c r="V74" s="86" t="e">
        <f t="shared" si="14"/>
        <v>#REF!</v>
      </c>
      <c r="W74" s="86" t="e">
        <f t="shared" si="14"/>
        <v>#REF!</v>
      </c>
      <c r="X74" s="86" t="e">
        <f t="shared" si="14"/>
        <v>#REF!</v>
      </c>
    </row>
    <row r="75" spans="1:48" x14ac:dyDescent="0.2">
      <c r="A75" s="172" t="e">
        <f>#REF!</f>
        <v>#REF!</v>
      </c>
      <c r="B75" s="16"/>
      <c r="C75" s="44"/>
      <c r="D75" s="29"/>
      <c r="E75" s="29"/>
      <c r="F75" s="29"/>
      <c r="G75" s="29"/>
      <c r="H75" s="29" t="e">
        <f>#REF!</f>
        <v>#REF!</v>
      </c>
      <c r="I75" s="29" t="e">
        <f>#REF!</f>
        <v>#REF!</v>
      </c>
      <c r="J75" s="29" t="e">
        <f>#REF!</f>
        <v>#REF!</v>
      </c>
      <c r="K75" s="29" t="e">
        <f>#REF!</f>
        <v>#REF!</v>
      </c>
      <c r="L75" s="29" t="e">
        <f>#REF!</f>
        <v>#REF!</v>
      </c>
      <c r="M75" s="29" t="e">
        <f>#REF!</f>
        <v>#REF!</v>
      </c>
      <c r="N75" s="29" t="e">
        <f>#REF!</f>
        <v>#REF!</v>
      </c>
      <c r="O75" s="86" t="e">
        <f>AVERAGE($K75:$M75)/AVERAGE($K73:$M73)*O73</f>
        <v>#REF!</v>
      </c>
      <c r="P75" s="86" t="e">
        <f t="shared" ref="P75:X75" si="15">AVERAGE($K75:$M75)/AVERAGE($K73:$M73)*P73</f>
        <v>#REF!</v>
      </c>
      <c r="Q75" s="86" t="e">
        <f t="shared" si="15"/>
        <v>#REF!</v>
      </c>
      <c r="R75" s="86" t="e">
        <f t="shared" si="15"/>
        <v>#REF!</v>
      </c>
      <c r="S75" s="86" t="e">
        <f t="shared" si="15"/>
        <v>#REF!</v>
      </c>
      <c r="T75" s="86" t="e">
        <f t="shared" si="15"/>
        <v>#REF!</v>
      </c>
      <c r="U75" s="86" t="e">
        <f t="shared" si="15"/>
        <v>#REF!</v>
      </c>
      <c r="V75" s="86" t="e">
        <f t="shared" si="15"/>
        <v>#REF!</v>
      </c>
      <c r="W75" s="86" t="e">
        <f t="shared" si="15"/>
        <v>#REF!</v>
      </c>
      <c r="X75" s="86" t="e">
        <f t="shared" si="15"/>
        <v>#REF!</v>
      </c>
    </row>
    <row r="76" spans="1:48" x14ac:dyDescent="0.2">
      <c r="A76" s="11" t="s">
        <v>38</v>
      </c>
      <c r="B76" s="16"/>
      <c r="C76" s="44"/>
      <c r="D76" s="29" t="e">
        <f>#REF!</f>
        <v>#REF!</v>
      </c>
      <c r="E76" s="29" t="e">
        <f>#REF!</f>
        <v>#REF!</v>
      </c>
      <c r="F76" s="29" t="e">
        <f>#REF!</f>
        <v>#REF!</v>
      </c>
      <c r="G76" s="29" t="e">
        <f>#REF!</f>
        <v>#REF!</v>
      </c>
      <c r="H76" s="29" t="e">
        <f>#REF!</f>
        <v>#REF!</v>
      </c>
      <c r="I76" s="29" t="e">
        <f>#REF!</f>
        <v>#REF!</v>
      </c>
      <c r="J76" s="29" t="e">
        <f>#REF!</f>
        <v>#REF!</v>
      </c>
      <c r="K76" s="29" t="e">
        <f>#REF!</f>
        <v>#REF!</v>
      </c>
      <c r="L76" s="29" t="e">
        <f>#REF!</f>
        <v>#REF!</v>
      </c>
      <c r="M76" s="29" t="e">
        <f>#REF!</f>
        <v>#REF!</v>
      </c>
      <c r="N76" s="30" t="e">
        <f>(N80-M80)*0.95+N77</f>
        <v>#REF!</v>
      </c>
      <c r="O76" s="30" t="e">
        <f t="shared" ref="O76:X76" si="16">(O80-N80)*0.95+O77</f>
        <v>#REF!</v>
      </c>
      <c r="P76" s="30" t="e">
        <f t="shared" si="16"/>
        <v>#REF!</v>
      </c>
      <c r="Q76" s="30" t="e">
        <f t="shared" si="16"/>
        <v>#REF!</v>
      </c>
      <c r="R76" s="30" t="e">
        <f t="shared" si="16"/>
        <v>#REF!</v>
      </c>
      <c r="S76" s="30" t="e">
        <f t="shared" si="16"/>
        <v>#REF!</v>
      </c>
      <c r="T76" s="30" t="e">
        <f t="shared" si="16"/>
        <v>#REF!</v>
      </c>
      <c r="U76" s="30" t="e">
        <f t="shared" si="16"/>
        <v>#REF!</v>
      </c>
      <c r="V76" s="30" t="e">
        <f t="shared" si="16"/>
        <v>#REF!</v>
      </c>
      <c r="W76" s="30" t="e">
        <f t="shared" si="16"/>
        <v>#REF!</v>
      </c>
      <c r="X76" s="30" t="e">
        <f t="shared" si="16"/>
        <v>#REF!</v>
      </c>
    </row>
    <row r="77" spans="1:48" x14ac:dyDescent="0.2">
      <c r="A77" s="11" t="s">
        <v>116</v>
      </c>
      <c r="B77" s="16"/>
      <c r="C77" s="44"/>
      <c r="D77" s="44"/>
      <c r="E77" s="44"/>
      <c r="F77" s="44"/>
      <c r="G77" s="30"/>
      <c r="H77" s="30"/>
      <c r="I77" s="30"/>
      <c r="J77" s="30"/>
      <c r="K77" s="30"/>
      <c r="L77" s="30"/>
      <c r="M77" s="66"/>
      <c r="N77" s="86">
        <v>500</v>
      </c>
      <c r="O77" s="86">
        <f>N77</f>
        <v>500</v>
      </c>
      <c r="P77" s="86">
        <f t="shared" ref="P77:X77" si="17">O77</f>
        <v>500</v>
      </c>
      <c r="Q77" s="86">
        <f t="shared" si="17"/>
        <v>500</v>
      </c>
      <c r="R77" s="86">
        <f t="shared" si="17"/>
        <v>500</v>
      </c>
      <c r="S77" s="86">
        <f t="shared" si="17"/>
        <v>500</v>
      </c>
      <c r="T77" s="86">
        <f t="shared" si="17"/>
        <v>500</v>
      </c>
      <c r="U77" s="86">
        <f t="shared" si="17"/>
        <v>500</v>
      </c>
      <c r="V77" s="86">
        <f t="shared" si="17"/>
        <v>500</v>
      </c>
      <c r="W77" s="86">
        <f t="shared" si="17"/>
        <v>500</v>
      </c>
      <c r="X77" s="86">
        <f t="shared" si="17"/>
        <v>500</v>
      </c>
    </row>
    <row r="78" spans="1:48" x14ac:dyDescent="0.2">
      <c r="A78" s="163" t="s">
        <v>156</v>
      </c>
      <c r="B78" s="16"/>
      <c r="C78" s="44"/>
      <c r="D78" s="44"/>
      <c r="E78" s="44"/>
      <c r="F78" s="44"/>
      <c r="G78" s="30"/>
      <c r="H78" s="30"/>
      <c r="I78" s="30"/>
      <c r="J78" s="30"/>
      <c r="K78" s="30"/>
      <c r="L78" s="30"/>
      <c r="M78" s="66"/>
      <c r="N78" s="86" t="e">
        <f>N76</f>
        <v>#REF!</v>
      </c>
      <c r="O78" s="86" t="e">
        <f>N78+O76</f>
        <v>#REF!</v>
      </c>
      <c r="P78" s="86" t="e">
        <f t="shared" ref="P78:X78" si="18">O78+P76</f>
        <v>#REF!</v>
      </c>
      <c r="Q78" s="86" t="e">
        <f t="shared" si="18"/>
        <v>#REF!</v>
      </c>
      <c r="R78" s="86" t="e">
        <f t="shared" si="18"/>
        <v>#REF!</v>
      </c>
      <c r="S78" s="86" t="e">
        <f t="shared" si="18"/>
        <v>#REF!</v>
      </c>
      <c r="T78" s="86" t="e">
        <f t="shared" si="18"/>
        <v>#REF!</v>
      </c>
      <c r="U78" s="86" t="e">
        <f t="shared" si="18"/>
        <v>#REF!</v>
      </c>
      <c r="V78" s="86" t="e">
        <f t="shared" si="18"/>
        <v>#REF!</v>
      </c>
      <c r="W78" s="86" t="e">
        <f t="shared" si="18"/>
        <v>#REF!</v>
      </c>
      <c r="X78" s="86" t="e">
        <f t="shared" si="18"/>
        <v>#REF!</v>
      </c>
      <c r="Y78" s="126"/>
    </row>
    <row r="79" spans="1:48" x14ac:dyDescent="0.2">
      <c r="A79" s="63" t="s">
        <v>109</v>
      </c>
      <c r="B79" s="16"/>
      <c r="C79" s="44"/>
      <c r="D79" s="44"/>
      <c r="E79" s="44"/>
      <c r="F79" s="44"/>
      <c r="G79" s="30"/>
      <c r="H79" s="30"/>
      <c r="I79" s="30"/>
      <c r="J79" s="30"/>
      <c r="K79" s="30"/>
      <c r="L79" s="30"/>
      <c r="M79" s="66"/>
      <c r="N79" s="98">
        <v>1.78</v>
      </c>
      <c r="O79" s="98">
        <v>1.95</v>
      </c>
      <c r="P79" s="98">
        <v>2.12</v>
      </c>
      <c r="Q79" s="98">
        <v>2.15</v>
      </c>
      <c r="R79" s="98">
        <v>1.75</v>
      </c>
      <c r="S79" s="98">
        <v>1.82</v>
      </c>
      <c r="T79" s="98">
        <v>2.0499999999999998</v>
      </c>
      <c r="U79" s="98">
        <v>1.95</v>
      </c>
      <c r="V79" s="98">
        <v>1.892308111678398</v>
      </c>
      <c r="W79" s="98">
        <v>1.9022100238113016</v>
      </c>
      <c r="X79" s="98">
        <v>1.75</v>
      </c>
    </row>
    <row r="80" spans="1:48" x14ac:dyDescent="0.2">
      <c r="A80" s="8" t="s">
        <v>94</v>
      </c>
      <c r="B80" s="16"/>
      <c r="C80" s="75" t="e">
        <f>#REF!</f>
        <v>#REF!</v>
      </c>
      <c r="D80" s="75" t="e">
        <f>#REF!</f>
        <v>#REF!</v>
      </c>
      <c r="E80" s="75" t="e">
        <f>#REF!</f>
        <v>#REF!</v>
      </c>
      <c r="F80" s="75" t="e">
        <f>#REF!</f>
        <v>#REF!</v>
      </c>
      <c r="G80" s="75" t="e">
        <f>#REF!</f>
        <v>#REF!</v>
      </c>
      <c r="H80" s="75" t="e">
        <f>#REF!</f>
        <v>#REF!</v>
      </c>
      <c r="I80" s="75" t="e">
        <f>#REF!</f>
        <v>#REF!</v>
      </c>
      <c r="J80" s="75" t="e">
        <f>#REF!</f>
        <v>#REF!</v>
      </c>
      <c r="K80" s="75" t="e">
        <f>#REF!</f>
        <v>#REF!</v>
      </c>
      <c r="L80" s="75" t="e">
        <f>#REF!</f>
        <v>#REF!</v>
      </c>
      <c r="M80" s="75" t="e">
        <f>#REF!</f>
        <v>#REF!</v>
      </c>
      <c r="N80" s="75" t="e">
        <f>#REF!</f>
        <v>#REF!</v>
      </c>
      <c r="O80" s="75" t="e">
        <f>#REF!</f>
        <v>#REF!</v>
      </c>
      <c r="P80" s="75" t="e">
        <f>#REF!</f>
        <v>#REF!</v>
      </c>
      <c r="Q80" s="75" t="e">
        <f>#REF!</f>
        <v>#REF!</v>
      </c>
      <c r="R80" s="75" t="e">
        <f>#REF!</f>
        <v>#REF!</v>
      </c>
      <c r="S80" s="75" t="e">
        <f>#REF!</f>
        <v>#REF!</v>
      </c>
      <c r="T80" s="75" t="e">
        <f>#REF!</f>
        <v>#REF!</v>
      </c>
      <c r="U80" s="75" t="e">
        <f>#REF!</f>
        <v>#REF!</v>
      </c>
      <c r="V80" s="75" t="e">
        <f>#REF!</f>
        <v>#REF!</v>
      </c>
      <c r="W80" s="75" t="e">
        <f>#REF!</f>
        <v>#REF!</v>
      </c>
      <c r="X80" s="75" t="e">
        <f>#REF!</f>
        <v>#REF!</v>
      </c>
    </row>
    <row r="81" spans="1:24" x14ac:dyDescent="0.2">
      <c r="A81" s="8"/>
      <c r="B81" s="16"/>
      <c r="C81" s="30"/>
      <c r="D81" s="30"/>
      <c r="E81" s="30"/>
      <c r="F81" s="30"/>
      <c r="G81" s="30"/>
      <c r="H81" s="66" t="e">
        <f t="shared" ref="H81:L81" si="19">H80-G80</f>
        <v>#REF!</v>
      </c>
      <c r="I81" s="66" t="e">
        <f t="shared" si="19"/>
        <v>#REF!</v>
      </c>
      <c r="J81" s="66" t="e">
        <f t="shared" si="19"/>
        <v>#REF!</v>
      </c>
      <c r="K81" s="66" t="e">
        <f t="shared" si="19"/>
        <v>#REF!</v>
      </c>
      <c r="L81" s="66" t="e">
        <f t="shared" si="19"/>
        <v>#REF!</v>
      </c>
      <c r="M81" s="66" t="e">
        <f>M80-L80</f>
        <v>#REF!</v>
      </c>
      <c r="N81" s="92">
        <v>1.4274922620942876</v>
      </c>
      <c r="O81" s="92">
        <v>1.7057135795480294</v>
      </c>
      <c r="P81" s="92">
        <v>1.8306171115321179</v>
      </c>
      <c r="Q81" s="92">
        <v>1.8263905148152793</v>
      </c>
      <c r="R81" s="92">
        <v>1.7350050094118163</v>
      </c>
      <c r="S81" s="92">
        <v>1.5718961498579986</v>
      </c>
      <c r="T81" s="92">
        <v>1.5434415903960108</v>
      </c>
      <c r="U81" s="92">
        <v>1.5728933977074977</v>
      </c>
      <c r="V81" s="92">
        <v>1.6168727449179965</v>
      </c>
      <c r="W81" s="92">
        <v>1.6937586143484618</v>
      </c>
      <c r="X81" s="92">
        <v>1.524</v>
      </c>
    </row>
    <row r="82" spans="1:24" x14ac:dyDescent="0.2">
      <c r="A82" s="8" t="s">
        <v>108</v>
      </c>
      <c r="B82" s="16"/>
      <c r="C82" s="75"/>
      <c r="D82" s="75" t="e">
        <f>#REF!</f>
        <v>#REF!</v>
      </c>
      <c r="E82" s="75" t="e">
        <f>#REF!</f>
        <v>#REF!</v>
      </c>
      <c r="F82" s="75" t="e">
        <f>#REF!</f>
        <v>#REF!</v>
      </c>
      <c r="G82" s="75" t="e">
        <f>#REF!</f>
        <v>#REF!</v>
      </c>
      <c r="H82" s="75" t="e">
        <f>#REF!</f>
        <v>#REF!</v>
      </c>
      <c r="I82" s="75" t="e">
        <f>#REF!</f>
        <v>#REF!</v>
      </c>
      <c r="J82" s="75" t="e">
        <f>#REF!</f>
        <v>#REF!</v>
      </c>
      <c r="K82" s="75" t="e">
        <f>#REF!</f>
        <v>#REF!</v>
      </c>
      <c r="L82" s="75" t="e">
        <f>#REF!</f>
        <v>#REF!</v>
      </c>
      <c r="M82" s="75" t="e">
        <f>#REF!</f>
        <v>#REF!</v>
      </c>
      <c r="N82" s="75" t="e">
        <f>#REF!</f>
        <v>#REF!</v>
      </c>
      <c r="O82" s="75" t="e">
        <f>#REF!</f>
        <v>#REF!</v>
      </c>
      <c r="P82" s="75" t="e">
        <f>#REF!</f>
        <v>#REF!</v>
      </c>
      <c r="Q82" s="75" t="e">
        <f>#REF!</f>
        <v>#REF!</v>
      </c>
      <c r="R82" s="75" t="e">
        <f>#REF!</f>
        <v>#REF!</v>
      </c>
      <c r="S82" s="75" t="e">
        <f>#REF!</f>
        <v>#REF!</v>
      </c>
      <c r="T82" s="75" t="e">
        <f>#REF!</f>
        <v>#REF!</v>
      </c>
      <c r="U82" s="75" t="e">
        <f>#REF!</f>
        <v>#REF!</v>
      </c>
      <c r="V82" s="75" t="e">
        <f>#REF!</f>
        <v>#REF!</v>
      </c>
      <c r="W82" s="75" t="e">
        <f>#REF!</f>
        <v>#REF!</v>
      </c>
      <c r="X82" s="75" t="e">
        <f>#REF!</f>
        <v>#REF!</v>
      </c>
    </row>
    <row r="83" spans="1:24" x14ac:dyDescent="0.2">
      <c r="A83" s="8" t="s">
        <v>47</v>
      </c>
      <c r="B83" s="16"/>
      <c r="C83" s="30"/>
      <c r="D83" s="30" t="e">
        <f t="shared" ref="D83:K83" si="20">AVERAGE(D82:E82)</f>
        <v>#REF!</v>
      </c>
      <c r="E83" s="30" t="e">
        <f t="shared" si="20"/>
        <v>#REF!</v>
      </c>
      <c r="F83" s="30" t="e">
        <f t="shared" si="20"/>
        <v>#REF!</v>
      </c>
      <c r="G83" s="30" t="e">
        <f t="shared" si="20"/>
        <v>#REF!</v>
      </c>
      <c r="H83" s="30" t="e">
        <f t="shared" si="20"/>
        <v>#REF!</v>
      </c>
      <c r="I83" s="30" t="e">
        <f t="shared" si="20"/>
        <v>#REF!</v>
      </c>
      <c r="J83" s="30" t="e">
        <f t="shared" si="20"/>
        <v>#REF!</v>
      </c>
      <c r="K83" s="30" t="e">
        <f t="shared" si="20"/>
        <v>#REF!</v>
      </c>
      <c r="L83" s="30" t="e">
        <f>AVERAGE(L82:M82)</f>
        <v>#REF!</v>
      </c>
      <c r="M83" s="66" t="e">
        <f t="shared" ref="M83:W83" si="21">AVERAGE(M82:N82)</f>
        <v>#REF!</v>
      </c>
      <c r="N83" s="86" t="e">
        <f t="shared" si="21"/>
        <v>#REF!</v>
      </c>
      <c r="O83" s="86" t="e">
        <f t="shared" si="21"/>
        <v>#REF!</v>
      </c>
      <c r="P83" s="86" t="e">
        <f t="shared" si="21"/>
        <v>#REF!</v>
      </c>
      <c r="Q83" s="86" t="e">
        <f t="shared" si="21"/>
        <v>#REF!</v>
      </c>
      <c r="R83" s="86" t="e">
        <f t="shared" si="21"/>
        <v>#REF!</v>
      </c>
      <c r="S83" s="86" t="e">
        <f t="shared" si="21"/>
        <v>#REF!</v>
      </c>
      <c r="T83" s="86" t="e">
        <f t="shared" si="21"/>
        <v>#REF!</v>
      </c>
      <c r="U83" s="86" t="e">
        <f t="shared" si="21"/>
        <v>#REF!</v>
      </c>
      <c r="V83" s="86" t="e">
        <f t="shared" si="21"/>
        <v>#REF!</v>
      </c>
      <c r="W83" s="86" t="e">
        <f t="shared" si="21"/>
        <v>#REF!</v>
      </c>
      <c r="X83" s="86" t="e">
        <f>AVERAGE(X82:X82)</f>
        <v>#REF!</v>
      </c>
    </row>
    <row r="84" spans="1:24" x14ac:dyDescent="0.2">
      <c r="A84" s="8"/>
      <c r="B84" s="16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66"/>
      <c r="N84" s="86">
        <v>1.0117826825668075</v>
      </c>
      <c r="O84" s="91">
        <v>1.0073600943476821</v>
      </c>
      <c r="P84" s="91">
        <v>1.025468668795795</v>
      </c>
      <c r="Q84" s="91">
        <v>1.0344700248409973</v>
      </c>
      <c r="R84" s="91">
        <v>1.015946011071851</v>
      </c>
      <c r="S84" s="91">
        <v>1.0186753459790634</v>
      </c>
      <c r="T84" s="91">
        <v>1.012381437068298</v>
      </c>
      <c r="U84" s="91">
        <v>1.024999310441838</v>
      </c>
      <c r="V84" s="91">
        <v>1.0143316431751126</v>
      </c>
      <c r="W84" s="91">
        <v>1.0127915360581738</v>
      </c>
      <c r="X84" s="91">
        <v>1.0140344466746505</v>
      </c>
    </row>
    <row r="85" spans="1:24" x14ac:dyDescent="0.2">
      <c r="A85" s="8" t="s">
        <v>107</v>
      </c>
      <c r="B85" s="16"/>
      <c r="C85" s="75"/>
      <c r="D85" s="75" t="e">
        <f>#REF!</f>
        <v>#REF!</v>
      </c>
      <c r="E85" s="75" t="e">
        <f>#REF!</f>
        <v>#REF!</v>
      </c>
      <c r="F85" s="75" t="e">
        <f>#REF!</f>
        <v>#REF!</v>
      </c>
      <c r="G85" s="75" t="e">
        <f>#REF!</f>
        <v>#REF!</v>
      </c>
      <c r="H85" s="75" t="e">
        <f>#REF!</f>
        <v>#REF!</v>
      </c>
      <c r="I85" s="75" t="e">
        <f>#REF!</f>
        <v>#REF!</v>
      </c>
      <c r="J85" s="75" t="e">
        <f>#REF!</f>
        <v>#REF!</v>
      </c>
      <c r="K85" s="75" t="e">
        <f>#REF!</f>
        <v>#REF!</v>
      </c>
      <c r="L85" s="75" t="e">
        <f>#REF!</f>
        <v>#REF!</v>
      </c>
      <c r="M85" s="75" t="e">
        <f>#REF!</f>
        <v>#REF!</v>
      </c>
      <c r="N85" s="75" t="e">
        <f>#REF!</f>
        <v>#REF!</v>
      </c>
      <c r="O85" s="75" t="e">
        <f>#REF!</f>
        <v>#REF!</v>
      </c>
      <c r="P85" s="75" t="e">
        <f>#REF!</f>
        <v>#REF!</v>
      </c>
      <c r="Q85" s="75" t="e">
        <f>#REF!</f>
        <v>#REF!</v>
      </c>
      <c r="R85" s="75" t="e">
        <f>#REF!</f>
        <v>#REF!</v>
      </c>
      <c r="S85" s="75" t="e">
        <f>#REF!</f>
        <v>#REF!</v>
      </c>
      <c r="T85" s="75" t="e">
        <f>#REF!</f>
        <v>#REF!</v>
      </c>
      <c r="U85" s="75" t="e">
        <f>#REF!</f>
        <v>#REF!</v>
      </c>
      <c r="V85" s="75" t="e">
        <f>#REF!</f>
        <v>#REF!</v>
      </c>
      <c r="W85" s="75" t="e">
        <f>#REF!</f>
        <v>#REF!</v>
      </c>
      <c r="X85" s="75" t="e">
        <f>#REF!</f>
        <v>#REF!</v>
      </c>
    </row>
    <row r="86" spans="1:24" x14ac:dyDescent="0.2">
      <c r="A86" s="8" t="s">
        <v>106</v>
      </c>
      <c r="B86" s="16"/>
      <c r="C86" s="30"/>
      <c r="D86" s="30" t="e">
        <f t="shared" ref="D86:K86" si="22">AVERAGE(C85:D85)</f>
        <v>#REF!</v>
      </c>
      <c r="E86" s="30" t="e">
        <f t="shared" si="22"/>
        <v>#REF!</v>
      </c>
      <c r="F86" s="30" t="e">
        <f t="shared" si="22"/>
        <v>#REF!</v>
      </c>
      <c r="G86" s="30" t="e">
        <f t="shared" si="22"/>
        <v>#REF!</v>
      </c>
      <c r="H86" s="30" t="e">
        <f t="shared" si="22"/>
        <v>#REF!</v>
      </c>
      <c r="I86" s="30" t="e">
        <f t="shared" si="22"/>
        <v>#REF!</v>
      </c>
      <c r="J86" s="30" t="e">
        <f t="shared" si="22"/>
        <v>#REF!</v>
      </c>
      <c r="K86" s="30" t="e">
        <f t="shared" si="22"/>
        <v>#REF!</v>
      </c>
      <c r="L86" s="30" t="e">
        <f>AVERAGE(K85:L85)</f>
        <v>#REF!</v>
      </c>
      <c r="M86" s="66" t="e">
        <f>AVERAGE(M85:N85)</f>
        <v>#REF!</v>
      </c>
      <c r="N86" s="86" t="e">
        <f t="shared" ref="N86:W86" si="23">AVERAGE(N85:O85)</f>
        <v>#REF!</v>
      </c>
      <c r="O86" s="86" t="e">
        <f t="shared" si="23"/>
        <v>#REF!</v>
      </c>
      <c r="P86" s="86" t="e">
        <f t="shared" si="23"/>
        <v>#REF!</v>
      </c>
      <c r="Q86" s="86" t="e">
        <f t="shared" si="23"/>
        <v>#REF!</v>
      </c>
      <c r="R86" s="86" t="e">
        <f t="shared" si="23"/>
        <v>#REF!</v>
      </c>
      <c r="S86" s="86" t="e">
        <f t="shared" si="23"/>
        <v>#REF!</v>
      </c>
      <c r="T86" s="86" t="e">
        <f t="shared" si="23"/>
        <v>#REF!</v>
      </c>
      <c r="U86" s="86" t="e">
        <f t="shared" si="23"/>
        <v>#REF!</v>
      </c>
      <c r="V86" s="86" t="e">
        <f t="shared" si="23"/>
        <v>#REF!</v>
      </c>
      <c r="W86" s="86" t="e">
        <f t="shared" si="23"/>
        <v>#REF!</v>
      </c>
      <c r="X86" s="86" t="e">
        <f>AVERAGE(X85:X85)</f>
        <v>#REF!</v>
      </c>
    </row>
    <row r="87" spans="1:24" x14ac:dyDescent="0.2">
      <c r="A87" s="8"/>
      <c r="B87" s="16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6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</row>
    <row r="88" spans="1:24" x14ac:dyDescent="0.2">
      <c r="A88" s="8" t="s">
        <v>113</v>
      </c>
      <c r="B88" s="16"/>
      <c r="C88" s="18"/>
      <c r="D88" s="18" t="e">
        <f t="shared" ref="D88:X88" si="24">D85/D82*1000</f>
        <v>#REF!</v>
      </c>
      <c r="E88" s="18" t="e">
        <f t="shared" si="24"/>
        <v>#REF!</v>
      </c>
      <c r="F88" s="18" t="e">
        <f t="shared" si="24"/>
        <v>#REF!</v>
      </c>
      <c r="G88" s="18" t="e">
        <f t="shared" si="24"/>
        <v>#REF!</v>
      </c>
      <c r="H88" s="18" t="e">
        <f t="shared" si="24"/>
        <v>#REF!</v>
      </c>
      <c r="I88" s="18" t="e">
        <f t="shared" si="24"/>
        <v>#REF!</v>
      </c>
      <c r="J88" s="18" t="e">
        <f t="shared" si="24"/>
        <v>#REF!</v>
      </c>
      <c r="K88" s="18" t="e">
        <f t="shared" si="24"/>
        <v>#REF!</v>
      </c>
      <c r="L88" s="18" t="e">
        <f t="shared" si="24"/>
        <v>#REF!</v>
      </c>
      <c r="M88" s="69" t="e">
        <f t="shared" si="24"/>
        <v>#REF!</v>
      </c>
      <c r="N88" s="89" t="e">
        <f t="shared" si="24"/>
        <v>#REF!</v>
      </c>
      <c r="O88" s="89" t="e">
        <f t="shared" si="24"/>
        <v>#REF!</v>
      </c>
      <c r="P88" s="89" t="e">
        <f t="shared" si="24"/>
        <v>#REF!</v>
      </c>
      <c r="Q88" s="89" t="e">
        <f t="shared" si="24"/>
        <v>#REF!</v>
      </c>
      <c r="R88" s="89" t="e">
        <f t="shared" si="24"/>
        <v>#REF!</v>
      </c>
      <c r="S88" s="89" t="e">
        <f t="shared" si="24"/>
        <v>#REF!</v>
      </c>
      <c r="T88" s="89" t="e">
        <f t="shared" si="24"/>
        <v>#REF!</v>
      </c>
      <c r="U88" s="89" t="e">
        <f t="shared" si="24"/>
        <v>#REF!</v>
      </c>
      <c r="V88" s="89" t="e">
        <f t="shared" si="24"/>
        <v>#REF!</v>
      </c>
      <c r="W88" s="89" t="e">
        <f t="shared" si="24"/>
        <v>#REF!</v>
      </c>
      <c r="X88" s="89" t="e">
        <f t="shared" si="24"/>
        <v>#REF!</v>
      </c>
    </row>
    <row r="89" spans="1:24" x14ac:dyDescent="0.2">
      <c r="A89" s="8"/>
      <c r="B89" s="16"/>
      <c r="C89" s="48"/>
      <c r="D89" s="48" t="e">
        <f t="shared" ref="D89:W89" si="25">AVERAGE(D88:E88)</f>
        <v>#REF!</v>
      </c>
      <c r="E89" s="48" t="e">
        <f t="shared" si="25"/>
        <v>#REF!</v>
      </c>
      <c r="F89" s="48" t="e">
        <f t="shared" si="25"/>
        <v>#REF!</v>
      </c>
      <c r="G89" s="48" t="e">
        <f t="shared" si="25"/>
        <v>#REF!</v>
      </c>
      <c r="H89" s="48" t="e">
        <f t="shared" si="25"/>
        <v>#REF!</v>
      </c>
      <c r="I89" s="48" t="e">
        <f t="shared" si="25"/>
        <v>#REF!</v>
      </c>
      <c r="J89" s="48" t="e">
        <f t="shared" si="25"/>
        <v>#REF!</v>
      </c>
      <c r="K89" s="48" t="e">
        <f t="shared" si="25"/>
        <v>#REF!</v>
      </c>
      <c r="L89" s="48" t="e">
        <f t="shared" si="25"/>
        <v>#REF!</v>
      </c>
      <c r="M89" s="70" t="e">
        <f t="shared" si="25"/>
        <v>#REF!</v>
      </c>
      <c r="N89" s="90" t="e">
        <f t="shared" si="25"/>
        <v>#REF!</v>
      </c>
      <c r="O89" s="90" t="e">
        <f t="shared" si="25"/>
        <v>#REF!</v>
      </c>
      <c r="P89" s="90" t="e">
        <f t="shared" si="25"/>
        <v>#REF!</v>
      </c>
      <c r="Q89" s="90" t="e">
        <f t="shared" si="25"/>
        <v>#REF!</v>
      </c>
      <c r="R89" s="90" t="e">
        <f t="shared" si="25"/>
        <v>#REF!</v>
      </c>
      <c r="S89" s="90" t="e">
        <f t="shared" si="25"/>
        <v>#REF!</v>
      </c>
      <c r="T89" s="90" t="e">
        <f t="shared" si="25"/>
        <v>#REF!</v>
      </c>
      <c r="U89" s="90" t="e">
        <f t="shared" si="25"/>
        <v>#REF!</v>
      </c>
      <c r="V89" s="90" t="e">
        <f t="shared" si="25"/>
        <v>#REF!</v>
      </c>
      <c r="W89" s="90" t="e">
        <f t="shared" si="25"/>
        <v>#REF!</v>
      </c>
      <c r="X89" s="90" t="e">
        <f>AVERAGE(X88:X88)</f>
        <v>#REF!</v>
      </c>
    </row>
    <row r="90" spans="1:24" x14ac:dyDescent="0.2">
      <c r="A90" s="3"/>
      <c r="B90" s="16"/>
      <c r="C90" s="44"/>
      <c r="D90" s="44"/>
      <c r="E90" s="44"/>
      <c r="F90" s="44"/>
      <c r="G90" s="45"/>
      <c r="H90" s="45"/>
      <c r="I90" s="30"/>
      <c r="J90" s="30"/>
      <c r="K90" s="33"/>
      <c r="L90" s="33"/>
      <c r="M90" s="7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</row>
    <row r="91" spans="1:24" ht="18" x14ac:dyDescent="0.25">
      <c r="A91" s="9" t="s">
        <v>52</v>
      </c>
      <c r="B91" s="142" t="s">
        <v>115</v>
      </c>
      <c r="C91" s="44"/>
      <c r="D91" s="44"/>
      <c r="E91" s="44"/>
      <c r="F91" s="44"/>
      <c r="G91" s="45"/>
      <c r="H91" s="45"/>
      <c r="I91" s="30"/>
      <c r="J91" s="30"/>
      <c r="K91" s="30"/>
      <c r="L91" s="64"/>
      <c r="M91" s="7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</row>
    <row r="92" spans="1:24" x14ac:dyDescent="0.2">
      <c r="A92" s="8" t="s">
        <v>50</v>
      </c>
      <c r="B92" s="16"/>
      <c r="C92" s="44"/>
      <c r="D92" s="44"/>
      <c r="E92" s="44"/>
      <c r="F92" s="44"/>
      <c r="G92" s="45"/>
      <c r="H92" s="45"/>
      <c r="I92" s="30"/>
      <c r="J92" s="65"/>
      <c r="K92" s="65"/>
      <c r="L92" s="65"/>
      <c r="M92" s="73">
        <f>43.6/56</f>
        <v>0.77857142857142858</v>
      </c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</row>
    <row r="93" spans="1:24" x14ac:dyDescent="0.2">
      <c r="A93" s="5" t="s">
        <v>51</v>
      </c>
      <c r="B93" s="16"/>
      <c r="C93" s="44"/>
      <c r="D93" s="44"/>
      <c r="E93" s="44"/>
      <c r="F93" s="44"/>
      <c r="G93" s="45"/>
      <c r="H93" s="45"/>
      <c r="I93" s="30"/>
      <c r="J93" s="33"/>
      <c r="K93" s="33"/>
      <c r="L93" s="30"/>
      <c r="M93" s="71">
        <f>45/57.3</f>
        <v>0.78534031413612571</v>
      </c>
      <c r="N93" s="86"/>
      <c r="O93" s="94"/>
      <c r="P93" s="86"/>
      <c r="Q93" s="86"/>
      <c r="R93" s="86"/>
      <c r="S93" s="86"/>
      <c r="T93" s="86"/>
      <c r="U93" s="86"/>
      <c r="V93" s="86"/>
      <c r="W93" s="86"/>
      <c r="X93" s="86"/>
    </row>
    <row r="94" spans="1:24" x14ac:dyDescent="0.2">
      <c r="A94" s="11" t="s">
        <v>36</v>
      </c>
      <c r="B94" s="16"/>
      <c r="C94" s="44"/>
      <c r="D94" s="34"/>
      <c r="E94" s="34" t="e">
        <f t="shared" ref="E94:F94" si="26">E44/E73*1000</f>
        <v>#REF!</v>
      </c>
      <c r="F94" s="34" t="e">
        <f t="shared" si="26"/>
        <v>#REF!</v>
      </c>
      <c r="G94" s="34" t="e">
        <f t="shared" ref="G94:K94" si="27">G44/G73*1000</f>
        <v>#REF!</v>
      </c>
      <c r="H94" s="34" t="e">
        <f t="shared" si="27"/>
        <v>#REF!</v>
      </c>
      <c r="I94" s="48" t="e">
        <f t="shared" si="27"/>
        <v>#REF!</v>
      </c>
      <c r="J94" s="48" t="e">
        <f t="shared" si="27"/>
        <v>#REF!</v>
      </c>
      <c r="K94" s="48" t="e">
        <f t="shared" si="27"/>
        <v>#REF!</v>
      </c>
      <c r="L94" s="48" t="e">
        <f>L44/L73*1000</f>
        <v>#REF!</v>
      </c>
      <c r="M94" s="48" t="e">
        <f>M45/M74*1000</f>
        <v>#REF!</v>
      </c>
      <c r="N94" s="90" t="e">
        <f>(M94+N110)*(1+(N180/100+N211*(N89/M89-1)+N250*(N$170/M$170-1)+N281*(M$170/L$170-1)+N312*(L$170/K$170-1)+N343*(K$170/J$170-1)))+N116</f>
        <v>#REF!</v>
      </c>
      <c r="O94" s="95" t="e">
        <f t="shared" ref="O94:X94" si="28">(N94+O110)*(1+(O180/100+O211*(O89/N89-1)+O250*(O$170/N$170-1)+O281*(N$170/M$170-1)+O312*(M$170/L$170-1)+O343*(L$170/K$170-1)))+O116</f>
        <v>#REF!</v>
      </c>
      <c r="P94" s="95" t="e">
        <f t="shared" si="28"/>
        <v>#REF!</v>
      </c>
      <c r="Q94" s="95" t="e">
        <f t="shared" si="28"/>
        <v>#REF!</v>
      </c>
      <c r="R94" s="95" t="e">
        <f t="shared" si="28"/>
        <v>#REF!</v>
      </c>
      <c r="S94" s="95" t="e">
        <f t="shared" si="28"/>
        <v>#REF!</v>
      </c>
      <c r="T94" s="95" t="e">
        <f t="shared" si="28"/>
        <v>#REF!</v>
      </c>
      <c r="U94" s="95" t="e">
        <f t="shared" si="28"/>
        <v>#REF!</v>
      </c>
      <c r="V94" s="95" t="e">
        <f t="shared" si="28"/>
        <v>#REF!</v>
      </c>
      <c r="W94" s="95" t="e">
        <f t="shared" si="28"/>
        <v>#REF!</v>
      </c>
      <c r="X94" s="95" t="e">
        <f t="shared" si="28"/>
        <v>#REF!</v>
      </c>
    </row>
    <row r="95" spans="1:24" x14ac:dyDescent="0.2">
      <c r="A95" s="11" t="s">
        <v>35</v>
      </c>
      <c r="B95" s="16"/>
      <c r="C95" s="44"/>
      <c r="D95" s="44"/>
      <c r="E95" s="44"/>
      <c r="F95" s="44"/>
      <c r="G95" s="77"/>
      <c r="H95" s="77">
        <v>55.9</v>
      </c>
      <c r="I95" s="79">
        <v>50.06</v>
      </c>
      <c r="J95" s="48">
        <f>I95+J104</f>
        <v>46.25</v>
      </c>
      <c r="K95" s="48">
        <f>J95+K104</f>
        <v>44.57</v>
      </c>
      <c r="L95" s="48">
        <f>K95+L104</f>
        <v>43.97</v>
      </c>
      <c r="M95" s="70" t="e">
        <f>0.785*M94</f>
        <v>#REF!</v>
      </c>
      <c r="N95" s="90" t="e">
        <f>(M95+N104)*(1+(N180/100+N211*(N89/M89-1)+N250*(N$170/M$170-1)+N281*(M$170/L$170-1)+N312*(L$170/K$170-1)+N343*(K$170/J$170-1)))+N117</f>
        <v>#REF!</v>
      </c>
      <c r="O95" s="95" t="e">
        <f t="shared" ref="O95:X95" si="29">(N95+O104)*(1+(O180/100+O211*(O89/N89-1)+O250*(O$170/N$170-1)+O281*(N$170/M$170-1)+O312*(M$170/L$170-1)+O343*(L$170/K$170-1)))+O117</f>
        <v>#REF!</v>
      </c>
      <c r="P95" s="95" t="e">
        <f t="shared" si="29"/>
        <v>#REF!</v>
      </c>
      <c r="Q95" s="95" t="e">
        <f t="shared" si="29"/>
        <v>#REF!</v>
      </c>
      <c r="R95" s="95" t="e">
        <f t="shared" si="29"/>
        <v>#REF!</v>
      </c>
      <c r="S95" s="95" t="e">
        <f t="shared" si="29"/>
        <v>#REF!</v>
      </c>
      <c r="T95" s="95" t="e">
        <f t="shared" si="29"/>
        <v>#REF!</v>
      </c>
      <c r="U95" s="95" t="e">
        <f t="shared" si="29"/>
        <v>#REF!</v>
      </c>
      <c r="V95" s="95" t="e">
        <f t="shared" si="29"/>
        <v>#REF!</v>
      </c>
      <c r="W95" s="95" t="e">
        <f t="shared" si="29"/>
        <v>#REF!</v>
      </c>
      <c r="X95" s="95" t="e">
        <f t="shared" si="29"/>
        <v>#REF!</v>
      </c>
    </row>
    <row r="96" spans="1:24" x14ac:dyDescent="0.2">
      <c r="A96" s="3"/>
      <c r="B96" s="16"/>
      <c r="C96" s="44"/>
      <c r="D96" s="44"/>
      <c r="E96" s="44"/>
      <c r="F96" s="44"/>
      <c r="G96" s="45"/>
      <c r="H96" s="45"/>
      <c r="I96" s="30"/>
      <c r="J96" s="30"/>
      <c r="K96" s="30"/>
      <c r="L96" s="66"/>
      <c r="M96" s="66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</row>
    <row r="97" spans="1:24" x14ac:dyDescent="0.2">
      <c r="A97" s="22" t="s">
        <v>150</v>
      </c>
      <c r="B97" s="16"/>
      <c r="C97" s="44"/>
      <c r="D97" s="44"/>
      <c r="E97" s="44"/>
      <c r="F97" s="44"/>
      <c r="G97" s="45"/>
      <c r="H97" s="45"/>
      <c r="I97" s="30"/>
      <c r="J97" s="30"/>
      <c r="K97" s="30"/>
      <c r="L97" s="30"/>
      <c r="M97" s="6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</row>
    <row r="98" spans="1:24" x14ac:dyDescent="0.2">
      <c r="A98" s="149" t="s">
        <v>143</v>
      </c>
      <c r="B98" s="46" t="s">
        <v>174</v>
      </c>
      <c r="C98" s="44"/>
      <c r="D98" s="44"/>
      <c r="E98" s="42"/>
      <c r="F98" s="44"/>
      <c r="H98" s="45"/>
      <c r="I98" s="30"/>
      <c r="J98" s="77">
        <f>(-14.3+3.6)*0.75</f>
        <v>-8.0250000000000004</v>
      </c>
      <c r="K98" s="77">
        <f>(-17.9+14.3)*0.75</f>
        <v>-2.6999999999999984</v>
      </c>
      <c r="L98" s="77"/>
      <c r="M98" s="78"/>
      <c r="N98" s="96">
        <f>-0.07*45</f>
        <v>-3.1500000000000004</v>
      </c>
      <c r="O98" s="96">
        <f>-0.1*45</f>
        <v>-4.5</v>
      </c>
      <c r="P98" s="96"/>
      <c r="Q98" s="96"/>
      <c r="R98" s="96"/>
      <c r="S98" s="96"/>
      <c r="T98" s="96">
        <v>-2</v>
      </c>
      <c r="U98" s="96">
        <v>-2</v>
      </c>
      <c r="V98" s="96"/>
      <c r="W98" s="96"/>
      <c r="X98" s="96"/>
    </row>
    <row r="99" spans="1:24" x14ac:dyDescent="0.2">
      <c r="A99" s="149" t="s">
        <v>144</v>
      </c>
      <c r="B99" s="16"/>
      <c r="C99" s="44"/>
      <c r="D99" s="44"/>
      <c r="E99" s="44"/>
      <c r="F99" s="44"/>
      <c r="G99" s="45"/>
      <c r="H99" s="47"/>
      <c r="I99" s="30"/>
      <c r="J99" s="77">
        <v>0.4</v>
      </c>
      <c r="K99" s="77">
        <v>0.4</v>
      </c>
      <c r="L99" s="77"/>
      <c r="M99" s="78"/>
      <c r="N99" s="96">
        <v>0.5</v>
      </c>
      <c r="O99" s="96">
        <v>0.5</v>
      </c>
      <c r="P99" s="96"/>
      <c r="Q99" s="96"/>
      <c r="R99" s="96"/>
      <c r="S99" s="96"/>
      <c r="T99" s="96">
        <v>0.5</v>
      </c>
      <c r="U99" s="96">
        <v>0.5</v>
      </c>
      <c r="V99" s="96"/>
      <c r="W99" s="96"/>
      <c r="X99" s="96"/>
    </row>
    <row r="100" spans="1:24" x14ac:dyDescent="0.2">
      <c r="A100" s="149" t="s">
        <v>145</v>
      </c>
      <c r="B100" s="16"/>
      <c r="C100" s="44"/>
      <c r="D100" s="44"/>
      <c r="E100" s="44"/>
      <c r="F100" s="44"/>
      <c r="G100" s="45"/>
      <c r="H100" s="45"/>
      <c r="I100" s="30"/>
      <c r="J100" s="34">
        <f>J98*J99</f>
        <v>-3.2100000000000004</v>
      </c>
      <c r="K100" s="34">
        <f>K98*K99</f>
        <v>-1.0799999999999994</v>
      </c>
      <c r="L100" s="34"/>
      <c r="M100" s="34">
        <f>M98*M99</f>
        <v>0</v>
      </c>
      <c r="N100" s="95">
        <f>N98*N99</f>
        <v>-1.5750000000000002</v>
      </c>
      <c r="O100" s="95">
        <f>O98*O99</f>
        <v>-2.25</v>
      </c>
      <c r="P100" s="95"/>
      <c r="Q100" s="95"/>
      <c r="R100" s="95"/>
      <c r="S100" s="95"/>
      <c r="T100" s="34">
        <f t="shared" ref="T100:U100" si="30">T98*T99</f>
        <v>-1</v>
      </c>
      <c r="U100" s="34">
        <f t="shared" si="30"/>
        <v>-1</v>
      </c>
      <c r="V100" s="95"/>
      <c r="W100" s="95"/>
      <c r="X100" s="95"/>
    </row>
    <row r="101" spans="1:24" x14ac:dyDescent="0.2">
      <c r="A101" s="12" t="s">
        <v>90</v>
      </c>
      <c r="B101" s="16"/>
      <c r="C101" s="44"/>
      <c r="D101" s="44"/>
      <c r="E101" s="44"/>
      <c r="F101" s="44"/>
      <c r="G101" s="45"/>
      <c r="H101" s="45"/>
      <c r="I101" s="30"/>
      <c r="J101" s="77">
        <f>-3+2.4</f>
        <v>-0.60000000000000009</v>
      </c>
      <c r="K101" s="77">
        <f>-3.6+3</f>
        <v>-0.60000000000000009</v>
      </c>
      <c r="L101" s="77">
        <f>-4.2+3.6</f>
        <v>-0.60000000000000009</v>
      </c>
      <c r="M101" s="78">
        <f>-4.8+4.2</f>
        <v>-0.59999999999999964</v>
      </c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</row>
    <row r="102" spans="1:24" x14ac:dyDescent="0.2">
      <c r="A102" s="12" t="s">
        <v>92</v>
      </c>
      <c r="B102" s="16" t="s">
        <v>148</v>
      </c>
      <c r="C102" s="44"/>
      <c r="D102" s="44"/>
      <c r="E102" s="44"/>
      <c r="F102" s="44"/>
      <c r="G102" s="45"/>
      <c r="H102" s="45"/>
      <c r="I102" s="30"/>
      <c r="J102" s="77"/>
      <c r="K102" s="77"/>
      <c r="L102" s="77"/>
      <c r="M102" s="78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</row>
    <row r="103" spans="1:24" x14ac:dyDescent="0.2">
      <c r="A103" s="149" t="s">
        <v>157</v>
      </c>
      <c r="B103" s="16" t="s">
        <v>146</v>
      </c>
      <c r="C103" s="44"/>
      <c r="E103" s="44"/>
      <c r="F103" s="44"/>
      <c r="G103" s="45"/>
      <c r="H103" s="45"/>
      <c r="I103" s="30"/>
      <c r="J103" s="77">
        <v>0</v>
      </c>
      <c r="K103" s="77"/>
      <c r="L103" s="77"/>
      <c r="M103" s="78"/>
      <c r="N103" s="96">
        <f>(28*-0.1)*(1/15)</f>
        <v>-0.18666666666666668</v>
      </c>
      <c r="O103" s="96">
        <f t="shared" ref="O103:X103" si="31">(28*-0.1)*(1/15)</f>
        <v>-0.18666666666666668</v>
      </c>
      <c r="P103" s="96">
        <f t="shared" si="31"/>
        <v>-0.18666666666666668</v>
      </c>
      <c r="Q103" s="96">
        <f t="shared" si="31"/>
        <v>-0.18666666666666668</v>
      </c>
      <c r="R103" s="96">
        <f t="shared" si="31"/>
        <v>-0.18666666666666668</v>
      </c>
      <c r="S103" s="96">
        <f t="shared" si="31"/>
        <v>-0.18666666666666668</v>
      </c>
      <c r="T103" s="96">
        <f t="shared" si="31"/>
        <v>-0.18666666666666668</v>
      </c>
      <c r="U103" s="96">
        <f t="shared" si="31"/>
        <v>-0.18666666666666668</v>
      </c>
      <c r="V103" s="96">
        <f t="shared" si="31"/>
        <v>-0.18666666666666668</v>
      </c>
      <c r="W103" s="96">
        <f t="shared" si="31"/>
        <v>-0.18666666666666668</v>
      </c>
      <c r="X103" s="96">
        <f t="shared" si="31"/>
        <v>-0.18666666666666668</v>
      </c>
    </row>
    <row r="104" spans="1:24" x14ac:dyDescent="0.2">
      <c r="A104" s="12" t="s">
        <v>91</v>
      </c>
      <c r="B104" s="162" t="s">
        <v>147</v>
      </c>
      <c r="C104" s="44"/>
      <c r="D104" s="44"/>
      <c r="E104" s="44"/>
      <c r="F104" s="44"/>
      <c r="G104" s="45"/>
      <c r="H104" s="45"/>
      <c r="I104" s="30"/>
      <c r="J104" s="77">
        <f>SUM(J100:J103)</f>
        <v>-3.8100000000000005</v>
      </c>
      <c r="K104" s="77">
        <f t="shared" ref="K104:X104" si="32">SUM(K100:K103)</f>
        <v>-1.6799999999999995</v>
      </c>
      <c r="L104" s="77">
        <f t="shared" si="32"/>
        <v>-0.60000000000000009</v>
      </c>
      <c r="M104" s="78">
        <f t="shared" si="32"/>
        <v>-0.59999999999999964</v>
      </c>
      <c r="N104" s="96">
        <f t="shared" si="32"/>
        <v>-1.7616666666666669</v>
      </c>
      <c r="O104" s="96">
        <f t="shared" si="32"/>
        <v>-2.4366666666666665</v>
      </c>
      <c r="P104" s="96">
        <f t="shared" si="32"/>
        <v>-0.18666666666666668</v>
      </c>
      <c r="Q104" s="96">
        <f t="shared" si="32"/>
        <v>-0.18666666666666668</v>
      </c>
      <c r="R104" s="96">
        <f t="shared" si="32"/>
        <v>-0.18666666666666668</v>
      </c>
      <c r="S104" s="96">
        <f t="shared" si="32"/>
        <v>-0.18666666666666668</v>
      </c>
      <c r="T104" s="96">
        <f t="shared" si="32"/>
        <v>-1.1866666666666668</v>
      </c>
      <c r="U104" s="96">
        <f t="shared" si="32"/>
        <v>-1.1866666666666668</v>
      </c>
      <c r="V104" s="96">
        <f t="shared" si="32"/>
        <v>-0.18666666666666668</v>
      </c>
      <c r="W104" s="96">
        <f t="shared" si="32"/>
        <v>-0.18666666666666668</v>
      </c>
      <c r="X104" s="96">
        <f t="shared" si="32"/>
        <v>-0.18666666666666668</v>
      </c>
    </row>
    <row r="105" spans="1:24" x14ac:dyDescent="0.2">
      <c r="A105" s="22" t="s">
        <v>151</v>
      </c>
      <c r="B105" s="16"/>
      <c r="C105" s="44"/>
      <c r="D105" s="44"/>
      <c r="E105" s="44"/>
      <c r="F105" s="44"/>
      <c r="G105" s="45"/>
      <c r="H105" s="45"/>
      <c r="I105" s="30"/>
      <c r="J105" s="77"/>
      <c r="K105" s="77"/>
      <c r="L105" s="77"/>
      <c r="M105" s="78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</row>
    <row r="106" spans="1:24" x14ac:dyDescent="0.2">
      <c r="A106" s="12" t="s">
        <v>97</v>
      </c>
      <c r="B106" s="16" t="s">
        <v>149</v>
      </c>
      <c r="C106" s="44"/>
      <c r="D106" s="44"/>
      <c r="E106" s="44"/>
      <c r="F106" s="44"/>
      <c r="G106" s="45"/>
      <c r="H106" s="45"/>
      <c r="I106" s="30"/>
      <c r="J106" s="77">
        <v>0</v>
      </c>
      <c r="K106" s="77"/>
      <c r="L106" s="77"/>
      <c r="M106" s="82"/>
      <c r="N106" s="97"/>
      <c r="O106" s="97">
        <f t="shared" ref="O106:Q106" si="33">-200000/1700000</f>
        <v>-0.11764705882352941</v>
      </c>
      <c r="P106" s="97">
        <f t="shared" si="33"/>
        <v>-0.11764705882352941</v>
      </c>
      <c r="Q106" s="97">
        <f t="shared" si="33"/>
        <v>-0.11764705882352941</v>
      </c>
      <c r="R106" s="97"/>
      <c r="S106" s="97"/>
      <c r="T106" s="97">
        <f>0.5*O106</f>
        <v>-5.8823529411764705E-2</v>
      </c>
      <c r="U106" s="97">
        <f t="shared" ref="U106:V106" si="34">0.5*P106</f>
        <v>-5.8823529411764705E-2</v>
      </c>
      <c r="V106" s="97">
        <f t="shared" si="34"/>
        <v>-5.8823529411764705E-2</v>
      </c>
      <c r="W106" s="97"/>
      <c r="X106" s="97"/>
    </row>
    <row r="107" spans="1:24" x14ac:dyDescent="0.2">
      <c r="A107" s="12" t="s">
        <v>96</v>
      </c>
      <c r="B107" s="16"/>
      <c r="C107" s="44"/>
      <c r="D107" s="44"/>
      <c r="E107" s="44"/>
      <c r="F107" s="44"/>
      <c r="G107" s="45"/>
      <c r="H107" s="45"/>
      <c r="I107" s="30"/>
      <c r="J107" s="75">
        <v>0</v>
      </c>
      <c r="K107" s="75"/>
      <c r="L107" s="75"/>
      <c r="M107" s="82"/>
      <c r="N107" s="97"/>
      <c r="O107" s="97">
        <f>-10*0.1*(1/14)</f>
        <v>-7.1428571428571425E-2</v>
      </c>
      <c r="P107" s="97">
        <f t="shared" ref="P107:X107" si="35">-10*0.1*(1/14)</f>
        <v>-7.1428571428571425E-2</v>
      </c>
      <c r="Q107" s="97">
        <f t="shared" si="35"/>
        <v>-7.1428571428571425E-2</v>
      </c>
      <c r="R107" s="97">
        <f t="shared" si="35"/>
        <v>-7.1428571428571425E-2</v>
      </c>
      <c r="S107" s="97">
        <f t="shared" si="35"/>
        <v>-7.1428571428571425E-2</v>
      </c>
      <c r="T107" s="97">
        <f t="shared" si="35"/>
        <v>-7.1428571428571425E-2</v>
      </c>
      <c r="U107" s="97">
        <f t="shared" si="35"/>
        <v>-7.1428571428571425E-2</v>
      </c>
      <c r="V107" s="97">
        <f t="shared" si="35"/>
        <v>-7.1428571428571425E-2</v>
      </c>
      <c r="W107" s="97">
        <f t="shared" si="35"/>
        <v>-7.1428571428571425E-2</v>
      </c>
      <c r="X107" s="97">
        <f t="shared" si="35"/>
        <v>-7.1428571428571425E-2</v>
      </c>
    </row>
    <row r="108" spans="1:24" x14ac:dyDescent="0.2">
      <c r="A108" s="12" t="s">
        <v>99</v>
      </c>
      <c r="B108" s="16"/>
      <c r="C108" s="44"/>
      <c r="D108" s="44"/>
      <c r="E108" s="44"/>
      <c r="F108" s="44"/>
      <c r="G108" s="45"/>
      <c r="H108" s="45"/>
      <c r="I108" s="30"/>
      <c r="J108" s="75"/>
      <c r="K108" s="75"/>
      <c r="L108" s="83"/>
      <c r="M108" s="82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</row>
    <row r="109" spans="1:24" x14ac:dyDescent="0.2">
      <c r="A109" s="12" t="s">
        <v>98</v>
      </c>
      <c r="B109" s="16"/>
      <c r="C109" s="44"/>
      <c r="D109" s="44"/>
      <c r="E109" s="44"/>
      <c r="F109" s="44"/>
      <c r="G109" s="45"/>
      <c r="H109" s="45"/>
      <c r="I109" s="30"/>
      <c r="J109" s="75">
        <v>0</v>
      </c>
      <c r="K109" s="75"/>
      <c r="L109" s="75"/>
      <c r="M109" s="82"/>
      <c r="N109" s="97"/>
      <c r="O109" s="92"/>
      <c r="P109" s="92"/>
      <c r="Q109" s="92"/>
      <c r="R109" s="92"/>
      <c r="S109" s="92"/>
      <c r="T109" s="92"/>
      <c r="U109" s="92"/>
      <c r="V109" s="92"/>
      <c r="W109" s="92"/>
      <c r="X109" s="92"/>
    </row>
    <row r="110" spans="1:24" x14ac:dyDescent="0.2">
      <c r="A110" s="12" t="s">
        <v>93</v>
      </c>
      <c r="B110" s="16"/>
      <c r="C110" s="44"/>
      <c r="D110" s="44"/>
      <c r="E110" s="44"/>
      <c r="F110" s="44"/>
      <c r="G110" s="45"/>
      <c r="H110" s="45"/>
      <c r="I110" s="30"/>
      <c r="J110" s="33">
        <f>SUM(J106:J109)</f>
        <v>0</v>
      </c>
      <c r="K110" s="33"/>
      <c r="L110" s="33"/>
      <c r="M110" s="72"/>
      <c r="N110" s="98">
        <f t="shared" ref="N110:X110" si="36">SUM(N106:N109)</f>
        <v>0</v>
      </c>
      <c r="O110" s="92">
        <f t="shared" si="36"/>
        <v>-0.18907563025210083</v>
      </c>
      <c r="P110" s="92">
        <f t="shared" si="36"/>
        <v>-0.18907563025210083</v>
      </c>
      <c r="Q110" s="92">
        <f t="shared" si="36"/>
        <v>-0.18907563025210083</v>
      </c>
      <c r="R110" s="92">
        <f t="shared" si="36"/>
        <v>-7.1428571428571425E-2</v>
      </c>
      <c r="S110" s="92">
        <f t="shared" si="36"/>
        <v>-7.1428571428571425E-2</v>
      </c>
      <c r="T110" s="92">
        <f t="shared" si="36"/>
        <v>-0.13025210084033612</v>
      </c>
      <c r="U110" s="92">
        <f t="shared" si="36"/>
        <v>-0.13025210084033612</v>
      </c>
      <c r="V110" s="92">
        <f t="shared" si="36"/>
        <v>-0.13025210084033612</v>
      </c>
      <c r="W110" s="92">
        <f t="shared" si="36"/>
        <v>-7.1428571428571425E-2</v>
      </c>
      <c r="X110" s="92">
        <f t="shared" si="36"/>
        <v>-7.1428571428571425E-2</v>
      </c>
    </row>
    <row r="111" spans="1:24" x14ac:dyDescent="0.2">
      <c r="A111" s="22" t="s">
        <v>152</v>
      </c>
      <c r="B111" s="16"/>
      <c r="C111" s="42"/>
      <c r="D111" s="42"/>
      <c r="E111" s="42"/>
      <c r="F111" s="42"/>
      <c r="G111" s="45"/>
      <c r="H111" s="45"/>
      <c r="I111" s="30"/>
      <c r="J111" s="30"/>
      <c r="K111" s="30"/>
      <c r="L111" s="30"/>
      <c r="M111" s="71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</row>
    <row r="112" spans="1:24" x14ac:dyDescent="0.2">
      <c r="A112" s="163" t="s">
        <v>91</v>
      </c>
      <c r="B112" s="16"/>
      <c r="C112" s="42"/>
      <c r="D112" s="42"/>
      <c r="E112" s="42"/>
      <c r="F112" s="42"/>
      <c r="G112" s="45"/>
      <c r="H112" s="45"/>
      <c r="I112" s="30"/>
      <c r="J112" s="30"/>
      <c r="K112" s="30"/>
      <c r="L112" s="30"/>
      <c r="M112" s="71"/>
      <c r="N112" s="164">
        <v>-162120.17442351041</v>
      </c>
      <c r="O112" s="86">
        <v>-162120.17442351041</v>
      </c>
      <c r="P112" s="86">
        <v>-162120.17442351041</v>
      </c>
      <c r="Q112" s="86">
        <v>-162120.17442351041</v>
      </c>
      <c r="R112" s="86">
        <v>-162120.17442351041</v>
      </c>
      <c r="S112" s="86">
        <v>-162120.17442351041</v>
      </c>
      <c r="T112" s="86">
        <v>-162120.17442351041</v>
      </c>
      <c r="U112" s="86">
        <v>-162120.17442351041</v>
      </c>
      <c r="V112" s="86">
        <v>-162120.17442351041</v>
      </c>
      <c r="W112" s="86">
        <v>-162120.17442351041</v>
      </c>
      <c r="X112" s="86">
        <v>-162120.17442351041</v>
      </c>
    </row>
    <row r="113" spans="1:27" x14ac:dyDescent="0.2">
      <c r="A113" s="163" t="s">
        <v>128</v>
      </c>
      <c r="B113" s="16"/>
      <c r="C113" s="42"/>
      <c r="D113" s="42"/>
      <c r="E113" s="42"/>
      <c r="F113" s="42"/>
      <c r="G113" s="45"/>
      <c r="H113" s="45"/>
      <c r="I113" s="30"/>
      <c r="J113" s="30"/>
      <c r="K113" s="30"/>
      <c r="L113" s="30"/>
      <c r="M113" s="71"/>
      <c r="N113" s="164" t="e">
        <f>N112*$M$38</f>
        <v>#REF!</v>
      </c>
      <c r="O113" s="164" t="e">
        <f t="shared" ref="O113:X113" si="37">O112*$M$38</f>
        <v>#REF!</v>
      </c>
      <c r="P113" s="164" t="e">
        <f t="shared" si="37"/>
        <v>#REF!</v>
      </c>
      <c r="Q113" s="164" t="e">
        <f t="shared" si="37"/>
        <v>#REF!</v>
      </c>
      <c r="R113" s="164" t="e">
        <f t="shared" si="37"/>
        <v>#REF!</v>
      </c>
      <c r="S113" s="164" t="e">
        <f t="shared" si="37"/>
        <v>#REF!</v>
      </c>
      <c r="T113" s="164" t="e">
        <f t="shared" si="37"/>
        <v>#REF!</v>
      </c>
      <c r="U113" s="164" t="e">
        <f t="shared" si="37"/>
        <v>#REF!</v>
      </c>
      <c r="V113" s="164" t="e">
        <f t="shared" si="37"/>
        <v>#REF!</v>
      </c>
      <c r="W113" s="164" t="e">
        <f t="shared" si="37"/>
        <v>#REF!</v>
      </c>
      <c r="X113" s="164" t="e">
        <f t="shared" si="37"/>
        <v>#REF!</v>
      </c>
      <c r="Z113" s="126" t="e">
        <f>SUM(N113:X113)</f>
        <v>#REF!</v>
      </c>
      <c r="AA113">
        <f>11*19</f>
        <v>209</v>
      </c>
    </row>
    <row r="114" spans="1:27" x14ac:dyDescent="0.2">
      <c r="A114" s="163" t="s">
        <v>129</v>
      </c>
      <c r="B114" s="16"/>
      <c r="C114" s="42"/>
      <c r="D114" s="42"/>
      <c r="E114" s="42"/>
      <c r="F114" s="42"/>
      <c r="G114" s="45"/>
      <c r="H114" s="45"/>
      <c r="I114" s="30"/>
      <c r="J114" s="30"/>
      <c r="K114" s="30"/>
      <c r="L114" s="30"/>
      <c r="M114" s="71"/>
      <c r="N114" s="164" t="e">
        <f>N112-N113</f>
        <v>#REF!</v>
      </c>
      <c r="O114" s="164" t="e">
        <f t="shared" ref="O114:X114" si="38">O112-O113</f>
        <v>#REF!</v>
      </c>
      <c r="P114" s="164" t="e">
        <f t="shared" si="38"/>
        <v>#REF!</v>
      </c>
      <c r="Q114" s="164" t="e">
        <f t="shared" si="38"/>
        <v>#REF!</v>
      </c>
      <c r="R114" s="164" t="e">
        <f t="shared" si="38"/>
        <v>#REF!</v>
      </c>
      <c r="S114" s="164" t="e">
        <f t="shared" si="38"/>
        <v>#REF!</v>
      </c>
      <c r="T114" s="164" t="e">
        <f t="shared" si="38"/>
        <v>#REF!</v>
      </c>
      <c r="U114" s="164" t="e">
        <f t="shared" si="38"/>
        <v>#REF!</v>
      </c>
      <c r="V114" s="164" t="e">
        <f t="shared" si="38"/>
        <v>#REF!</v>
      </c>
      <c r="W114" s="164" t="e">
        <f t="shared" si="38"/>
        <v>#REF!</v>
      </c>
      <c r="X114" s="164" t="e">
        <f t="shared" si="38"/>
        <v>#REF!</v>
      </c>
      <c r="Z114" s="126" t="e">
        <f>SUM(N114:X114)</f>
        <v>#REF!</v>
      </c>
    </row>
    <row r="115" spans="1:27" x14ac:dyDescent="0.2">
      <c r="A115" s="163" t="s">
        <v>155</v>
      </c>
      <c r="B115" s="16"/>
      <c r="C115" s="42"/>
      <c r="D115" s="42"/>
      <c r="E115" s="42"/>
      <c r="F115" s="42"/>
      <c r="G115" s="45"/>
      <c r="H115" s="45"/>
      <c r="I115" s="30"/>
      <c r="J115" s="30"/>
      <c r="K115" s="30"/>
      <c r="L115" s="30"/>
      <c r="M115" s="71"/>
      <c r="N115" s="164"/>
      <c r="O115" s="86"/>
      <c r="P115" s="86"/>
      <c r="Q115" s="86"/>
      <c r="R115" s="86"/>
      <c r="S115" s="86"/>
      <c r="T115" s="86"/>
      <c r="U115" s="86"/>
      <c r="V115" s="86"/>
      <c r="W115" s="86"/>
      <c r="X115" s="86"/>
    </row>
    <row r="116" spans="1:27" x14ac:dyDescent="0.2">
      <c r="A116" s="163" t="s">
        <v>153</v>
      </c>
      <c r="B116" s="16"/>
      <c r="C116" s="42"/>
      <c r="D116" s="42"/>
      <c r="E116" s="42"/>
      <c r="F116" s="42"/>
      <c r="G116" s="45"/>
      <c r="H116" s="45"/>
      <c r="I116" s="30"/>
      <c r="J116" s="30"/>
      <c r="K116" s="30"/>
      <c r="L116" s="30"/>
      <c r="M116" s="71"/>
      <c r="N116" s="92" t="e">
        <f t="shared" ref="N116:X116" si="39">((N74/(N74+N78))*N113)/N74</f>
        <v>#REF!</v>
      </c>
      <c r="O116" s="92" t="e">
        <f t="shared" si="39"/>
        <v>#REF!</v>
      </c>
      <c r="P116" s="92" t="e">
        <f t="shared" si="39"/>
        <v>#REF!</v>
      </c>
      <c r="Q116" s="92" t="e">
        <f t="shared" si="39"/>
        <v>#REF!</v>
      </c>
      <c r="R116" s="92" t="e">
        <f t="shared" si="39"/>
        <v>#REF!</v>
      </c>
      <c r="S116" s="92" t="e">
        <f t="shared" si="39"/>
        <v>#REF!</v>
      </c>
      <c r="T116" s="92" t="e">
        <f t="shared" si="39"/>
        <v>#REF!</v>
      </c>
      <c r="U116" s="92" t="e">
        <f t="shared" si="39"/>
        <v>#REF!</v>
      </c>
      <c r="V116" s="92" t="e">
        <f t="shared" si="39"/>
        <v>#REF!</v>
      </c>
      <c r="W116" s="92" t="e">
        <f t="shared" si="39"/>
        <v>#REF!</v>
      </c>
      <c r="X116" s="92" t="e">
        <f t="shared" si="39"/>
        <v>#REF!</v>
      </c>
    </row>
    <row r="117" spans="1:27" x14ac:dyDescent="0.2">
      <c r="A117" s="163" t="s">
        <v>154</v>
      </c>
      <c r="B117" s="16"/>
      <c r="C117" s="42"/>
      <c r="D117" s="42"/>
      <c r="E117" s="42"/>
      <c r="F117" s="42"/>
      <c r="G117" s="45"/>
      <c r="H117" s="45"/>
      <c r="I117" s="30"/>
      <c r="J117" s="30"/>
      <c r="K117" s="30"/>
      <c r="L117" s="30"/>
      <c r="M117" s="71"/>
      <c r="N117" s="92" t="e">
        <f t="shared" ref="N117:X117" si="40">((N79/(N74+N79))*N113)/N79</f>
        <v>#REF!</v>
      </c>
      <c r="O117" s="92" t="e">
        <f t="shared" si="40"/>
        <v>#REF!</v>
      </c>
      <c r="P117" s="92" t="e">
        <f t="shared" si="40"/>
        <v>#REF!</v>
      </c>
      <c r="Q117" s="92" t="e">
        <f t="shared" si="40"/>
        <v>#REF!</v>
      </c>
      <c r="R117" s="92" t="e">
        <f t="shared" si="40"/>
        <v>#REF!</v>
      </c>
      <c r="S117" s="92" t="e">
        <f t="shared" si="40"/>
        <v>#REF!</v>
      </c>
      <c r="T117" s="92" t="e">
        <f t="shared" si="40"/>
        <v>#REF!</v>
      </c>
      <c r="U117" s="92" t="e">
        <f t="shared" si="40"/>
        <v>#REF!</v>
      </c>
      <c r="V117" s="92" t="e">
        <f t="shared" si="40"/>
        <v>#REF!</v>
      </c>
      <c r="W117" s="92" t="e">
        <f t="shared" si="40"/>
        <v>#REF!</v>
      </c>
      <c r="X117" s="92" t="e">
        <f t="shared" si="40"/>
        <v>#REF!</v>
      </c>
    </row>
    <row r="118" spans="1:27" x14ac:dyDescent="0.2">
      <c r="A118" s="163"/>
      <c r="B118" s="16"/>
      <c r="C118" s="42"/>
      <c r="D118" s="42"/>
      <c r="E118" s="42"/>
      <c r="F118" s="42"/>
      <c r="G118" s="45"/>
      <c r="H118" s="45"/>
      <c r="I118" s="30"/>
      <c r="J118" s="30"/>
      <c r="K118" s="30"/>
      <c r="L118" s="30"/>
      <c r="M118" s="71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</row>
    <row r="119" spans="1:27" x14ac:dyDescent="0.2">
      <c r="A119" s="9" t="s">
        <v>112</v>
      </c>
      <c r="B119" s="16"/>
      <c r="C119" s="42"/>
      <c r="D119" s="42"/>
      <c r="E119" s="42"/>
      <c r="F119" s="42"/>
      <c r="G119" s="45"/>
      <c r="H119" s="45"/>
      <c r="I119" s="30"/>
      <c r="J119" s="30"/>
      <c r="K119" s="30"/>
      <c r="L119" s="30"/>
      <c r="M119" s="6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</row>
    <row r="120" spans="1:27" x14ac:dyDescent="0.2">
      <c r="A120" t="s">
        <v>55</v>
      </c>
      <c r="B120" s="16"/>
      <c r="C120" s="75"/>
      <c r="D120" s="75"/>
      <c r="E120" s="75"/>
      <c r="F120" s="75"/>
      <c r="G120" s="75"/>
      <c r="H120" s="75">
        <v>198.09664654410392</v>
      </c>
      <c r="I120" s="75">
        <v>205.56994315426033</v>
      </c>
      <c r="J120" s="75">
        <v>185.5698267440151</v>
      </c>
      <c r="K120" s="75">
        <v>241.10963707346775</v>
      </c>
      <c r="L120" s="75">
        <v>189.58131732491191</v>
      </c>
      <c r="M120" s="80">
        <v>241.37016229627451</v>
      </c>
      <c r="N120" s="88">
        <v>245.42027386583371</v>
      </c>
      <c r="O120" s="88">
        <v>250.69300783356087</v>
      </c>
      <c r="P120" s="88">
        <v>251.23290397699483</v>
      </c>
      <c r="Q120" s="88">
        <v>253.38802317778328</v>
      </c>
      <c r="R120" s="88">
        <v>253.81312116848713</v>
      </c>
      <c r="S120" s="88">
        <v>256.39097079027761</v>
      </c>
      <c r="T120" s="88">
        <v>259.58824618378924</v>
      </c>
      <c r="U120" s="88">
        <v>261.70943191689423</v>
      </c>
      <c r="V120" s="88">
        <v>264.82158011353454</v>
      </c>
      <c r="W120" s="88">
        <v>266.98056818808146</v>
      </c>
      <c r="X120" s="88">
        <v>269.69266764474105</v>
      </c>
    </row>
    <row r="121" spans="1:27" x14ac:dyDescent="0.2">
      <c r="A121" t="s">
        <v>56</v>
      </c>
      <c r="B121" s="16"/>
      <c r="C121" s="75"/>
      <c r="D121" s="75"/>
      <c r="E121" s="75"/>
      <c r="F121" s="75"/>
      <c r="G121" s="75"/>
      <c r="H121" s="75">
        <v>1024.0258745934379</v>
      </c>
      <c r="I121" s="75">
        <v>916.42902409604187</v>
      </c>
      <c r="J121" s="75">
        <v>942.7731565142783</v>
      </c>
      <c r="K121" s="75">
        <v>994.20078771282897</v>
      </c>
      <c r="L121" s="75">
        <v>1023.1600798274226</v>
      </c>
      <c r="M121" s="80">
        <v>940.93818750521734</v>
      </c>
      <c r="N121" s="88">
        <v>956.29926687727357</v>
      </c>
      <c r="O121" s="88">
        <v>947.65205773679702</v>
      </c>
      <c r="P121" s="88">
        <v>958.06317378330414</v>
      </c>
      <c r="Q121" s="88">
        <v>948.90771239649041</v>
      </c>
      <c r="R121" s="88">
        <v>939.13024905334214</v>
      </c>
      <c r="S121" s="88">
        <v>928.24911899370727</v>
      </c>
      <c r="T121" s="88">
        <v>920.41380071154742</v>
      </c>
      <c r="U121" s="88">
        <v>909.63881680445672</v>
      </c>
      <c r="V121" s="88">
        <v>900.22263769102938</v>
      </c>
      <c r="W121" s="88">
        <v>891.42766488381824</v>
      </c>
      <c r="X121" s="88">
        <v>880.85482862375216</v>
      </c>
    </row>
    <row r="122" spans="1:27" x14ac:dyDescent="0.2">
      <c r="A122" t="s">
        <v>63</v>
      </c>
      <c r="B122" s="16"/>
      <c r="C122" s="75"/>
      <c r="D122" s="75"/>
      <c r="E122" s="75"/>
      <c r="F122" s="75"/>
      <c r="G122" s="75"/>
      <c r="H122" s="75">
        <f>H144</f>
        <v>10435.554246756319</v>
      </c>
      <c r="I122" s="75">
        <f t="shared" ref="I122:X122" si="41">I144</f>
        <v>10330.449069745711</v>
      </c>
      <c r="J122" s="75">
        <f t="shared" si="41"/>
        <v>10745.980640641581</v>
      </c>
      <c r="K122" s="75">
        <f t="shared" si="41"/>
        <v>11208.452971340233</v>
      </c>
      <c r="L122" s="75">
        <f t="shared" si="41"/>
        <v>10707.5899445219</v>
      </c>
      <c r="M122" s="75">
        <f t="shared" si="41"/>
        <v>10738.519455010904</v>
      </c>
      <c r="N122" s="75">
        <f t="shared" si="41"/>
        <v>10546.044364137002</v>
      </c>
      <c r="O122" s="75">
        <f t="shared" si="41"/>
        <v>10242.473580024396</v>
      </c>
      <c r="P122" s="75">
        <f t="shared" si="41"/>
        <v>10041.352584600063</v>
      </c>
      <c r="Q122" s="75">
        <f t="shared" si="41"/>
        <v>10128.955947483766</v>
      </c>
      <c r="R122" s="75">
        <f t="shared" si="41"/>
        <v>10265.489286295046</v>
      </c>
      <c r="S122" s="75">
        <f t="shared" si="41"/>
        <v>10113.701247025469</v>
      </c>
      <c r="T122" s="75">
        <f t="shared" si="41"/>
        <v>10370.550091816202</v>
      </c>
      <c r="U122" s="75">
        <f t="shared" si="41"/>
        <v>10436.474867596304</v>
      </c>
      <c r="V122" s="75">
        <f t="shared" si="41"/>
        <v>10257.510088670231</v>
      </c>
      <c r="W122" s="75">
        <f t="shared" si="41"/>
        <v>10359.178533297265</v>
      </c>
      <c r="X122" s="75">
        <f t="shared" si="41"/>
        <v>10563.760708637241</v>
      </c>
    </row>
    <row r="123" spans="1:27" x14ac:dyDescent="0.2">
      <c r="A123" t="s">
        <v>57</v>
      </c>
      <c r="B123" s="16"/>
      <c r="C123" s="75"/>
      <c r="D123" s="75"/>
      <c r="E123" s="75"/>
      <c r="F123" s="75"/>
      <c r="G123" s="75"/>
      <c r="H123" s="75">
        <v>1417.894915008796</v>
      </c>
      <c r="I123" s="75">
        <v>1453.2950534788913</v>
      </c>
      <c r="J123" s="75">
        <v>1554.0889164037512</v>
      </c>
      <c r="K123" s="75">
        <v>1604.6725731999488</v>
      </c>
      <c r="L123" s="75">
        <v>1679.4638183479271</v>
      </c>
      <c r="M123" s="80">
        <v>1875.4679726302782</v>
      </c>
      <c r="N123" s="88">
        <v>1882.4397654253521</v>
      </c>
      <c r="O123" s="88">
        <v>1928.5575431315922</v>
      </c>
      <c r="P123" s="88">
        <v>2001.2122683021937</v>
      </c>
      <c r="Q123" s="88">
        <v>2046.0979322973083</v>
      </c>
      <c r="R123" s="88">
        <v>2055.406545519596</v>
      </c>
      <c r="S123" s="88">
        <v>2085.2531856439255</v>
      </c>
      <c r="T123" s="88">
        <v>2123.9680835867193</v>
      </c>
      <c r="U123" s="88">
        <v>2163.1754735003351</v>
      </c>
      <c r="V123" s="88">
        <v>2192.8559861260628</v>
      </c>
      <c r="W123" s="88">
        <v>2232.9355329497166</v>
      </c>
      <c r="X123" s="88">
        <v>2258.8592584568996</v>
      </c>
    </row>
    <row r="124" spans="1:27" x14ac:dyDescent="0.2">
      <c r="A124" t="s">
        <v>64</v>
      </c>
      <c r="B124" s="16"/>
      <c r="C124" s="75"/>
      <c r="D124" s="75"/>
      <c r="E124" s="75"/>
      <c r="F124" s="75"/>
      <c r="G124" s="75"/>
      <c r="H124" s="75">
        <v>4569.3989115980312</v>
      </c>
      <c r="I124" s="75">
        <v>4719.3876720192648</v>
      </c>
      <c r="J124" s="75">
        <v>4879.5352562190192</v>
      </c>
      <c r="K124" s="75">
        <v>5160.5500832416228</v>
      </c>
      <c r="L124" s="75">
        <v>5142.7048310830451</v>
      </c>
      <c r="M124" s="80">
        <v>4782.0512241417673</v>
      </c>
      <c r="N124" s="88">
        <v>4688.237378117461</v>
      </c>
      <c r="O124" s="88">
        <v>4756.1743079125145</v>
      </c>
      <c r="P124" s="88">
        <v>4860.0545432588988</v>
      </c>
      <c r="Q124" s="88">
        <v>5108.9024087344187</v>
      </c>
      <c r="R124" s="88">
        <v>4925.5399919422034</v>
      </c>
      <c r="S124" s="88">
        <v>4875.5712607250016</v>
      </c>
      <c r="T124" s="88">
        <v>4892.9540940358111</v>
      </c>
      <c r="U124" s="88">
        <v>5012.540117391386</v>
      </c>
      <c r="V124" s="88">
        <v>5156.8278594296844</v>
      </c>
      <c r="W124" s="88">
        <v>5131.2401120514196</v>
      </c>
      <c r="X124" s="88">
        <v>5044.8335477341152</v>
      </c>
    </row>
    <row r="125" spans="1:27" x14ac:dyDescent="0.2">
      <c r="A125" t="s">
        <v>58</v>
      </c>
      <c r="B125" s="16"/>
      <c r="C125" s="75"/>
      <c r="D125" s="75"/>
      <c r="E125" s="75"/>
      <c r="F125" s="75"/>
      <c r="G125" s="75"/>
      <c r="H125" s="75">
        <v>10276.757794188379</v>
      </c>
      <c r="I125" s="75">
        <v>10203.733012654215</v>
      </c>
      <c r="J125" s="75">
        <v>10357.267500106072</v>
      </c>
      <c r="K125" s="75">
        <v>10984.543424232215</v>
      </c>
      <c r="L125" s="75">
        <v>11037.865199505386</v>
      </c>
      <c r="M125" s="80">
        <v>11529.217317372273</v>
      </c>
      <c r="N125" s="88">
        <v>11783.333505658562</v>
      </c>
      <c r="O125" s="88">
        <v>11860.523540573367</v>
      </c>
      <c r="P125" s="88">
        <v>12046.067160502216</v>
      </c>
      <c r="Q125" s="88">
        <v>12391.466978384411</v>
      </c>
      <c r="R125" s="88">
        <v>12864.409025025989</v>
      </c>
      <c r="S125" s="88">
        <v>13117.891111624906</v>
      </c>
      <c r="T125" s="88">
        <v>13356.986244217112</v>
      </c>
      <c r="U125" s="88">
        <v>13635.459699322091</v>
      </c>
      <c r="V125" s="88">
        <v>13976.676675091156</v>
      </c>
      <c r="W125" s="88">
        <v>14217.212152485487</v>
      </c>
      <c r="X125" s="88">
        <v>14419.37590989057</v>
      </c>
    </row>
    <row r="126" spans="1:27" x14ac:dyDescent="0.2">
      <c r="A126" t="s">
        <v>75</v>
      </c>
      <c r="B126" s="16"/>
      <c r="C126" s="75"/>
      <c r="D126" s="75"/>
      <c r="E126" s="75"/>
      <c r="F126" s="75"/>
      <c r="G126" s="75"/>
      <c r="H126" s="75">
        <v>6622.521554598804</v>
      </c>
      <c r="I126" s="75">
        <v>6768.3783075416995</v>
      </c>
      <c r="J126" s="75">
        <v>7169.2131655567655</v>
      </c>
      <c r="K126" s="75">
        <v>7510.5248676281153</v>
      </c>
      <c r="L126" s="75">
        <v>7650.8885549597062</v>
      </c>
      <c r="M126" s="80">
        <v>7900.361962885615</v>
      </c>
      <c r="N126" s="88">
        <v>8004.4820499119078</v>
      </c>
      <c r="O126" s="88">
        <v>8083.7609343892509</v>
      </c>
      <c r="P126" s="88">
        <v>8219.1946844692648</v>
      </c>
      <c r="Q126" s="88">
        <v>8610.3742179833571</v>
      </c>
      <c r="R126" s="88">
        <v>9060.3802100707981</v>
      </c>
      <c r="S126" s="88">
        <v>9284.1241192330526</v>
      </c>
      <c r="T126" s="88">
        <v>9499.8436891388956</v>
      </c>
      <c r="U126" s="88">
        <v>9744.499723314957</v>
      </c>
      <c r="V126" s="88">
        <v>10034.657779674119</v>
      </c>
      <c r="W126" s="88">
        <v>10269.148848492623</v>
      </c>
      <c r="X126" s="88">
        <v>10566.155542195147</v>
      </c>
    </row>
    <row r="127" spans="1:27" x14ac:dyDescent="0.2">
      <c r="A127" t="s">
        <v>59</v>
      </c>
      <c r="B127" s="16"/>
      <c r="C127" s="75"/>
      <c r="D127" s="75"/>
      <c r="E127" s="75"/>
      <c r="F127" s="75"/>
      <c r="G127" s="75"/>
      <c r="H127" s="75">
        <v>26118.331916847634</v>
      </c>
      <c r="I127" s="75">
        <v>27006.545670020922</v>
      </c>
      <c r="J127" s="75">
        <v>28044.789646299287</v>
      </c>
      <c r="K127" s="75">
        <v>28525.080001310645</v>
      </c>
      <c r="L127" s="75">
        <v>29006.524988949634</v>
      </c>
      <c r="M127" s="80">
        <v>29560.348296340257</v>
      </c>
      <c r="N127" s="88">
        <v>30261.174126038313</v>
      </c>
      <c r="O127" s="88">
        <v>32113.593873244889</v>
      </c>
      <c r="P127" s="88">
        <v>34547.53983012119</v>
      </c>
      <c r="Q127" s="88">
        <v>34744.3585142437</v>
      </c>
      <c r="R127" s="88">
        <v>34866.926605196037</v>
      </c>
      <c r="S127" s="88">
        <v>35728.550966571136</v>
      </c>
      <c r="T127" s="88">
        <v>36555.811270472506</v>
      </c>
      <c r="U127" s="88">
        <v>37423.157178928064</v>
      </c>
      <c r="V127" s="88">
        <v>38474.707740040329</v>
      </c>
      <c r="W127" s="88">
        <v>39645.412904361321</v>
      </c>
      <c r="X127" s="88">
        <v>40724.334667942785</v>
      </c>
    </row>
    <row r="128" spans="1:27" x14ac:dyDescent="0.2">
      <c r="A128" t="s">
        <v>60</v>
      </c>
      <c r="B128" s="16"/>
      <c r="C128" s="75"/>
      <c r="D128" s="75"/>
      <c r="E128" s="75"/>
      <c r="F128" s="75"/>
      <c r="G128" s="75"/>
      <c r="H128" s="75">
        <v>10896.003341390588</v>
      </c>
      <c r="I128" s="75">
        <v>11356.730220131805</v>
      </c>
      <c r="J128" s="75">
        <v>11886.679498969012</v>
      </c>
      <c r="K128" s="75">
        <v>12216.331765052006</v>
      </c>
      <c r="L128" s="75">
        <v>12868.526636913881</v>
      </c>
      <c r="M128" s="80">
        <v>13429.302624464</v>
      </c>
      <c r="N128" s="88">
        <v>13772.998840751325</v>
      </c>
      <c r="O128" s="88">
        <v>13436.417094792681</v>
      </c>
      <c r="P128" s="88">
        <v>13169.051717272565</v>
      </c>
      <c r="Q128" s="88">
        <v>13334.048939102191</v>
      </c>
      <c r="R128" s="88">
        <v>13960.691895315045</v>
      </c>
      <c r="S128" s="88">
        <v>14155.370686189472</v>
      </c>
      <c r="T128" s="88">
        <v>14282.111735258766</v>
      </c>
      <c r="U128" s="88">
        <v>14451.286754079878</v>
      </c>
      <c r="V128" s="88">
        <v>14738.270443273561</v>
      </c>
      <c r="W128" s="88">
        <v>15016.854636841594</v>
      </c>
      <c r="X128" s="88">
        <v>15302.170077535497</v>
      </c>
    </row>
    <row r="129" spans="1:26" x14ac:dyDescent="0.2">
      <c r="A129" t="s">
        <v>61</v>
      </c>
      <c r="B129" s="16"/>
      <c r="C129" s="75"/>
      <c r="D129" s="75"/>
      <c r="E129" s="75"/>
      <c r="F129" s="75"/>
      <c r="G129" s="75"/>
      <c r="H129" s="75">
        <v>4297.2541805444207</v>
      </c>
      <c r="I129" s="75">
        <v>4432.2468237106132</v>
      </c>
      <c r="J129" s="75">
        <v>4394.3730201099206</v>
      </c>
      <c r="K129" s="75">
        <v>4376.1102006067913</v>
      </c>
      <c r="L129" s="75">
        <v>4324.9857849713881</v>
      </c>
      <c r="M129" s="80">
        <v>4135.4465065784143</v>
      </c>
      <c r="N129" s="88">
        <v>4334.2415276063975</v>
      </c>
      <c r="O129" s="88">
        <v>4488.8434070394569</v>
      </c>
      <c r="P129" s="88">
        <v>4611.1697256277375</v>
      </c>
      <c r="Q129" s="88">
        <v>4806.2842159022293</v>
      </c>
      <c r="R129" s="88">
        <v>5090.1543212768092</v>
      </c>
      <c r="S129" s="88">
        <v>5250.0962456235484</v>
      </c>
      <c r="T129" s="88">
        <v>5404.1551680853609</v>
      </c>
      <c r="U129" s="88">
        <v>5527.9914563537423</v>
      </c>
      <c r="V129" s="88">
        <v>5737.5047944759872</v>
      </c>
      <c r="W129" s="88">
        <v>5970.1572398604148</v>
      </c>
      <c r="X129" s="88">
        <v>6183.498689972459</v>
      </c>
    </row>
    <row r="130" spans="1:26" x14ac:dyDescent="0.2">
      <c r="A130" t="s">
        <v>76</v>
      </c>
      <c r="B130" s="16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80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</row>
    <row r="131" spans="1:26" x14ac:dyDescent="0.2">
      <c r="A131" t="s">
        <v>62</v>
      </c>
      <c r="B131" s="16"/>
      <c r="C131" s="29"/>
      <c r="D131" s="29"/>
      <c r="E131" s="29"/>
      <c r="F131" s="29"/>
      <c r="G131" s="30"/>
      <c r="H131" s="30">
        <f>SUM(H120:H130)</f>
        <v>75855.83938207051</v>
      </c>
      <c r="I131" s="30">
        <f t="shared" ref="I131:X131" si="42">SUM(I120:I130)</f>
        <v>77392.764796553427</v>
      </c>
      <c r="J131" s="30">
        <f t="shared" si="42"/>
        <v>80160.270627563703</v>
      </c>
      <c r="K131" s="30">
        <f t="shared" si="42"/>
        <v>82821.576311397876</v>
      </c>
      <c r="L131" s="30">
        <f t="shared" si="42"/>
        <v>83631.291156405205</v>
      </c>
      <c r="M131" s="30">
        <f t="shared" si="42"/>
        <v>85133.023709225003</v>
      </c>
      <c r="N131" s="30">
        <f t="shared" si="42"/>
        <v>86474.671098389445</v>
      </c>
      <c r="O131" s="30">
        <f t="shared" si="42"/>
        <v>88108.689346678497</v>
      </c>
      <c r="P131" s="30">
        <f t="shared" si="42"/>
        <v>90704.938591914426</v>
      </c>
      <c r="Q131" s="30">
        <f t="shared" si="42"/>
        <v>92372.784889705639</v>
      </c>
      <c r="R131" s="30">
        <f t="shared" si="42"/>
        <v>94281.941250863369</v>
      </c>
      <c r="S131" s="30">
        <f t="shared" si="42"/>
        <v>95795.198912420485</v>
      </c>
      <c r="T131" s="30">
        <f t="shared" si="42"/>
        <v>97666.3824235067</v>
      </c>
      <c r="U131" s="30">
        <f t="shared" si="42"/>
        <v>99565.93351920812</v>
      </c>
      <c r="V131" s="30">
        <f t="shared" si="42"/>
        <v>101734.05558458569</v>
      </c>
      <c r="W131" s="30">
        <f t="shared" si="42"/>
        <v>104000.54819341176</v>
      </c>
      <c r="X131" s="30">
        <f t="shared" si="42"/>
        <v>106213.53589863321</v>
      </c>
      <c r="Z131">
        <f>((X131/N131)^(1/10)-1)*100</f>
        <v>2.0772813384269506</v>
      </c>
    </row>
    <row r="132" spans="1:26" x14ac:dyDescent="0.2">
      <c r="B132" s="16"/>
      <c r="C132" s="42"/>
      <c r="D132" s="42"/>
      <c r="E132" s="42"/>
      <c r="F132" s="42"/>
      <c r="G132" s="45"/>
      <c r="H132" s="45"/>
      <c r="I132" s="30"/>
      <c r="J132" s="30"/>
      <c r="K132" s="30"/>
      <c r="L132" s="30"/>
      <c r="M132" s="6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</row>
    <row r="133" spans="1:26" x14ac:dyDescent="0.2">
      <c r="A133" t="s">
        <v>110</v>
      </c>
      <c r="B133" s="16"/>
      <c r="C133" s="31">
        <f>C125+C126+C127+C129</f>
        <v>0</v>
      </c>
      <c r="D133" s="31">
        <f t="shared" ref="D133:X133" si="43">D125+D126+D127+D129</f>
        <v>0</v>
      </c>
      <c r="E133" s="31">
        <f t="shared" si="43"/>
        <v>0</v>
      </c>
      <c r="F133" s="31">
        <f t="shared" si="43"/>
        <v>0</v>
      </c>
      <c r="G133" s="31">
        <f t="shared" si="43"/>
        <v>0</v>
      </c>
      <c r="H133" s="31">
        <f t="shared" si="43"/>
        <v>47314.865446179232</v>
      </c>
      <c r="I133" s="31">
        <f t="shared" si="43"/>
        <v>48410.903813927456</v>
      </c>
      <c r="J133" s="31">
        <f t="shared" si="43"/>
        <v>49965.643332072053</v>
      </c>
      <c r="K133" s="31">
        <f t="shared" si="43"/>
        <v>51396.258493777765</v>
      </c>
      <c r="L133" s="31">
        <f t="shared" si="43"/>
        <v>52020.264528386113</v>
      </c>
      <c r="M133" s="66">
        <f t="shared" si="43"/>
        <v>53125.374083176561</v>
      </c>
      <c r="N133" s="86">
        <f t="shared" si="43"/>
        <v>54383.231209215184</v>
      </c>
      <c r="O133" s="86">
        <f t="shared" si="43"/>
        <v>56546.721755246966</v>
      </c>
      <c r="P133" s="86">
        <f t="shared" si="43"/>
        <v>59423.971400720409</v>
      </c>
      <c r="Q133" s="86">
        <f t="shared" si="43"/>
        <v>60552.483926513698</v>
      </c>
      <c r="R133" s="86">
        <f t="shared" si="43"/>
        <v>61881.870161569634</v>
      </c>
      <c r="S133" s="86">
        <f t="shared" si="43"/>
        <v>63380.662443052643</v>
      </c>
      <c r="T133" s="86">
        <f t="shared" si="43"/>
        <v>64816.796371913872</v>
      </c>
      <c r="U133" s="86">
        <f t="shared" si="43"/>
        <v>66331.108057918857</v>
      </c>
      <c r="V133" s="86">
        <f t="shared" si="43"/>
        <v>68223.546989281589</v>
      </c>
      <c r="W133" s="86">
        <f t="shared" si="43"/>
        <v>70101.931145199851</v>
      </c>
      <c r="X133" s="86">
        <f t="shared" si="43"/>
        <v>71893.36481000096</v>
      </c>
    </row>
    <row r="134" spans="1:26" x14ac:dyDescent="0.2">
      <c r="A134" s="4"/>
      <c r="B134" s="16"/>
      <c r="C134" s="42"/>
      <c r="D134" s="42"/>
      <c r="E134" s="42"/>
      <c r="F134" s="42"/>
      <c r="G134" s="45"/>
      <c r="H134" s="45"/>
      <c r="I134" s="30"/>
      <c r="J134" s="30"/>
      <c r="K134" s="30"/>
      <c r="L134" s="30"/>
      <c r="M134" s="6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</row>
    <row r="135" spans="1:26" x14ac:dyDescent="0.2">
      <c r="A135" s="3" t="s">
        <v>65</v>
      </c>
      <c r="B135" s="16"/>
      <c r="C135" s="75"/>
      <c r="D135" s="75"/>
      <c r="E135" s="75"/>
      <c r="F135" s="75"/>
      <c r="G135" s="75"/>
      <c r="H135" s="75">
        <v>1533.2473904372425</v>
      </c>
      <c r="I135" s="75">
        <v>1537.6565585695532</v>
      </c>
      <c r="J135" s="75">
        <v>1644.2110636242373</v>
      </c>
      <c r="K135" s="75">
        <v>1855.8156454970083</v>
      </c>
      <c r="L135" s="75">
        <v>1800.4203326987092</v>
      </c>
      <c r="M135" s="80">
        <v>1805.5875585518622</v>
      </c>
      <c r="N135" s="88">
        <v>1773.2864071797455</v>
      </c>
      <c r="O135" s="88">
        <v>1722.27136311554</v>
      </c>
      <c r="P135" s="88">
        <v>1712.7987371384727</v>
      </c>
      <c r="Q135" s="88">
        <v>1742.3245029356642</v>
      </c>
      <c r="R135" s="88">
        <v>1772.0453435370077</v>
      </c>
      <c r="S135" s="88">
        <v>1738.1361542774425</v>
      </c>
      <c r="T135" s="88">
        <v>1775.9744805291741</v>
      </c>
      <c r="U135" s="88">
        <v>1787.8990386678186</v>
      </c>
      <c r="V135" s="88">
        <v>1778.8106987856095</v>
      </c>
      <c r="W135" s="88">
        <v>1828.4282381245728</v>
      </c>
      <c r="X135" s="88">
        <v>1859.186841698028</v>
      </c>
    </row>
    <row r="136" spans="1:26" x14ac:dyDescent="0.2">
      <c r="A136" s="3" t="s">
        <v>66</v>
      </c>
      <c r="B136" s="16"/>
      <c r="C136" s="75"/>
      <c r="D136" s="75"/>
      <c r="E136" s="75"/>
      <c r="F136" s="75"/>
      <c r="G136" s="75"/>
      <c r="H136" s="75">
        <v>617.82316708977953</v>
      </c>
      <c r="I136" s="75">
        <v>587.60350507202077</v>
      </c>
      <c r="J136" s="75">
        <v>570.68868475308966</v>
      </c>
      <c r="K136" s="75">
        <v>583.93289149012264</v>
      </c>
      <c r="L136" s="75">
        <v>529.17651550618245</v>
      </c>
      <c r="M136" s="80">
        <v>541.17937912066941</v>
      </c>
      <c r="N136" s="88">
        <v>498.85797074210296</v>
      </c>
      <c r="O136" s="88">
        <v>450.06903011033853</v>
      </c>
      <c r="P136" s="88">
        <v>429.77460947187728</v>
      </c>
      <c r="Q136" s="88">
        <v>421.18784907327068</v>
      </c>
      <c r="R136" s="88">
        <v>412.35353506078724</v>
      </c>
      <c r="S136" s="88">
        <v>388.89170772199765</v>
      </c>
      <c r="T136" s="88">
        <v>381.80146739915369</v>
      </c>
      <c r="U136" s="88">
        <v>369.20252131999086</v>
      </c>
      <c r="V136" s="88">
        <v>354.29373945046706</v>
      </c>
      <c r="W136" s="88">
        <v>349.27484719092234</v>
      </c>
      <c r="X136" s="88">
        <v>341.20717806019417</v>
      </c>
    </row>
    <row r="137" spans="1:26" x14ac:dyDescent="0.2">
      <c r="A137" s="3" t="s">
        <v>67</v>
      </c>
      <c r="B137" s="16"/>
      <c r="C137" s="75"/>
      <c r="D137" s="75"/>
      <c r="E137" s="75"/>
      <c r="F137" s="75"/>
      <c r="G137" s="75"/>
      <c r="H137" s="75">
        <v>1456.6829495186246</v>
      </c>
      <c r="I137" s="75">
        <v>1419.1060588322739</v>
      </c>
      <c r="J137" s="75">
        <v>1416.7232167717571</v>
      </c>
      <c r="K137" s="75">
        <v>1392.6253179653936</v>
      </c>
      <c r="L137" s="75">
        <v>1304.3664311599391</v>
      </c>
      <c r="M137" s="80">
        <v>1297.9984917606575</v>
      </c>
      <c r="N137" s="88">
        <v>1264.164667374911</v>
      </c>
      <c r="O137" s="88">
        <v>1211.5789657352827</v>
      </c>
      <c r="P137" s="88">
        <v>1212.1027334924725</v>
      </c>
      <c r="Q137" s="88">
        <v>1268.8814277592301</v>
      </c>
      <c r="R137" s="88">
        <v>1311.9905144411719</v>
      </c>
      <c r="S137" s="88">
        <v>1299.57205560129</v>
      </c>
      <c r="T137" s="88">
        <v>1364.2997635502309</v>
      </c>
      <c r="U137" s="88">
        <v>1400.1267556005309</v>
      </c>
      <c r="V137" s="88">
        <v>1413.4645705030387</v>
      </c>
      <c r="W137" s="88">
        <v>1494.0839960946962</v>
      </c>
      <c r="X137" s="88">
        <v>1553.2247197263102</v>
      </c>
    </row>
    <row r="138" spans="1:26" x14ac:dyDescent="0.2">
      <c r="A138" s="3" t="s">
        <v>68</v>
      </c>
      <c r="B138" s="16"/>
      <c r="C138" s="75"/>
      <c r="D138" s="75"/>
      <c r="E138" s="75"/>
      <c r="F138" s="75"/>
      <c r="G138" s="75"/>
      <c r="H138" s="75">
        <v>1292.2887902516245</v>
      </c>
      <c r="I138" s="75">
        <v>1252.1344905173758</v>
      </c>
      <c r="J138" s="75">
        <v>1306.522407686954</v>
      </c>
      <c r="K138" s="75">
        <v>1392.2110596056389</v>
      </c>
      <c r="L138" s="75">
        <v>1355.5354149463635</v>
      </c>
      <c r="M138" s="80">
        <v>1417.2249725740437</v>
      </c>
      <c r="N138" s="88">
        <v>1384.642999733265</v>
      </c>
      <c r="O138" s="88">
        <v>1320.9401455753684</v>
      </c>
      <c r="P138" s="88">
        <v>1265.6617375866899</v>
      </c>
      <c r="Q138" s="88">
        <v>1256.7205609434966</v>
      </c>
      <c r="R138" s="88">
        <v>1246.0174504265458</v>
      </c>
      <c r="S138" s="88">
        <v>1206.2756036491958</v>
      </c>
      <c r="T138" s="88">
        <v>1236.3195850254172</v>
      </c>
      <c r="U138" s="88">
        <v>1204.8472638161347</v>
      </c>
      <c r="V138" s="88">
        <v>1161.3004986985557</v>
      </c>
      <c r="W138" s="88">
        <v>1190.6548371525266</v>
      </c>
      <c r="X138" s="88">
        <v>1206.8296653438119</v>
      </c>
    </row>
    <row r="139" spans="1:26" x14ac:dyDescent="0.2">
      <c r="A139" s="3" t="s">
        <v>69</v>
      </c>
      <c r="B139" s="16"/>
      <c r="C139" s="75"/>
      <c r="D139" s="75"/>
      <c r="E139" s="75"/>
      <c r="F139" s="75"/>
      <c r="G139" s="75"/>
      <c r="H139" s="75">
        <v>326.56562959810179</v>
      </c>
      <c r="I139" s="75">
        <v>331.42721413711314</v>
      </c>
      <c r="J139" s="75">
        <v>353.98035358966473</v>
      </c>
      <c r="K139" s="75">
        <v>380.26598775176217</v>
      </c>
      <c r="L139" s="75">
        <v>361.34830891242791</v>
      </c>
      <c r="M139" s="80">
        <v>348.64860573188429</v>
      </c>
      <c r="N139" s="88">
        <v>336.59260214433613</v>
      </c>
      <c r="O139" s="88">
        <v>322.96198683979816</v>
      </c>
      <c r="P139" s="88">
        <v>316.81194514757766</v>
      </c>
      <c r="Q139" s="88">
        <v>319.68027412528357</v>
      </c>
      <c r="R139" s="88">
        <v>320.83264895945825</v>
      </c>
      <c r="S139" s="88">
        <v>312.01316916446791</v>
      </c>
      <c r="T139" s="88">
        <v>315.47805386576073</v>
      </c>
      <c r="U139" s="88">
        <v>314.25052559617149</v>
      </c>
      <c r="V139" s="88">
        <v>310.00904019137818</v>
      </c>
      <c r="W139" s="88">
        <v>314.92059643980758</v>
      </c>
      <c r="X139" s="88">
        <v>316.64786530681812</v>
      </c>
    </row>
    <row r="140" spans="1:26" x14ac:dyDescent="0.2">
      <c r="A140" s="3" t="s">
        <v>70</v>
      </c>
      <c r="B140" s="16"/>
      <c r="C140" s="75"/>
      <c r="D140" s="75"/>
      <c r="E140" s="75"/>
      <c r="F140" s="75"/>
      <c r="G140" s="75"/>
      <c r="H140" s="75">
        <v>1092.4626594120177</v>
      </c>
      <c r="I140" s="75">
        <v>1127.9903799602387</v>
      </c>
      <c r="J140" s="75">
        <v>1225.4964976546014</v>
      </c>
      <c r="K140" s="75">
        <v>1313.028920137981</v>
      </c>
      <c r="L140" s="75">
        <v>1230.7618126872605</v>
      </c>
      <c r="M140" s="80">
        <v>1216.1488774010315</v>
      </c>
      <c r="N140" s="88">
        <v>1268.7312562985187</v>
      </c>
      <c r="O140" s="88">
        <v>1335.6512527303153</v>
      </c>
      <c r="P140" s="88">
        <v>1317.7061640960044</v>
      </c>
      <c r="Q140" s="88">
        <v>1288.597338106732</v>
      </c>
      <c r="R140" s="88">
        <v>1302.2049942181984</v>
      </c>
      <c r="S140" s="88">
        <v>1328.4381012718989</v>
      </c>
      <c r="T140" s="88">
        <v>1352.6354101855168</v>
      </c>
      <c r="U140" s="88">
        <v>1375.962432609359</v>
      </c>
      <c r="V140" s="88">
        <v>1345.6129694716649</v>
      </c>
      <c r="W140" s="88">
        <v>1317.202081320245</v>
      </c>
      <c r="X140" s="88">
        <v>1361.3864672312952</v>
      </c>
    </row>
    <row r="141" spans="1:26" x14ac:dyDescent="0.2">
      <c r="A141" s="3" t="s">
        <v>71</v>
      </c>
      <c r="B141" s="16"/>
      <c r="C141" s="75"/>
      <c r="D141" s="75"/>
      <c r="E141" s="75"/>
      <c r="F141" s="75"/>
      <c r="G141" s="75"/>
      <c r="H141" s="75">
        <v>2641.0174157962279</v>
      </c>
      <c r="I141" s="75">
        <v>2668.7096026659897</v>
      </c>
      <c r="J141" s="75">
        <v>2807.0098599587618</v>
      </c>
      <c r="K141" s="75">
        <v>2868.1796197521421</v>
      </c>
      <c r="L141" s="75">
        <v>2733.4210497767335</v>
      </c>
      <c r="M141" s="80">
        <v>2748.4621070576827</v>
      </c>
      <c r="N141" s="88">
        <v>2690.5617729669134</v>
      </c>
      <c r="O141" s="88">
        <v>2598.1380284656366</v>
      </c>
      <c r="P141" s="88">
        <v>2559.1229166936196</v>
      </c>
      <c r="Q141" s="88">
        <v>2593.7401590513082</v>
      </c>
      <c r="R141" s="88">
        <v>2625.3532722007831</v>
      </c>
      <c r="S141" s="88">
        <v>2574.0921351522447</v>
      </c>
      <c r="T141" s="88">
        <v>2634.2925311640333</v>
      </c>
      <c r="U141" s="88">
        <v>2650.3561228152134</v>
      </c>
      <c r="V141" s="88">
        <v>2549.1926954306859</v>
      </c>
      <c r="W141" s="88">
        <v>2531.5897811310178</v>
      </c>
      <c r="X141" s="88">
        <v>2576.4059652250139</v>
      </c>
    </row>
    <row r="142" spans="1:26" x14ac:dyDescent="0.2">
      <c r="A142" s="3" t="s">
        <v>72</v>
      </c>
      <c r="B142" s="16"/>
      <c r="C142" s="75"/>
      <c r="D142" s="75"/>
      <c r="E142" s="75"/>
      <c r="F142" s="75"/>
      <c r="G142" s="75"/>
      <c r="H142" s="75">
        <v>737.73312232634964</v>
      </c>
      <c r="I142" s="75">
        <v>702.91062999557244</v>
      </c>
      <c r="J142" s="75">
        <v>710.67427830125791</v>
      </c>
      <c r="K142" s="75">
        <v>711.19676457009245</v>
      </c>
      <c r="L142" s="75">
        <v>696.28003941714337</v>
      </c>
      <c r="M142" s="80">
        <v>681.6347314065365</v>
      </c>
      <c r="N142" s="88">
        <v>664.60334384860516</v>
      </c>
      <c r="O142" s="88">
        <v>640.43140372605683</v>
      </c>
      <c r="P142" s="88">
        <v>613.68687048667402</v>
      </c>
      <c r="Q142" s="88">
        <v>627.38872336752013</v>
      </c>
      <c r="R142" s="88">
        <v>646.05412199892112</v>
      </c>
      <c r="S142" s="88">
        <v>641.79672224746503</v>
      </c>
      <c r="T142" s="88">
        <v>663.80274454056268</v>
      </c>
      <c r="U142" s="88">
        <v>675.9944556742829</v>
      </c>
      <c r="V142" s="88">
        <v>681.5612136785951</v>
      </c>
      <c r="W142" s="88">
        <v>675.58637682415565</v>
      </c>
      <c r="X142" s="88">
        <v>683.17292663639989</v>
      </c>
    </row>
    <row r="143" spans="1:26" x14ac:dyDescent="0.2">
      <c r="A143" s="3" t="s">
        <v>73</v>
      </c>
      <c r="B143" s="16"/>
      <c r="C143" s="75"/>
      <c r="D143" s="75"/>
      <c r="E143" s="75"/>
      <c r="F143" s="75"/>
      <c r="G143" s="75"/>
      <c r="H143" s="75">
        <v>737.73312232634964</v>
      </c>
      <c r="I143" s="75">
        <v>702.91062999557244</v>
      </c>
      <c r="J143" s="75">
        <v>710.67427830125791</v>
      </c>
      <c r="K143" s="75">
        <v>711.19676457009245</v>
      </c>
      <c r="L143" s="75">
        <v>696.28003941714337</v>
      </c>
      <c r="M143" s="80">
        <v>681.6347314065365</v>
      </c>
      <c r="N143" s="88">
        <v>664.60334384860516</v>
      </c>
      <c r="O143" s="88">
        <v>640.43140372605683</v>
      </c>
      <c r="P143" s="88">
        <v>613.68687048667402</v>
      </c>
      <c r="Q143" s="88">
        <v>610.43511212125998</v>
      </c>
      <c r="R143" s="88">
        <v>628.63740545217081</v>
      </c>
      <c r="S143" s="88">
        <v>624.48559793946504</v>
      </c>
      <c r="T143" s="88">
        <v>645.94605555635212</v>
      </c>
      <c r="U143" s="88">
        <v>657.8357514968036</v>
      </c>
      <c r="V143" s="88">
        <v>663.26466246023699</v>
      </c>
      <c r="W143" s="88">
        <v>657.43777901931924</v>
      </c>
      <c r="X143" s="88">
        <v>665.69907940936992</v>
      </c>
    </row>
    <row r="144" spans="1:26" x14ac:dyDescent="0.2">
      <c r="A144" s="3" t="s">
        <v>74</v>
      </c>
      <c r="B144" s="16"/>
      <c r="C144" s="75"/>
      <c r="D144" s="75"/>
      <c r="E144" s="75"/>
      <c r="F144" s="75"/>
      <c r="G144" s="75"/>
      <c r="H144" s="75">
        <f>SUM(H135:H143)</f>
        <v>10435.554246756319</v>
      </c>
      <c r="I144" s="75">
        <f t="shared" ref="I144:X144" si="44">SUM(I135:I143)</f>
        <v>10330.449069745711</v>
      </c>
      <c r="J144" s="75">
        <f t="shared" si="44"/>
        <v>10745.980640641581</v>
      </c>
      <c r="K144" s="75">
        <f t="shared" si="44"/>
        <v>11208.452971340233</v>
      </c>
      <c r="L144" s="75">
        <f t="shared" si="44"/>
        <v>10707.5899445219</v>
      </c>
      <c r="M144" s="75">
        <f t="shared" si="44"/>
        <v>10738.519455010904</v>
      </c>
      <c r="N144" s="75">
        <f t="shared" si="44"/>
        <v>10546.044364137002</v>
      </c>
      <c r="O144" s="75">
        <f t="shared" si="44"/>
        <v>10242.473580024396</v>
      </c>
      <c r="P144" s="75">
        <f t="shared" si="44"/>
        <v>10041.352584600063</v>
      </c>
      <c r="Q144" s="75">
        <f t="shared" si="44"/>
        <v>10128.955947483766</v>
      </c>
      <c r="R144" s="75">
        <f t="shared" si="44"/>
        <v>10265.489286295046</v>
      </c>
      <c r="S144" s="75">
        <f t="shared" si="44"/>
        <v>10113.701247025469</v>
      </c>
      <c r="T144" s="75">
        <f t="shared" si="44"/>
        <v>10370.550091816202</v>
      </c>
      <c r="U144" s="75">
        <f t="shared" si="44"/>
        <v>10436.474867596304</v>
      </c>
      <c r="V144" s="75">
        <f t="shared" si="44"/>
        <v>10257.510088670231</v>
      </c>
      <c r="W144" s="75">
        <f t="shared" si="44"/>
        <v>10359.178533297265</v>
      </c>
      <c r="X144" s="75">
        <f t="shared" si="44"/>
        <v>10563.760708637241</v>
      </c>
    </row>
    <row r="145" spans="1:24" x14ac:dyDescent="0.2">
      <c r="A145" s="11"/>
      <c r="B145" s="16"/>
      <c r="C145" s="42"/>
      <c r="D145" s="42"/>
      <c r="E145" s="42"/>
      <c r="F145" s="42"/>
      <c r="G145" s="45"/>
      <c r="H145" s="45"/>
      <c r="I145" s="30"/>
      <c r="J145" s="30"/>
      <c r="K145" s="30"/>
      <c r="L145" s="30"/>
      <c r="M145" s="6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</row>
    <row r="146" spans="1:24" x14ac:dyDescent="0.2">
      <c r="A146" s="11"/>
      <c r="B146" s="16"/>
      <c r="C146" s="42"/>
      <c r="D146" s="42"/>
      <c r="E146" s="42"/>
      <c r="F146" s="42"/>
      <c r="G146" s="45"/>
      <c r="H146" s="45"/>
      <c r="I146" s="30"/>
      <c r="J146" s="30"/>
      <c r="K146" s="30"/>
      <c r="L146" s="30"/>
      <c r="M146" s="6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</row>
    <row r="147" spans="1:24" x14ac:dyDescent="0.2">
      <c r="A147" s="9" t="s">
        <v>111</v>
      </c>
      <c r="B147" s="16"/>
      <c r="C147" s="42"/>
      <c r="D147" s="42"/>
      <c r="E147" s="42"/>
      <c r="F147" s="42"/>
      <c r="G147" s="45"/>
      <c r="H147" s="45"/>
      <c r="I147" s="30"/>
      <c r="J147" s="30"/>
      <c r="K147" s="30"/>
      <c r="L147" s="30"/>
      <c r="M147" s="6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</row>
    <row r="148" spans="1:24" x14ac:dyDescent="0.2">
      <c r="A148" s="8" t="s">
        <v>53</v>
      </c>
      <c r="B148" s="16"/>
      <c r="C148" s="30"/>
      <c r="D148" s="30"/>
      <c r="E148" s="30"/>
      <c r="F148" s="30"/>
      <c r="G148" s="30">
        <f t="shared" ref="G148:W148" si="45">AVERAGE(G131:H131)/AVERAGE($H$131:$I$131)*100</f>
        <v>98.997103156194825</v>
      </c>
      <c r="H148" s="30">
        <f t="shared" si="45"/>
        <v>100</v>
      </c>
      <c r="I148" s="30">
        <f t="shared" si="45"/>
        <v>102.8087898539526</v>
      </c>
      <c r="J148" s="30">
        <f t="shared" si="45"/>
        <v>106.35127661521324</v>
      </c>
      <c r="K148" s="30">
        <f t="shared" si="45"/>
        <v>108.61623723096913</v>
      </c>
      <c r="L148" s="30">
        <f t="shared" si="45"/>
        <v>110.12453638332747</v>
      </c>
      <c r="M148" s="66">
        <f t="shared" si="45"/>
        <v>111.97993986789692</v>
      </c>
      <c r="N148" s="86">
        <f t="shared" si="45"/>
        <v>113.92166433149144</v>
      </c>
      <c r="O148" s="86">
        <f t="shared" si="45"/>
        <v>116.68205977926614</v>
      </c>
      <c r="P148" s="86">
        <f t="shared" si="45"/>
        <v>119.46452919612098</v>
      </c>
      <c r="Q148" s="86">
        <f t="shared" si="45"/>
        <v>121.7986468072541</v>
      </c>
      <c r="R148" s="86">
        <f t="shared" si="45"/>
        <v>124.0318900012513</v>
      </c>
      <c r="S148" s="86">
        <f t="shared" si="45"/>
        <v>126.2403546008365</v>
      </c>
      <c r="T148" s="86">
        <f t="shared" si="45"/>
        <v>128.70088899003883</v>
      </c>
      <c r="U148" s="86">
        <f t="shared" si="45"/>
        <v>131.35518602777091</v>
      </c>
      <c r="V148" s="86">
        <f t="shared" si="45"/>
        <v>134.24892505917816</v>
      </c>
      <c r="W148" s="86">
        <f t="shared" si="45"/>
        <v>137.17194046806657</v>
      </c>
      <c r="X148" s="86">
        <f>AVERAGE(X131:X131)/AVERAGE($H$131:$I$131)*100</f>
        <v>138.61599127497769</v>
      </c>
    </row>
    <row r="149" spans="1:24" x14ac:dyDescent="0.2">
      <c r="A149" s="1" t="s">
        <v>95</v>
      </c>
      <c r="B149" s="16"/>
      <c r="C149" s="30"/>
      <c r="D149" s="30"/>
      <c r="E149" s="30"/>
      <c r="F149" s="30"/>
      <c r="G149" s="30">
        <f t="shared" ref="G149:J149" si="46">AVERAGE(G133:H133)/AVERAGE($H$133:$I$133)*100</f>
        <v>49.427511329384011</v>
      </c>
      <c r="H149" s="30">
        <f t="shared" si="46"/>
        <v>100</v>
      </c>
      <c r="I149" s="30">
        <f t="shared" si="46"/>
        <v>102.76913719929487</v>
      </c>
      <c r="J149" s="30">
        <f t="shared" si="46"/>
        <v>105.88779030903224</v>
      </c>
      <c r="K149" s="30">
        <f>AVERAGE(K133:L133)/AVERAGE($H$133:$I$133)*100</f>
        <v>108.03415195459</v>
      </c>
      <c r="L149" s="30">
        <f>AVERAGE(L133:M133)/AVERAGE($H$133:$I$133)*100</f>
        <v>109.84047391236966</v>
      </c>
      <c r="M149" s="66">
        <f t="shared" ref="M149:W149" si="47">AVERAGE(M133:N133)/AVERAGE($H$133:$I$133)*100</f>
        <v>112.30894891036985</v>
      </c>
      <c r="N149" s="86">
        <f t="shared" si="47"/>
        <v>115.88306244167393</v>
      </c>
      <c r="O149" s="86">
        <f t="shared" si="47"/>
        <v>121.14887563958983</v>
      </c>
      <c r="P149" s="86">
        <f t="shared" si="47"/>
        <v>125.33349823623072</v>
      </c>
      <c r="Q149" s="86">
        <f t="shared" si="47"/>
        <v>127.90114410614335</v>
      </c>
      <c r="R149" s="86">
        <f t="shared" si="47"/>
        <v>130.85560301349796</v>
      </c>
      <c r="S149" s="86">
        <f t="shared" si="47"/>
        <v>133.92157598298064</v>
      </c>
      <c r="T149" s="86">
        <f t="shared" si="47"/>
        <v>137.00376131057959</v>
      </c>
      <c r="U149" s="86">
        <f t="shared" si="47"/>
        <v>140.56262601723014</v>
      </c>
      <c r="V149" s="86">
        <f t="shared" si="47"/>
        <v>144.5018193153638</v>
      </c>
      <c r="W149" s="86">
        <f t="shared" si="47"/>
        <v>148.33549738249712</v>
      </c>
      <c r="X149" s="86">
        <f>AVERAGE(X133:X133)/AVERAGE($H$133:$I$133)*100</f>
        <v>150.206919966664</v>
      </c>
    </row>
    <row r="150" spans="1:24" x14ac:dyDescent="0.2">
      <c r="A150" s="5" t="s">
        <v>54</v>
      </c>
      <c r="B150" s="16"/>
      <c r="C150" s="30"/>
      <c r="D150" s="30"/>
      <c r="E150" s="30"/>
      <c r="F150" s="30"/>
      <c r="G150" s="30">
        <f t="shared" ref="G150:J150" si="48">AVERAGE(G123:H123)/AVERAGE($H$123:$I$123)*100</f>
        <v>98.767056904676323</v>
      </c>
      <c r="H150" s="30">
        <f t="shared" si="48"/>
        <v>100</v>
      </c>
      <c r="I150" s="30">
        <f t="shared" si="48"/>
        <v>104.74346883660546</v>
      </c>
      <c r="J150" s="30">
        <f t="shared" si="48"/>
        <v>110.01576086125304</v>
      </c>
      <c r="K150" s="30">
        <f>AVERAGE(K123:L123)/AVERAGE($H$123:$I$123)*100</f>
        <v>114.38241382814863</v>
      </c>
      <c r="L150" s="30">
        <f>AVERAGE(L123:M123)/AVERAGE($H$123:$I$123)*100</f>
        <v>123.81388309358918</v>
      </c>
      <c r="M150" s="66">
        <f t="shared" ref="M150:W150" si="49">AVERAGE(M123:N123)/AVERAGE($H$123:$I$123)*100</f>
        <v>130.88328460673031</v>
      </c>
      <c r="N150" s="86">
        <f t="shared" si="49"/>
        <v>132.73232876904598</v>
      </c>
      <c r="O150" s="86">
        <f t="shared" si="49"/>
        <v>136.8690283319593</v>
      </c>
      <c r="P150" s="86">
        <f t="shared" si="49"/>
        <v>140.96281489626759</v>
      </c>
      <c r="Q150" s="86">
        <f t="shared" si="49"/>
        <v>142.85033462892906</v>
      </c>
      <c r="R150" s="86">
        <f t="shared" si="49"/>
        <v>144.21406373694211</v>
      </c>
      <c r="S150" s="86">
        <f t="shared" si="49"/>
        <v>146.60197741801548</v>
      </c>
      <c r="T150" s="86">
        <f t="shared" si="49"/>
        <v>149.31591445149755</v>
      </c>
      <c r="U150" s="86">
        <f t="shared" si="49"/>
        <v>151.71519500400058</v>
      </c>
      <c r="V150" s="86">
        <f t="shared" si="49"/>
        <v>154.14485170435907</v>
      </c>
      <c r="W150" s="86">
        <f t="shared" si="49"/>
        <v>156.44366414990415</v>
      </c>
      <c r="X150" s="86">
        <f>AVERAGE(X123:X123)/AVERAGE($H$123:$I$123)*100</f>
        <v>157.34655548735327</v>
      </c>
    </row>
    <row r="151" spans="1:24" x14ac:dyDescent="0.2">
      <c r="A151" s="152" t="s">
        <v>125</v>
      </c>
      <c r="B151" s="16"/>
      <c r="C151" s="30"/>
      <c r="D151" s="30"/>
      <c r="E151" s="30"/>
      <c r="F151" s="30"/>
      <c r="G151" s="30">
        <f>AVERAGE(G124:H124)/AVERAGE($H$124:$I$124)*100</f>
        <v>98.38527068017936</v>
      </c>
      <c r="H151" s="30">
        <f>AVERAGE(H124:I124)/AVERAGE($H$124:$I$124)*100</f>
        <v>100</v>
      </c>
      <c r="I151" s="30">
        <f t="shared" ref="I151:X151" si="50">AVERAGE(I124:J124)/AVERAGE($H$124:$I$124)*100</f>
        <v>103.33882517193341</v>
      </c>
      <c r="J151" s="30">
        <f t="shared" si="50"/>
        <v>108.0882335822896</v>
      </c>
      <c r="K151" s="30">
        <f t="shared" si="50"/>
        <v>110.92143006597436</v>
      </c>
      <c r="L151" s="30">
        <f t="shared" si="50"/>
        <v>106.84663670418675</v>
      </c>
      <c r="M151" s="30">
        <f t="shared" si="50"/>
        <v>101.95399062092834</v>
      </c>
      <c r="N151" s="30">
        <f t="shared" si="50"/>
        <v>101.6754083109968</v>
      </c>
      <c r="O151" s="30">
        <f t="shared" si="50"/>
        <v>103.52513500667169</v>
      </c>
      <c r="P151" s="30">
        <f t="shared" si="50"/>
        <v>107.32248891987295</v>
      </c>
      <c r="Q151" s="30">
        <f t="shared" si="50"/>
        <v>108.02748357222937</v>
      </c>
      <c r="R151" s="30">
        <f t="shared" si="50"/>
        <v>105.5155177098535</v>
      </c>
      <c r="S151" s="30">
        <f t="shared" si="50"/>
        <v>105.16470872513783</v>
      </c>
      <c r="T151" s="30">
        <f t="shared" si="50"/>
        <v>106.6392700732041</v>
      </c>
      <c r="U151" s="30">
        <f t="shared" si="50"/>
        <v>109.48004763891188</v>
      </c>
      <c r="V151" s="30">
        <f t="shared" si="50"/>
        <v>110.75793246909396</v>
      </c>
      <c r="W151" s="30">
        <f t="shared" si="50"/>
        <v>109.55223880084783</v>
      </c>
      <c r="X151" s="30">
        <f t="shared" si="50"/>
        <v>108.62201434645354</v>
      </c>
    </row>
    <row r="152" spans="1:24" x14ac:dyDescent="0.2">
      <c r="A152" s="5" t="s">
        <v>29</v>
      </c>
      <c r="B152" s="16"/>
      <c r="C152" s="30"/>
      <c r="D152" s="30"/>
      <c r="E152" s="30"/>
      <c r="F152" s="30"/>
      <c r="G152" s="30">
        <f t="shared" ref="G152:J152" si="51">AVERAGE(G125:H125)/AVERAGE($H$125:$I$125)*100</f>
        <v>100.35655777111438</v>
      </c>
      <c r="H152" s="30">
        <f t="shared" si="51"/>
        <v>100</v>
      </c>
      <c r="I152" s="30">
        <f t="shared" si="51"/>
        <v>100.39310437760992</v>
      </c>
      <c r="J152" s="30">
        <f t="shared" si="51"/>
        <v>104.20556384912378</v>
      </c>
      <c r="K152" s="30">
        <f>AVERAGE(K125:L125)/AVERAGE($H$125:$I$125)*100</f>
        <v>107.52871516330971</v>
      </c>
      <c r="L152" s="30">
        <f>AVERAGE(L125:M125)/AVERAGE($H$125:$I$125)*100</f>
        <v>110.18819192232408</v>
      </c>
      <c r="M152" s="66">
        <f t="shared" ref="M152:W152" si="52">AVERAGE(M125:N125)/AVERAGE($H$125:$I$125)*100</f>
        <v>113.82808665523795</v>
      </c>
      <c r="N152" s="86">
        <f t="shared" si="52"/>
        <v>115.4457540555251</v>
      </c>
      <c r="O152" s="86">
        <f t="shared" si="52"/>
        <v>116.72860248587557</v>
      </c>
      <c r="P152" s="86">
        <f t="shared" si="52"/>
        <v>119.32103761264341</v>
      </c>
      <c r="Q152" s="86">
        <f t="shared" si="52"/>
        <v>123.31675174001364</v>
      </c>
      <c r="R152" s="86">
        <f t="shared" si="52"/>
        <v>126.86365957582485</v>
      </c>
      <c r="S152" s="86">
        <f t="shared" si="52"/>
        <v>129.26876414014785</v>
      </c>
      <c r="T152" s="86">
        <f t="shared" si="52"/>
        <v>131.79589394664774</v>
      </c>
      <c r="U152" s="86">
        <f t="shared" si="52"/>
        <v>134.82165361578126</v>
      </c>
      <c r="V152" s="86">
        <f t="shared" si="52"/>
        <v>137.66217369242432</v>
      </c>
      <c r="W152" s="86">
        <f t="shared" si="52"/>
        <v>139.82373924754032</v>
      </c>
      <c r="X152" s="86">
        <f>AVERAGE(X125:X125)/AVERAGE($H$125:$I$125)*100</f>
        <v>140.81084331312036</v>
      </c>
    </row>
    <row r="153" spans="1:24" x14ac:dyDescent="0.2">
      <c r="A153" s="5" t="s">
        <v>30</v>
      </c>
      <c r="B153" s="16"/>
      <c r="C153" s="30"/>
      <c r="D153" s="30"/>
      <c r="E153" s="30"/>
      <c r="F153" s="30"/>
      <c r="G153" s="30">
        <f t="shared" ref="G153:H153" si="53">AVERAGE(G126:H126)/AVERAGE($H$126:$I$126)*100</f>
        <v>98.91077706170239</v>
      </c>
      <c r="H153" s="30">
        <f t="shared" si="53"/>
        <v>100</v>
      </c>
      <c r="I153" s="30">
        <f>AVERAGE(I126:J126)/AVERAGE($H$126:$I$126)*100</f>
        <v>104.08256066870905</v>
      </c>
      <c r="J153" s="30">
        <f>AVERAGE(J126:K126)/AVERAGE($H$126:$I$126)*100</f>
        <v>109.62473160364861</v>
      </c>
      <c r="K153" s="30">
        <f>AVERAGE(K126:L126)/AVERAGE($H$126:$I$126)*100</f>
        <v>113.22176686163574</v>
      </c>
      <c r="L153" s="30">
        <f>AVERAGE(L126:M126)/AVERAGE($H$126:$I$126)*100</f>
        <v>116.13297596088132</v>
      </c>
      <c r="M153" s="66">
        <f t="shared" ref="M153:W153" si="54">AVERAGE(M126:N126)/AVERAGE($H$126:$I$126)*100</f>
        <v>118.77352662284169</v>
      </c>
      <c r="N153" s="86">
        <f t="shared" si="54"/>
        <v>120.14310576533198</v>
      </c>
      <c r="O153" s="86">
        <f t="shared" si="54"/>
        <v>121.7465277666002</v>
      </c>
      <c r="P153" s="86">
        <f t="shared" si="54"/>
        <v>125.67914834487048</v>
      </c>
      <c r="Q153" s="86">
        <f t="shared" si="54"/>
        <v>131.96091831000763</v>
      </c>
      <c r="R153" s="86">
        <f t="shared" si="54"/>
        <v>136.99231954656349</v>
      </c>
      <c r="S153" s="86">
        <f t="shared" si="54"/>
        <v>140.27412647210534</v>
      </c>
      <c r="T153" s="86">
        <f t="shared" si="54"/>
        <v>143.7121000871833</v>
      </c>
      <c r="U153" s="86">
        <f t="shared" si="54"/>
        <v>147.70596230735623</v>
      </c>
      <c r="V153" s="86">
        <f t="shared" si="54"/>
        <v>151.62391502583625</v>
      </c>
      <c r="W153" s="86">
        <f t="shared" si="54"/>
        <v>155.59301171084479</v>
      </c>
      <c r="X153" s="86">
        <f>AVERAGE(X126:X126)/AVERAGE($H$126:$I$126)*100</f>
        <v>157.81098583327278</v>
      </c>
    </row>
    <row r="154" spans="1:24" x14ac:dyDescent="0.2">
      <c r="A154" s="5" t="s">
        <v>31</v>
      </c>
      <c r="B154" s="16"/>
      <c r="C154" s="30"/>
      <c r="D154" s="30"/>
      <c r="E154" s="30"/>
      <c r="F154" s="30"/>
      <c r="G154" s="30">
        <f t="shared" ref="G154:W154" si="55">AVERAGE(G127:H127)/AVERAGE($H$127:$I$127)*100</f>
        <v>98.328064376767927</v>
      </c>
      <c r="H154" s="30">
        <f t="shared" si="55"/>
        <v>100</v>
      </c>
      <c r="I154" s="30">
        <f t="shared" si="55"/>
        <v>103.62628172893491</v>
      </c>
      <c r="J154" s="30">
        <f t="shared" si="55"/>
        <v>106.48470588023136</v>
      </c>
      <c r="K154" s="30">
        <f t="shared" si="55"/>
        <v>108.2950354025493</v>
      </c>
      <c r="L154" s="30">
        <f t="shared" si="55"/>
        <v>110.24378021299476</v>
      </c>
      <c r="M154" s="66">
        <f t="shared" si="55"/>
        <v>112.60547814827397</v>
      </c>
      <c r="N154" s="86">
        <f t="shared" si="55"/>
        <v>117.41159854399558</v>
      </c>
      <c r="O154" s="86">
        <f t="shared" si="55"/>
        <v>125.48007022578706</v>
      </c>
      <c r="P154" s="86">
        <f t="shared" si="55"/>
        <v>130.43210919603607</v>
      </c>
      <c r="Q154" s="86">
        <f t="shared" si="55"/>
        <v>131.03330921678455</v>
      </c>
      <c r="R154" s="86">
        <f t="shared" si="55"/>
        <v>132.88591104295929</v>
      </c>
      <c r="S154" s="86">
        <f t="shared" si="55"/>
        <v>136.06499538534644</v>
      </c>
      <c r="T154" s="86">
        <f t="shared" si="55"/>
        <v>139.25484972352527</v>
      </c>
      <c r="U154" s="86">
        <f t="shared" si="55"/>
        <v>142.86689845988255</v>
      </c>
      <c r="V154" s="86">
        <f t="shared" si="55"/>
        <v>147.04997769954659</v>
      </c>
      <c r="W154" s="86">
        <f t="shared" si="55"/>
        <v>151.28457932140242</v>
      </c>
      <c r="X154" s="86">
        <f>AVERAGE(X127:X127)/AVERAGE($H$127:$I$127)*100</f>
        <v>153.31549555611232</v>
      </c>
    </row>
    <row r="155" spans="1:24" x14ac:dyDescent="0.2">
      <c r="A155" s="5" t="s">
        <v>32</v>
      </c>
      <c r="B155" s="16"/>
      <c r="C155" s="30"/>
      <c r="D155" s="30"/>
      <c r="E155" s="30"/>
      <c r="F155" s="30"/>
      <c r="G155" s="30">
        <f t="shared" ref="G155:W155" si="56">AVERAGE(G128:H128)/AVERAGE($H$128:$I$128)*100</f>
        <v>97.929571764891534</v>
      </c>
      <c r="H155" s="30">
        <f t="shared" si="56"/>
        <v>100</v>
      </c>
      <c r="I155" s="30">
        <f t="shared" si="56"/>
        <v>104.45193016327406</v>
      </c>
      <c r="J155" s="30">
        <f t="shared" si="56"/>
        <v>108.31483330972861</v>
      </c>
      <c r="K155" s="30">
        <f t="shared" si="56"/>
        <v>112.72708736036176</v>
      </c>
      <c r="L155" s="30">
        <f t="shared" si="56"/>
        <v>118.17797210698618</v>
      </c>
      <c r="M155" s="66">
        <f t="shared" si="56"/>
        <v>122.24251636325401</v>
      </c>
      <c r="N155" s="86">
        <f t="shared" si="56"/>
        <v>122.27448758292016</v>
      </c>
      <c r="O155" s="86">
        <f t="shared" si="56"/>
        <v>119.56045192609166</v>
      </c>
      <c r="P155" s="86">
        <f t="shared" si="56"/>
        <v>119.10042684464506</v>
      </c>
      <c r="Q155" s="86">
        <f t="shared" si="56"/>
        <v>122.65792316685564</v>
      </c>
      <c r="R155" s="86">
        <f t="shared" si="56"/>
        <v>126.34880341227162</v>
      </c>
      <c r="S155" s="86">
        <f t="shared" si="56"/>
        <v>127.79320950761755</v>
      </c>
      <c r="T155" s="86">
        <f t="shared" si="56"/>
        <v>129.12300598890056</v>
      </c>
      <c r="U155" s="86">
        <f t="shared" si="56"/>
        <v>131.17290564169443</v>
      </c>
      <c r="V155" s="86">
        <f t="shared" si="56"/>
        <v>133.71447151807581</v>
      </c>
      <c r="W155" s="86">
        <f t="shared" si="56"/>
        <v>136.2485405694259</v>
      </c>
      <c r="X155" s="86">
        <f>AVERAGE(X128:X128)/AVERAGE($H$128:$I$128)*100</f>
        <v>137.53069963498558</v>
      </c>
    </row>
    <row r="156" spans="1:24" x14ac:dyDescent="0.2">
      <c r="A156" s="5" t="s">
        <v>33</v>
      </c>
      <c r="B156" s="16"/>
      <c r="C156" s="30"/>
      <c r="D156" s="30"/>
      <c r="E156" s="30"/>
      <c r="F156" s="30"/>
      <c r="G156" s="30">
        <f t="shared" ref="G156:J156" si="57">AVERAGE(G129:H129)/AVERAGE($H$129:$I$129)*100</f>
        <v>98.453604128112318</v>
      </c>
      <c r="H156" s="30">
        <f t="shared" si="57"/>
        <v>100</v>
      </c>
      <c r="I156" s="30">
        <f t="shared" si="57"/>
        <v>101.11253598021422</v>
      </c>
      <c r="J156" s="30">
        <f t="shared" si="57"/>
        <v>100.46946803078094</v>
      </c>
      <c r="K156" s="30">
        <f>AVERAGE(K129:L129)/AVERAGE($H$129:$I$129)*100</f>
        <v>99.674608907622456</v>
      </c>
      <c r="L156" s="30">
        <f>AVERAGE(L129:M129)/AVERAGE($H$129:$I$129)*100</f>
        <v>96.917707981543501</v>
      </c>
      <c r="M156" s="66">
        <f t="shared" ref="M156:W156" si="58">AVERAGE(M129:N129)/AVERAGE($H$129:$I$129)*100</f>
        <v>97.023736294393203</v>
      </c>
      <c r="N156" s="86">
        <f t="shared" si="58"/>
        <v>101.07204215160985</v>
      </c>
      <c r="O156" s="86">
        <f t="shared" si="58"/>
        <v>104.24436778495769</v>
      </c>
      <c r="P156" s="86">
        <f t="shared" si="58"/>
        <v>107.88078192487292</v>
      </c>
      <c r="Q156" s="86">
        <f t="shared" si="58"/>
        <v>113.3677461329714</v>
      </c>
      <c r="R156" s="86">
        <f t="shared" si="58"/>
        <v>118.45179423039407</v>
      </c>
      <c r="S156" s="86">
        <f t="shared" si="58"/>
        <v>122.04880219975564</v>
      </c>
      <c r="T156" s="86">
        <f t="shared" si="58"/>
        <v>125.23220535870756</v>
      </c>
      <c r="U156" s="86">
        <f t="shared" si="58"/>
        <v>129.05086150214737</v>
      </c>
      <c r="V156" s="86">
        <f t="shared" si="58"/>
        <v>134.11605117669058</v>
      </c>
      <c r="W156" s="86">
        <f t="shared" si="58"/>
        <v>139.22509343785856</v>
      </c>
      <c r="X156" s="86">
        <f>AVERAGE(X129:X129)/AVERAGE($H$129:$I$129)*100</f>
        <v>141.66900689875462</v>
      </c>
    </row>
    <row r="157" spans="1:24" x14ac:dyDescent="0.2">
      <c r="A157" s="1" t="s">
        <v>46</v>
      </c>
      <c r="B157" s="16"/>
      <c r="C157" s="29"/>
      <c r="D157" s="29"/>
      <c r="E157" s="29"/>
      <c r="F157" s="29"/>
      <c r="G157" s="30"/>
      <c r="H157" s="30"/>
      <c r="I157" s="30"/>
      <c r="J157" s="30"/>
      <c r="K157" s="30"/>
      <c r="L157" s="30"/>
      <c r="M157" s="6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</row>
    <row r="158" spans="1:24" x14ac:dyDescent="0.2">
      <c r="A158" s="5" t="s">
        <v>21</v>
      </c>
      <c r="B158" s="16"/>
      <c r="C158" s="30"/>
      <c r="D158" s="30"/>
      <c r="E158" s="30"/>
      <c r="F158" s="30"/>
      <c r="G158" s="30">
        <f t="shared" ref="G158:W158" si="59">AVERAGE(G120:H120)/AVERAGE($H$120:$I$120)*100</f>
        <v>98.14864623407631</v>
      </c>
      <c r="H158" s="30">
        <f t="shared" si="59"/>
        <v>100</v>
      </c>
      <c r="I158" s="30">
        <f t="shared" si="59"/>
        <v>96.896740993737083</v>
      </c>
      <c r="J158" s="30">
        <f t="shared" si="59"/>
        <v>105.70096081925303</v>
      </c>
      <c r="K158" s="30">
        <f t="shared" si="59"/>
        <v>106.69472415842219</v>
      </c>
      <c r="L158" s="30">
        <f t="shared" si="59"/>
        <v>106.75926386258783</v>
      </c>
      <c r="M158" s="66">
        <f t="shared" si="59"/>
        <v>120.592203710953</v>
      </c>
      <c r="N158" s="86">
        <f t="shared" si="59"/>
        <v>122.90174474684916</v>
      </c>
      <c r="O158" s="86">
        <f t="shared" si="59"/>
        <v>124.34170293499265</v>
      </c>
      <c r="P158" s="86">
        <f t="shared" si="59"/>
        <v>125.009336921307</v>
      </c>
      <c r="Q158" s="86">
        <f t="shared" si="59"/>
        <v>125.64853205346307</v>
      </c>
      <c r="R158" s="86">
        <f t="shared" si="59"/>
        <v>126.39244985323397</v>
      </c>
      <c r="S158" s="86">
        <f t="shared" si="59"/>
        <v>127.8231169341082</v>
      </c>
      <c r="T158" s="86">
        <f t="shared" si="59"/>
        <v>129.14065503667715</v>
      </c>
      <c r="U158" s="86">
        <f t="shared" si="59"/>
        <v>130.43710464714798</v>
      </c>
      <c r="V158" s="86">
        <f t="shared" si="59"/>
        <v>131.74291900129751</v>
      </c>
      <c r="W158" s="86">
        <f t="shared" si="59"/>
        <v>132.94962960245138</v>
      </c>
      <c r="X158" s="86">
        <f>AVERAGE(X120:X120)/AVERAGE($H$120:$I$120)*100</f>
        <v>133.6214958222161</v>
      </c>
    </row>
    <row r="159" spans="1:24" x14ac:dyDescent="0.2">
      <c r="A159" s="4" t="s">
        <v>22</v>
      </c>
      <c r="B159" s="26"/>
      <c r="C159" s="30"/>
      <c r="D159" s="30"/>
      <c r="E159" s="30"/>
      <c r="F159" s="30"/>
      <c r="G159" s="30">
        <f t="shared" ref="G159:W159" si="60">AVERAGE(G121:H121)/AVERAGE($H$121:$I$121)*100</f>
        <v>105.54492921067444</v>
      </c>
      <c r="H159" s="30">
        <f t="shared" si="60"/>
        <v>100</v>
      </c>
      <c r="I159" s="30">
        <f t="shared" si="60"/>
        <v>95.812697417804713</v>
      </c>
      <c r="J159" s="30">
        <f t="shared" si="60"/>
        <v>99.820611421336139</v>
      </c>
      <c r="K159" s="30">
        <f t="shared" si="60"/>
        <v>103.96329586957738</v>
      </c>
      <c r="L159" s="30">
        <f t="shared" si="60"/>
        <v>101.21844463682861</v>
      </c>
      <c r="M159" s="66">
        <f t="shared" si="60"/>
        <v>97.772818923223809</v>
      </c>
      <c r="N159" s="86">
        <f t="shared" si="60"/>
        <v>98.118813578194334</v>
      </c>
      <c r="O159" s="86">
        <f t="shared" si="60"/>
        <v>98.209715299601115</v>
      </c>
      <c r="P159" s="86">
        <f t="shared" si="60"/>
        <v>98.274424593310599</v>
      </c>
      <c r="Q159" s="86">
        <f t="shared" si="60"/>
        <v>97.298729422928204</v>
      </c>
      <c r="R159" s="86">
        <f t="shared" si="60"/>
        <v>96.234103112018573</v>
      </c>
      <c r="S159" s="86">
        <f t="shared" si="60"/>
        <v>95.269563902453072</v>
      </c>
      <c r="T159" s="86">
        <f t="shared" si="60"/>
        <v>94.310494861383404</v>
      </c>
      <c r="U159" s="86">
        <f t="shared" si="60"/>
        <v>93.269957251663399</v>
      </c>
      <c r="V159" s="86">
        <f t="shared" si="60"/>
        <v>92.331458143390506</v>
      </c>
      <c r="W159" s="86">
        <f t="shared" si="60"/>
        <v>91.333351509716238</v>
      </c>
      <c r="X159" s="86">
        <f>AVERAGE(X121:X121)/AVERAGE($H$121:$I$121)*100</f>
        <v>90.788487711685846</v>
      </c>
    </row>
    <row r="160" spans="1:24" x14ac:dyDescent="0.2">
      <c r="A160" s="4" t="s">
        <v>23</v>
      </c>
      <c r="B160" s="26"/>
      <c r="C160" s="30"/>
      <c r="D160" s="30"/>
      <c r="E160" s="30"/>
      <c r="F160" s="30"/>
      <c r="G160" s="30">
        <f t="shared" ref="G160:K160" si="61">AVERAGE(G135:H135)/AVERAGE($H$135:$I$135)*100</f>
        <v>99.856421164402207</v>
      </c>
      <c r="H160" s="30">
        <f t="shared" si="61"/>
        <v>100</v>
      </c>
      <c r="I160" s="30">
        <f t="shared" si="61"/>
        <v>103.61338794796507</v>
      </c>
      <c r="J160" s="30">
        <f t="shared" si="61"/>
        <v>113.97382553281219</v>
      </c>
      <c r="K160" s="30">
        <f t="shared" si="61"/>
        <v>119.06057756636226</v>
      </c>
      <c r="L160" s="30">
        <f>AVERAGE(L135:M135)/AVERAGE($H$135:$I$135)*100</f>
        <v>117.42496512848737</v>
      </c>
      <c r="M160" s="66">
        <f t="shared" ref="M160:W160" si="62">AVERAGE(M135:N135)/AVERAGE($H$135:$I$135)*100</f>
        <v>116.54138407321733</v>
      </c>
      <c r="N160" s="86">
        <f t="shared" si="62"/>
        <v>113.82830034217884</v>
      </c>
      <c r="O160" s="86">
        <f t="shared" si="62"/>
        <v>111.8585979012791</v>
      </c>
      <c r="P160" s="86">
        <f t="shared" si="62"/>
        <v>112.51160236358442</v>
      </c>
      <c r="Q160" s="86">
        <f t="shared" si="62"/>
        <v>114.44089117828983</v>
      </c>
      <c r="R160" s="86">
        <f t="shared" si="62"/>
        <v>114.30450304216539</v>
      </c>
      <c r="S160" s="86">
        <f t="shared" si="62"/>
        <v>114.43245028693147</v>
      </c>
      <c r="T160" s="86">
        <f t="shared" si="62"/>
        <v>116.05291400760467</v>
      </c>
      <c r="U160" s="86">
        <f t="shared" si="62"/>
        <v>116.14527177272957</v>
      </c>
      <c r="V160" s="86">
        <f t="shared" si="62"/>
        <v>117.46505253206796</v>
      </c>
      <c r="W160" s="86">
        <f t="shared" si="62"/>
        <v>120.08239726987438</v>
      </c>
      <c r="X160" s="86">
        <f>AVERAGE(X135:X135)/AVERAGE($H$135:$I$135)*100</f>
        <v>121.08401125989849</v>
      </c>
    </row>
    <row r="161" spans="1:24" x14ac:dyDescent="0.2">
      <c r="A161" s="4" t="s">
        <v>24</v>
      </c>
      <c r="B161" s="26"/>
      <c r="C161" s="30"/>
      <c r="D161" s="30"/>
      <c r="E161" s="30"/>
      <c r="F161" s="30"/>
      <c r="G161" s="30">
        <f t="shared" ref="G161:K161" si="63">AVERAGE(G136:H136)/AVERAGE($H$136:$I$136)*100</f>
        <v>102.50696808986008</v>
      </c>
      <c r="H161" s="30">
        <f t="shared" si="63"/>
        <v>100</v>
      </c>
      <c r="I161" s="30">
        <f t="shared" si="63"/>
        <v>96.089809241390071</v>
      </c>
      <c r="J161" s="30">
        <f t="shared" si="63"/>
        <v>95.785301827818799</v>
      </c>
      <c r="K161" s="30">
        <f t="shared" si="63"/>
        <v>92.341527917253202</v>
      </c>
      <c r="L161" s="30">
        <f>AVERAGE(L136:M136)/AVERAGE($H$136:$I$136)*100</f>
        <v>88.794774443416458</v>
      </c>
      <c r="M161" s="66">
        <f t="shared" ref="M161:W161" si="64">AVERAGE(M136:N136)/AVERAGE($H$136:$I$136)*100</f>
        <v>86.279603221121661</v>
      </c>
      <c r="N161" s="86">
        <f t="shared" si="64"/>
        <v>78.721254703170402</v>
      </c>
      <c r="O161" s="86">
        <f t="shared" si="64"/>
        <v>72.990224947015065</v>
      </c>
      <c r="P161" s="86">
        <f t="shared" si="64"/>
        <v>70.594294800117567</v>
      </c>
      <c r="Q161" s="86">
        <f t="shared" si="64"/>
        <v>69.149074214459944</v>
      </c>
      <c r="R161" s="86">
        <f t="shared" si="64"/>
        <v>66.469845183186422</v>
      </c>
      <c r="S161" s="86">
        <f t="shared" si="64"/>
        <v>63.935301326873571</v>
      </c>
      <c r="T161" s="86">
        <f t="shared" si="64"/>
        <v>62.301922303768301</v>
      </c>
      <c r="U161" s="86">
        <f t="shared" si="64"/>
        <v>60.019931322155564</v>
      </c>
      <c r="V161" s="86">
        <f t="shared" si="64"/>
        <v>58.366767791823989</v>
      </c>
      <c r="W161" s="86">
        <f t="shared" si="64"/>
        <v>57.281130507325919</v>
      </c>
      <c r="X161" s="86">
        <f>AVERAGE(X136:X136)/AVERAGE($H$136:$I$136)*100</f>
        <v>56.611851378446197</v>
      </c>
    </row>
    <row r="162" spans="1:24" x14ac:dyDescent="0.2">
      <c r="A162" s="4" t="s">
        <v>25</v>
      </c>
      <c r="B162" s="26"/>
      <c r="C162" s="30"/>
      <c r="D162" s="30"/>
      <c r="E162" s="30"/>
      <c r="F162" s="30"/>
      <c r="G162" s="30">
        <f t="shared" ref="G162:K162" si="65">AVERAGE(G137:H137)/AVERAGE($H$137:$I$137)*100</f>
        <v>101.30666368698236</v>
      </c>
      <c r="H162" s="30">
        <f t="shared" si="65"/>
        <v>100</v>
      </c>
      <c r="I162" s="30">
        <f t="shared" si="65"/>
        <v>98.610477589599597</v>
      </c>
      <c r="J162" s="30">
        <f t="shared" si="65"/>
        <v>97.689661048817783</v>
      </c>
      <c r="K162" s="30">
        <f t="shared" si="65"/>
        <v>93.782671165848313</v>
      </c>
      <c r="L162" s="30">
        <f>AVERAGE(L137:M137)/AVERAGE($H$137:$I$137)*100</f>
        <v>90.492206325418337</v>
      </c>
      <c r="M162" s="66">
        <f t="shared" ref="M162:W162" si="66">AVERAGE(M137:N137)/AVERAGE($H$137:$I$137)*100</f>
        <v>89.094267753837187</v>
      </c>
      <c r="N162" s="86">
        <f t="shared" si="66"/>
        <v>86.089195901402093</v>
      </c>
      <c r="O162" s="86">
        <f t="shared" si="66"/>
        <v>84.278842856333171</v>
      </c>
      <c r="P162" s="86">
        <f t="shared" si="66"/>
        <v>86.27142513053856</v>
      </c>
      <c r="Q162" s="86">
        <f t="shared" si="66"/>
        <v>89.744829495693267</v>
      </c>
      <c r="R162" s="86">
        <f t="shared" si="66"/>
        <v>90.812036712667052</v>
      </c>
      <c r="S162" s="86">
        <f t="shared" si="66"/>
        <v>92.630989666348995</v>
      </c>
      <c r="T162" s="86">
        <f t="shared" si="66"/>
        <v>96.127584851435387</v>
      </c>
      <c r="U162" s="86">
        <f t="shared" si="66"/>
        <v>97.837195911566681</v>
      </c>
      <c r="V162" s="86">
        <f t="shared" si="66"/>
        <v>101.10437720412071</v>
      </c>
      <c r="W162" s="86">
        <f t="shared" si="66"/>
        <v>105.96426604914473</v>
      </c>
      <c r="X162" s="86">
        <f>AVERAGE(X137:X137)/AVERAGE($H$137:$I$137)*100</f>
        <v>108.0207703149263</v>
      </c>
    </row>
    <row r="163" spans="1:24" x14ac:dyDescent="0.2">
      <c r="A163" s="4" t="s">
        <v>26</v>
      </c>
      <c r="B163" s="26"/>
      <c r="C163" s="30"/>
      <c r="D163" s="30"/>
      <c r="E163" s="30"/>
      <c r="F163" s="30"/>
      <c r="G163" s="30">
        <f t="shared" ref="G163:L163" si="67">AVERAGE(G139:H139)/AVERAGE($H$139:$I$139)*100</f>
        <v>99.261149329312815</v>
      </c>
      <c r="H163" s="30">
        <f t="shared" si="67"/>
        <v>100</v>
      </c>
      <c r="I163" s="30">
        <f t="shared" si="67"/>
        <v>104.16641674033085</v>
      </c>
      <c r="J163" s="30">
        <f t="shared" si="67"/>
        <v>111.58880348505696</v>
      </c>
      <c r="K163" s="30">
        <f t="shared" si="67"/>
        <v>112.70856571239938</v>
      </c>
      <c r="L163" s="30">
        <f t="shared" si="67"/>
        <v>107.90344019759954</v>
      </c>
      <c r="M163" s="66">
        <f>AVERAGE(M139:N139)/AVERAGE($H$139:$I$139)*100</f>
        <v>104.14113381329881</v>
      </c>
      <c r="N163" s="86">
        <f t="shared" ref="N163:W163" si="68">AVERAGE(N139:O139)/AVERAGE($H$139:$I$139)*100</f>
        <v>100.23734988363304</v>
      </c>
      <c r="O163" s="86">
        <f t="shared" si="68"/>
        <v>97.231138313843019</v>
      </c>
      <c r="P163" s="86">
        <f t="shared" si="68"/>
        <v>96.73239235546977</v>
      </c>
      <c r="Q163" s="86">
        <f t="shared" si="68"/>
        <v>97.343448212712289</v>
      </c>
      <c r="R163" s="86">
        <f t="shared" si="68"/>
        <v>96.17822202008503</v>
      </c>
      <c r="S163" s="86">
        <f t="shared" si="68"/>
        <v>95.364444918300578</v>
      </c>
      <c r="T163" s="86">
        <f t="shared" si="68"/>
        <v>95.704472390180484</v>
      </c>
      <c r="U163" s="86">
        <f t="shared" si="68"/>
        <v>94.873306257227327</v>
      </c>
      <c r="V163" s="86">
        <f t="shared" si="68"/>
        <v>94.975141839485673</v>
      </c>
      <c r="W163" s="86">
        <f t="shared" si="68"/>
        <v>95.984092799765648</v>
      </c>
      <c r="X163" s="86">
        <f>AVERAGE(X139:X139)/AVERAGE($H$139:$I$139)*100</f>
        <v>96.246598522047591</v>
      </c>
    </row>
    <row r="164" spans="1:24" x14ac:dyDescent="0.2">
      <c r="A164" s="4" t="s">
        <v>27</v>
      </c>
      <c r="B164" s="26"/>
      <c r="C164" s="30"/>
      <c r="D164" s="30"/>
      <c r="E164" s="30"/>
      <c r="F164" s="30"/>
      <c r="G164" s="30">
        <f t="shared" ref="G164:K164" si="69">AVERAGE(G140:H140)/AVERAGE($H$140:$I$140)*100</f>
        <v>98.399978746757697</v>
      </c>
      <c r="H164" s="30">
        <f t="shared" si="69"/>
        <v>100</v>
      </c>
      <c r="I164" s="30">
        <f t="shared" si="69"/>
        <v>105.99129258235489</v>
      </c>
      <c r="J164" s="30">
        <f t="shared" si="69"/>
        <v>114.32466135425447</v>
      </c>
      <c r="K164" s="30">
        <f t="shared" si="69"/>
        <v>114.5617893159495</v>
      </c>
      <c r="L164" s="30">
        <f>AVERAGE(L140:M140)/AVERAGE($H$140:$I$140)*100</f>
        <v>110.19871380752362</v>
      </c>
      <c r="M164" s="66">
        <f t="shared" ref="M164:W164" si="70">AVERAGE(M140:N140)/AVERAGE($H$140:$I$140)*100</f>
        <v>111.90870014535639</v>
      </c>
      <c r="N164" s="86">
        <f t="shared" si="70"/>
        <v>117.29059173280774</v>
      </c>
      <c r="O164" s="86">
        <f t="shared" si="70"/>
        <v>119.49621855441039</v>
      </c>
      <c r="P164" s="86">
        <f t="shared" si="70"/>
        <v>117.37710530187857</v>
      </c>
      <c r="Q164" s="86">
        <f t="shared" si="70"/>
        <v>116.67899687071859</v>
      </c>
      <c r="R164" s="86">
        <f t="shared" si="70"/>
        <v>118.47325968369975</v>
      </c>
      <c r="S164" s="86">
        <f t="shared" si="70"/>
        <v>120.7444365594591</v>
      </c>
      <c r="T164" s="86">
        <f t="shared" si="70"/>
        <v>122.88473543067036</v>
      </c>
      <c r="U164" s="86">
        <f t="shared" si="70"/>
        <v>122.56847381246305</v>
      </c>
      <c r="V164" s="86">
        <f t="shared" si="70"/>
        <v>119.92215118157661</v>
      </c>
      <c r="W164" s="86">
        <f t="shared" si="70"/>
        <v>120.63252413159809</v>
      </c>
      <c r="X164" s="86">
        <f>AVERAGE(X140:X140)/AVERAGE($H$140:$I$140)*100</f>
        <v>122.6224057065555</v>
      </c>
    </row>
    <row r="165" spans="1:24" x14ac:dyDescent="0.2">
      <c r="A165" s="5" t="s">
        <v>83</v>
      </c>
      <c r="B165" s="26"/>
      <c r="C165" s="30"/>
      <c r="D165" s="30"/>
      <c r="E165" s="30"/>
      <c r="F165" s="30"/>
      <c r="G165" s="30">
        <f t="shared" ref="G165:L165" si="71">AVERAGE(G141:H141)/AVERAGE($H$141:$I$141)*100</f>
        <v>99.478463077791474</v>
      </c>
      <c r="H165" s="30">
        <f t="shared" si="71"/>
        <v>100</v>
      </c>
      <c r="I165" s="30">
        <f t="shared" si="71"/>
        <v>103.12619544442431</v>
      </c>
      <c r="J165" s="30">
        <f t="shared" si="71"/>
        <v>106.88288606886856</v>
      </c>
      <c r="K165" s="30">
        <f t="shared" si="71"/>
        <v>105.49696152084273</v>
      </c>
      <c r="L165" s="30">
        <f t="shared" si="71"/>
        <v>103.2422785158936</v>
      </c>
      <c r="M165" s="66">
        <f>AVERAGE(M141:N141)/AVERAGE($H$141:$I$141)*100</f>
        <v>102.43509432994966</v>
      </c>
      <c r="N165" s="86">
        <f t="shared" ref="N165:W165" si="72">AVERAGE(N141:O141)/AVERAGE($H$141:$I$141)*100</f>
        <v>99.603986853626282</v>
      </c>
      <c r="O165" s="86">
        <f t="shared" si="72"/>
        <v>97.128551566345536</v>
      </c>
      <c r="P165" s="86">
        <f t="shared" si="72"/>
        <v>97.045724908797297</v>
      </c>
      <c r="Q165" s="86">
        <f t="shared" si="72"/>
        <v>98.293065031498074</v>
      </c>
      <c r="R165" s="86">
        <f t="shared" si="72"/>
        <v>97.923026725748159</v>
      </c>
      <c r="S165" s="86">
        <f t="shared" si="72"/>
        <v>98.091383007194793</v>
      </c>
      <c r="T165" s="86">
        <f t="shared" si="72"/>
        <v>99.527690135561173</v>
      </c>
      <c r="U165" s="86">
        <f t="shared" si="72"/>
        <v>97.924974300312954</v>
      </c>
      <c r="V165" s="86">
        <f t="shared" si="72"/>
        <v>95.688205041342798</v>
      </c>
      <c r="W165" s="86">
        <f t="shared" si="72"/>
        <v>96.200722345899223</v>
      </c>
      <c r="X165" s="86">
        <f>AVERAGE(X141:X141)/AVERAGE($H$141:$I$141)*100</f>
        <v>97.044761671050367</v>
      </c>
    </row>
    <row r="166" spans="1:24" x14ac:dyDescent="0.2">
      <c r="A166" s="5" t="s">
        <v>77</v>
      </c>
      <c r="B166" s="16"/>
      <c r="C166" s="30"/>
      <c r="D166" s="30"/>
      <c r="E166" s="30"/>
      <c r="F166" s="30"/>
      <c r="G166" s="30">
        <f t="shared" ref="G166:W166" si="73">AVERAGE(G142:H142)/AVERAGE($H$142:$I$142)*100</f>
        <v>102.41714804750674</v>
      </c>
      <c r="H166" s="30">
        <f t="shared" si="73"/>
        <v>100</v>
      </c>
      <c r="I166" s="30">
        <f t="shared" si="73"/>
        <v>98.121753279984702</v>
      </c>
      <c r="J166" s="30">
        <f t="shared" si="73"/>
        <v>98.696922162726537</v>
      </c>
      <c r="K166" s="30">
        <f t="shared" si="73"/>
        <v>97.697768911902742</v>
      </c>
      <c r="L166" s="30">
        <f t="shared" si="73"/>
        <v>95.645767289995163</v>
      </c>
      <c r="M166" s="66">
        <f t="shared" si="73"/>
        <v>93.446979732871199</v>
      </c>
      <c r="N166" s="86">
        <f t="shared" si="73"/>
        <v>90.58691612491323</v>
      </c>
      <c r="O166" s="86">
        <f t="shared" si="73"/>
        <v>87.052629922660387</v>
      </c>
      <c r="P166" s="86">
        <f t="shared" si="73"/>
        <v>86.147292962185915</v>
      </c>
      <c r="Q166" s="86">
        <f t="shared" si="73"/>
        <v>88.394014364342425</v>
      </c>
      <c r="R166" s="86">
        <f t="shared" si="73"/>
        <v>89.394122743441912</v>
      </c>
      <c r="S166" s="86">
        <f t="shared" si="73"/>
        <v>90.626115212991422</v>
      </c>
      <c r="T166" s="86">
        <f t="shared" si="73"/>
        <v>92.999896612570637</v>
      </c>
      <c r="U166" s="86">
        <f t="shared" si="73"/>
        <v>94.232572567983667</v>
      </c>
      <c r="V166" s="86">
        <f t="shared" si="73"/>
        <v>94.204246422156885</v>
      </c>
      <c r="W166" s="86">
        <f t="shared" si="73"/>
        <v>94.316120919596457</v>
      </c>
      <c r="X166" s="86">
        <f>AVERAGE(X142:X142)/AVERAGE($H$142:$I$142)*100</f>
        <v>94.842729236192184</v>
      </c>
    </row>
    <row r="167" spans="1:24" x14ac:dyDescent="0.2">
      <c r="A167" s="5" t="s">
        <v>28</v>
      </c>
      <c r="B167" s="16"/>
      <c r="C167" s="30"/>
      <c r="D167" s="30"/>
      <c r="E167" s="30"/>
      <c r="F167" s="30"/>
      <c r="G167" s="30">
        <f t="shared" ref="G167:K167" si="74">AVERAGE(G143:H143)/AVERAGE($H$143:$I$143)*100</f>
        <v>102.41714804750674</v>
      </c>
      <c r="H167" s="30">
        <f t="shared" si="74"/>
        <v>100</v>
      </c>
      <c r="I167" s="30">
        <f t="shared" si="74"/>
        <v>98.121753279984702</v>
      </c>
      <c r="J167" s="30">
        <f t="shared" si="74"/>
        <v>98.696922162726537</v>
      </c>
      <c r="K167" s="30">
        <f t="shared" si="74"/>
        <v>97.697768911902742</v>
      </c>
      <c r="L167" s="30">
        <f>AVERAGE(L143:M143)/AVERAGE($H$143:$I$143)*100</f>
        <v>95.645767289995163</v>
      </c>
      <c r="M167" s="66">
        <f t="shared" ref="M167:W167" si="75">AVERAGE(M143:N143)/AVERAGE($H$143:$I$143)*100</f>
        <v>93.446979732871199</v>
      </c>
      <c r="N167" s="86">
        <f t="shared" si="75"/>
        <v>90.58691612491323</v>
      </c>
      <c r="O167" s="86">
        <f t="shared" si="75"/>
        <v>87.052629922660387</v>
      </c>
      <c r="P167" s="86">
        <f t="shared" si="75"/>
        <v>84.970484940151636</v>
      </c>
      <c r="Q167" s="86">
        <f t="shared" si="75"/>
        <v>86.008252600713149</v>
      </c>
      <c r="R167" s="86">
        <f t="shared" si="75"/>
        <v>86.98354477794706</v>
      </c>
      <c r="S167" s="86">
        <f t="shared" si="75"/>
        <v>88.184997258915004</v>
      </c>
      <c r="T167" s="86">
        <f t="shared" si="75"/>
        <v>90.499945246825774</v>
      </c>
      <c r="U167" s="86">
        <f t="shared" si="75"/>
        <v>91.702088863245308</v>
      </c>
      <c r="V167" s="86">
        <f t="shared" si="75"/>
        <v>91.674464235238361</v>
      </c>
      <c r="W167" s="86">
        <f t="shared" si="75"/>
        <v>91.843445424738505</v>
      </c>
      <c r="X167" s="86">
        <f>AVERAGE(X143:X143)/AVERAGE($H$143:$I$143)*100</f>
        <v>92.416890481973198</v>
      </c>
    </row>
    <row r="168" spans="1:24" x14ac:dyDescent="0.2">
      <c r="A168" s="2" t="s">
        <v>120</v>
      </c>
      <c r="B168" s="16"/>
      <c r="C168" s="44"/>
      <c r="D168" s="44"/>
      <c r="E168" s="50"/>
      <c r="F168" s="50"/>
      <c r="G168" s="47"/>
      <c r="H168" s="47"/>
      <c r="I168" s="51"/>
      <c r="J168" s="30"/>
      <c r="K168" s="30"/>
      <c r="L168" s="30"/>
      <c r="M168" s="6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</row>
    <row r="169" spans="1:24" x14ac:dyDescent="0.2">
      <c r="A169" s="10" t="s">
        <v>114</v>
      </c>
      <c r="B169" s="16"/>
      <c r="C169" s="42"/>
      <c r="D169" s="42"/>
      <c r="E169" s="52"/>
      <c r="F169" s="52"/>
      <c r="G169" s="47"/>
      <c r="H169" s="47"/>
      <c r="I169" s="51"/>
      <c r="J169" s="33"/>
      <c r="K169" s="33"/>
      <c r="L169" s="30"/>
      <c r="M169" s="66"/>
      <c r="N169" s="86"/>
      <c r="O169" s="91"/>
      <c r="P169" s="86"/>
      <c r="Q169" s="86"/>
      <c r="R169" s="86"/>
      <c r="S169" s="86"/>
      <c r="T169" s="86"/>
      <c r="U169" s="86"/>
      <c r="V169" s="86"/>
      <c r="W169" s="86"/>
      <c r="X169" s="86"/>
    </row>
    <row r="170" spans="1:24" x14ac:dyDescent="0.2">
      <c r="A170" s="8" t="s">
        <v>87</v>
      </c>
      <c r="B170" s="16" t="s">
        <v>102</v>
      </c>
      <c r="C170" s="79">
        <f t="shared" ref="C170:X170" si="76">C173/$H$173*100</f>
        <v>96.328576901989109</v>
      </c>
      <c r="D170" s="79">
        <f t="shared" si="76"/>
        <v>94.322029808454317</v>
      </c>
      <c r="E170" s="79">
        <f t="shared" si="76"/>
        <v>94.855672099904794</v>
      </c>
      <c r="F170" s="79">
        <f t="shared" si="76"/>
        <v>96.24179508312649</v>
      </c>
      <c r="G170" s="79">
        <f t="shared" si="76"/>
        <v>98.511834160908734</v>
      </c>
      <c r="H170" s="79">
        <f t="shared" si="76"/>
        <v>100</v>
      </c>
      <c r="I170" s="79">
        <f t="shared" si="76"/>
        <v>100.6817356038425</v>
      </c>
      <c r="J170" s="79">
        <f t="shared" si="76"/>
        <v>101.87095013108389</v>
      </c>
      <c r="K170" s="79">
        <f t="shared" si="76"/>
        <v>105.26766480632523</v>
      </c>
      <c r="L170" s="79">
        <f t="shared" si="76"/>
        <v>112.27513395880253</v>
      </c>
      <c r="M170" s="79">
        <f t="shared" si="76"/>
        <v>118.23574295215298</v>
      </c>
      <c r="N170" s="79">
        <f t="shared" si="76"/>
        <v>120.95027668394356</v>
      </c>
      <c r="O170" s="79">
        <f t="shared" si="76"/>
        <v>127.78468080719345</v>
      </c>
      <c r="P170" s="79">
        <f t="shared" si="76"/>
        <v>134.86615797764762</v>
      </c>
      <c r="Q170" s="79">
        <f t="shared" si="76"/>
        <v>137.78701069079759</v>
      </c>
      <c r="R170" s="79">
        <f t="shared" si="76"/>
        <v>141.44842266727292</v>
      </c>
      <c r="S170" s="79">
        <f t="shared" si="76"/>
        <v>145.20570467734419</v>
      </c>
      <c r="T170" s="79">
        <f t="shared" si="76"/>
        <v>148.38478619631269</v>
      </c>
      <c r="U170" s="79">
        <f t="shared" si="76"/>
        <v>151.63432353129602</v>
      </c>
      <c r="V170" s="79">
        <f t="shared" si="76"/>
        <v>154.95589765325553</v>
      </c>
      <c r="W170" s="79">
        <f t="shared" si="76"/>
        <v>156.78477651142174</v>
      </c>
      <c r="X170" s="79">
        <f t="shared" si="76"/>
        <v>157.08828910010408</v>
      </c>
    </row>
    <row r="171" spans="1:24" x14ac:dyDescent="0.2">
      <c r="A171" s="8" t="s">
        <v>88</v>
      </c>
      <c r="B171" s="16" t="s">
        <v>102</v>
      </c>
      <c r="C171" s="79">
        <f t="shared" ref="C171:X171" si="77">C174/$H$174*100</f>
        <v>89.790687898588999</v>
      </c>
      <c r="D171" s="79">
        <f t="shared" si="77"/>
        <v>90.921092661145835</v>
      </c>
      <c r="E171" s="79">
        <f t="shared" si="77"/>
        <v>91.831680068665221</v>
      </c>
      <c r="F171" s="79">
        <f t="shared" si="77"/>
        <v>94.712915581810492</v>
      </c>
      <c r="G171" s="79">
        <f t="shared" si="77"/>
        <v>98.039014488019944</v>
      </c>
      <c r="H171" s="79">
        <f t="shared" si="77"/>
        <v>100</v>
      </c>
      <c r="I171" s="79">
        <f t="shared" si="77"/>
        <v>101.23823867824437</v>
      </c>
      <c r="J171" s="79">
        <f t="shared" si="77"/>
        <v>103.31621951301648</v>
      </c>
      <c r="K171" s="79">
        <f t="shared" si="77"/>
        <v>104.89343850560462</v>
      </c>
      <c r="L171" s="79">
        <f t="shared" si="77"/>
        <v>105.263578728683</v>
      </c>
      <c r="M171" s="79">
        <f t="shared" si="77"/>
        <v>105.26357872868294</v>
      </c>
      <c r="N171" s="79">
        <f t="shared" si="77"/>
        <v>106.3162145159698</v>
      </c>
      <c r="O171" s="79">
        <f t="shared" si="77"/>
        <v>118.74674239630085</v>
      </c>
      <c r="P171" s="79">
        <f t="shared" si="77"/>
        <v>131.68348592398877</v>
      </c>
      <c r="Q171" s="79">
        <f t="shared" si="77"/>
        <v>134.83880594921285</v>
      </c>
      <c r="R171" s="79">
        <f t="shared" si="77"/>
        <v>139.64914577911756</v>
      </c>
      <c r="S171" s="79">
        <f t="shared" si="77"/>
        <v>144.60853149839338</v>
      </c>
      <c r="T171" s="79">
        <f t="shared" si="77"/>
        <v>148.14239285563951</v>
      </c>
      <c r="U171" s="79">
        <f t="shared" si="77"/>
        <v>151.7629737082126</v>
      </c>
      <c r="V171" s="79">
        <f t="shared" si="77"/>
        <v>155.47240950272362</v>
      </c>
      <c r="W171" s="79">
        <f t="shared" si="77"/>
        <v>157.69939230791397</v>
      </c>
      <c r="X171" s="79">
        <f t="shared" si="77"/>
        <v>158.40769880447826</v>
      </c>
    </row>
    <row r="172" spans="1:24" x14ac:dyDescent="0.2">
      <c r="A172" s="8" t="s">
        <v>105</v>
      </c>
      <c r="B172" s="16" t="s">
        <v>102</v>
      </c>
      <c r="C172" s="79">
        <f>C175/$H$175*100</f>
        <v>89.790687898588999</v>
      </c>
      <c r="D172" s="79">
        <f t="shared" ref="D172:X172" si="78">D175/$H$175*100</f>
        <v>90.921092661145835</v>
      </c>
      <c r="E172" s="79">
        <f t="shared" si="78"/>
        <v>91.831680068665221</v>
      </c>
      <c r="F172" s="79">
        <f t="shared" si="78"/>
        <v>94.712915581810492</v>
      </c>
      <c r="G172" s="79">
        <f t="shared" si="78"/>
        <v>98.039014488019944</v>
      </c>
      <c r="H172" s="79">
        <f t="shared" si="78"/>
        <v>100</v>
      </c>
      <c r="I172" s="79">
        <f t="shared" si="78"/>
        <v>101.23823867824437</v>
      </c>
      <c r="J172" s="79">
        <f t="shared" si="78"/>
        <v>103.31621951301648</v>
      </c>
      <c r="K172" s="79">
        <f t="shared" si="78"/>
        <v>104.89343850560462</v>
      </c>
      <c r="L172" s="79">
        <f t="shared" si="78"/>
        <v>105.263578728683</v>
      </c>
      <c r="M172" s="79">
        <f t="shared" si="78"/>
        <v>105.26357872868294</v>
      </c>
      <c r="N172" s="79">
        <f t="shared" si="78"/>
        <v>106.3162145159698</v>
      </c>
      <c r="O172" s="79">
        <f t="shared" si="78"/>
        <v>118.74674239630085</v>
      </c>
      <c r="P172" s="79">
        <f t="shared" si="78"/>
        <v>131.68348592398877</v>
      </c>
      <c r="Q172" s="79">
        <f t="shared" si="78"/>
        <v>134.83880594921285</v>
      </c>
      <c r="R172" s="79">
        <f t="shared" si="78"/>
        <v>139.64914577911756</v>
      </c>
      <c r="S172" s="79">
        <f t="shared" si="78"/>
        <v>144.60853149839338</v>
      </c>
      <c r="T172" s="79">
        <f t="shared" si="78"/>
        <v>148.14239285563951</v>
      </c>
      <c r="U172" s="79">
        <f t="shared" si="78"/>
        <v>151.7629737082126</v>
      </c>
      <c r="V172" s="79">
        <f t="shared" si="78"/>
        <v>155.47240950272362</v>
      </c>
      <c r="W172" s="79">
        <f t="shared" si="78"/>
        <v>157.69939230791397</v>
      </c>
      <c r="X172" s="79">
        <f t="shared" si="78"/>
        <v>158.40769880447826</v>
      </c>
    </row>
    <row r="173" spans="1:24" x14ac:dyDescent="0.2">
      <c r="A173" s="146" t="s">
        <v>117</v>
      </c>
      <c r="B173" s="16"/>
      <c r="C173" s="35">
        <v>12.425517387368048</v>
      </c>
      <c r="D173" s="35">
        <v>12.166690914465235</v>
      </c>
      <c r="E173" s="35">
        <v>12.235525955782199</v>
      </c>
      <c r="F173" s="35">
        <v>12.414323315641212</v>
      </c>
      <c r="G173" s="35">
        <v>12.707137877406069</v>
      </c>
      <c r="H173" s="35">
        <v>12.899097845087621</v>
      </c>
      <c r="I173" s="35">
        <v>12.987035587672064</v>
      </c>
      <c r="J173" s="35">
        <v>13.140433533128927</v>
      </c>
      <c r="K173" s="35">
        <v>13.578579082606758</v>
      </c>
      <c r="L173" s="35">
        <v>14.482479385049135</v>
      </c>
      <c r="M173" s="114">
        <v>15.251344171264503</v>
      </c>
      <c r="N173" s="100">
        <v>15.601494533366077</v>
      </c>
      <c r="O173" s="100">
        <v>16.483071008352784</v>
      </c>
      <c r="P173" s="100">
        <v>17.396517677447211</v>
      </c>
      <c r="Q173" s="100">
        <v>17.773281326827323</v>
      </c>
      <c r="R173" s="100">
        <v>18.245570440184629</v>
      </c>
      <c r="S173" s="100">
        <v>18.730225922979599</v>
      </c>
      <c r="T173" s="100">
        <v>19.140298758686441</v>
      </c>
      <c r="U173" s="100">
        <v>19.559459759038596</v>
      </c>
      <c r="V173" s="100">
        <v>19.987912855027261</v>
      </c>
      <c r="W173" s="100">
        <v>20.223821728410243</v>
      </c>
      <c r="X173" s="100">
        <v>20.262972114196536</v>
      </c>
    </row>
    <row r="174" spans="1:24" x14ac:dyDescent="0.2">
      <c r="A174" s="147" t="s">
        <v>118</v>
      </c>
      <c r="B174" s="16"/>
      <c r="C174" s="44">
        <v>4.9630210767479177</v>
      </c>
      <c r="D174" s="44">
        <v>5.0255021958163244</v>
      </c>
      <c r="E174" s="44">
        <v>5.0758333003162033</v>
      </c>
      <c r="F174" s="44">
        <v>5.2350884849403023</v>
      </c>
      <c r="G174" s="45">
        <v>5.4189327048833489</v>
      </c>
      <c r="H174" s="60">
        <v>5.5273227022753533</v>
      </c>
      <c r="I174" s="61">
        <v>5.5957641498463087</v>
      </c>
      <c r="J174" s="61">
        <v>5.7106208562755985</v>
      </c>
      <c r="K174" s="61">
        <v>5.7977988397175215</v>
      </c>
      <c r="L174" s="61">
        <v>5.8182576842979845</v>
      </c>
      <c r="M174" s="115">
        <v>5.8182576842979827</v>
      </c>
      <c r="N174" s="101">
        <v>5.8764402611409636</v>
      </c>
      <c r="O174" s="92">
        <v>6.5635156506831684</v>
      </c>
      <c r="P174" s="92">
        <v>7.2785712126242004</v>
      </c>
      <c r="Q174" s="92">
        <v>7.4529759327078509</v>
      </c>
      <c r="R174" s="92">
        <v>7.7188589381827679</v>
      </c>
      <c r="S174" s="92">
        <v>7.9929801909377032</v>
      </c>
      <c r="T174" s="92">
        <v>8.1883081120037051</v>
      </c>
      <c r="U174" s="92">
        <v>8.3884292994222101</v>
      </c>
      <c r="V174" s="92">
        <v>8.5934617862185458</v>
      </c>
      <c r="W174" s="92">
        <v>8.7165543123856004</v>
      </c>
      <c r="X174" s="92">
        <v>8.7557046981718898</v>
      </c>
    </row>
    <row r="175" spans="1:24" x14ac:dyDescent="0.2">
      <c r="A175" s="148" t="s">
        <v>119</v>
      </c>
      <c r="B175" s="16"/>
      <c r="C175" s="44">
        <f>C174</f>
        <v>4.9630210767479177</v>
      </c>
      <c r="D175" s="196">
        <f t="shared" ref="D175:X175" si="79">D174</f>
        <v>5.0255021958163244</v>
      </c>
      <c r="E175" s="196">
        <f t="shared" si="79"/>
        <v>5.0758333003162033</v>
      </c>
      <c r="F175" s="196">
        <f t="shared" si="79"/>
        <v>5.2350884849403023</v>
      </c>
      <c r="G175" s="196">
        <f t="shared" si="79"/>
        <v>5.4189327048833489</v>
      </c>
      <c r="H175" s="196">
        <f t="shared" si="79"/>
        <v>5.5273227022753533</v>
      </c>
      <c r="I175" s="196">
        <f t="shared" si="79"/>
        <v>5.5957641498463087</v>
      </c>
      <c r="J175" s="196">
        <f t="shared" si="79"/>
        <v>5.7106208562755985</v>
      </c>
      <c r="K175" s="196">
        <f t="shared" si="79"/>
        <v>5.7977988397175215</v>
      </c>
      <c r="L175" s="196">
        <f t="shared" si="79"/>
        <v>5.8182576842979845</v>
      </c>
      <c r="M175" s="196">
        <f t="shared" si="79"/>
        <v>5.8182576842979827</v>
      </c>
      <c r="N175" s="196">
        <f t="shared" si="79"/>
        <v>5.8764402611409636</v>
      </c>
      <c r="O175" s="196">
        <f t="shared" si="79"/>
        <v>6.5635156506831684</v>
      </c>
      <c r="P175" s="196">
        <f t="shared" si="79"/>
        <v>7.2785712126242004</v>
      </c>
      <c r="Q175" s="196">
        <f t="shared" si="79"/>
        <v>7.4529759327078509</v>
      </c>
      <c r="R175" s="196">
        <f t="shared" si="79"/>
        <v>7.7188589381827679</v>
      </c>
      <c r="S175" s="196">
        <f t="shared" si="79"/>
        <v>7.9929801909377032</v>
      </c>
      <c r="T175" s="196">
        <f t="shared" si="79"/>
        <v>8.1883081120037051</v>
      </c>
      <c r="U175" s="196">
        <f t="shared" si="79"/>
        <v>8.3884292994222101</v>
      </c>
      <c r="V175" s="196">
        <f t="shared" si="79"/>
        <v>8.5934617862185458</v>
      </c>
      <c r="W175" s="196">
        <f t="shared" si="79"/>
        <v>8.7165543123856004</v>
      </c>
      <c r="X175" s="196">
        <f t="shared" si="79"/>
        <v>8.7557046981718898</v>
      </c>
    </row>
    <row r="176" spans="1:24" outlineLevel="1" x14ac:dyDescent="0.2">
      <c r="A176" s="9" t="s">
        <v>78</v>
      </c>
      <c r="B176" s="16"/>
      <c r="C176" s="44"/>
      <c r="D176" s="44"/>
      <c r="E176" s="44"/>
      <c r="F176" s="44"/>
      <c r="G176" s="45"/>
      <c r="H176" s="45"/>
      <c r="I176" s="30"/>
      <c r="J176" s="30"/>
      <c r="K176" s="30"/>
      <c r="L176" s="30"/>
      <c r="M176" s="7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</row>
    <row r="177" spans="1:24" outlineLevel="1" x14ac:dyDescent="0.2">
      <c r="A177" s="8" t="s">
        <v>6</v>
      </c>
      <c r="B177" s="16"/>
      <c r="C177" s="44"/>
      <c r="D177" s="44"/>
      <c r="E177" s="44"/>
      <c r="F177" s="44"/>
      <c r="G177" s="45"/>
      <c r="H177" s="45"/>
      <c r="I177" s="30"/>
      <c r="J177" s="34" t="s">
        <v>89</v>
      </c>
      <c r="K177" s="34" t="s">
        <v>89</v>
      </c>
      <c r="L177" s="34" t="s">
        <v>89</v>
      </c>
      <c r="M177" s="116" t="s">
        <v>89</v>
      </c>
      <c r="N177" s="102" t="s">
        <v>89</v>
      </c>
      <c r="O177" s="102" t="s">
        <v>89</v>
      </c>
      <c r="P177" s="102" t="s">
        <v>89</v>
      </c>
      <c r="Q177" s="102" t="s">
        <v>89</v>
      </c>
      <c r="R177" s="102" t="s">
        <v>89</v>
      </c>
      <c r="S177" s="102" t="s">
        <v>89</v>
      </c>
      <c r="T177" s="102" t="s">
        <v>89</v>
      </c>
      <c r="U177" s="102" t="s">
        <v>89</v>
      </c>
      <c r="V177" s="102" t="s">
        <v>89</v>
      </c>
      <c r="W177" s="102" t="s">
        <v>89</v>
      </c>
      <c r="X177" s="102" t="s">
        <v>89</v>
      </c>
    </row>
    <row r="178" spans="1:24" outlineLevel="1" x14ac:dyDescent="0.2">
      <c r="A178" s="1" t="s">
        <v>40</v>
      </c>
      <c r="B178" s="16"/>
      <c r="C178" s="34"/>
      <c r="D178" s="34"/>
      <c r="E178" s="34"/>
      <c r="F178" s="34"/>
      <c r="G178" s="34"/>
      <c r="H178" s="34"/>
      <c r="I178" s="34"/>
      <c r="J178" s="34" t="s">
        <v>89</v>
      </c>
      <c r="K178" s="34" t="s">
        <v>89</v>
      </c>
      <c r="L178" s="34" t="s">
        <v>89</v>
      </c>
      <c r="M178" s="116" t="s">
        <v>89</v>
      </c>
      <c r="N178" s="102" t="s">
        <v>89</v>
      </c>
      <c r="O178" s="102" t="s">
        <v>89</v>
      </c>
      <c r="P178" s="102" t="s">
        <v>89</v>
      </c>
      <c r="Q178" s="102" t="s">
        <v>89</v>
      </c>
      <c r="R178" s="102" t="s">
        <v>89</v>
      </c>
      <c r="S178" s="102" t="s">
        <v>89</v>
      </c>
      <c r="T178" s="102" t="s">
        <v>89</v>
      </c>
      <c r="U178" s="102" t="s">
        <v>89</v>
      </c>
      <c r="V178" s="102" t="s">
        <v>89</v>
      </c>
      <c r="W178" s="102" t="s">
        <v>89</v>
      </c>
      <c r="X178" s="102" t="s">
        <v>89</v>
      </c>
    </row>
    <row r="179" spans="1:24" outlineLevel="1" x14ac:dyDescent="0.2">
      <c r="A179" s="11" t="s">
        <v>0</v>
      </c>
      <c r="B179" s="16"/>
      <c r="C179" s="34"/>
      <c r="D179" s="34"/>
      <c r="E179" s="34"/>
      <c r="F179" s="34"/>
      <c r="G179" s="34"/>
      <c r="H179" s="34"/>
      <c r="I179" s="34"/>
      <c r="J179" s="34" t="s">
        <v>89</v>
      </c>
      <c r="K179" s="34" t="s">
        <v>89</v>
      </c>
      <c r="L179" s="34" t="s">
        <v>89</v>
      </c>
      <c r="M179" s="116" t="s">
        <v>89</v>
      </c>
      <c r="N179" s="102" t="s">
        <v>89</v>
      </c>
      <c r="O179" s="102" t="s">
        <v>89</v>
      </c>
      <c r="P179" s="102" t="s">
        <v>89</v>
      </c>
      <c r="Q179" s="102" t="s">
        <v>89</v>
      </c>
      <c r="R179" s="102" t="s">
        <v>89</v>
      </c>
      <c r="S179" s="102" t="s">
        <v>89</v>
      </c>
      <c r="T179" s="102" t="s">
        <v>89</v>
      </c>
      <c r="U179" s="102" t="s">
        <v>89</v>
      </c>
      <c r="V179" s="102" t="s">
        <v>89</v>
      </c>
      <c r="W179" s="102" t="s">
        <v>89</v>
      </c>
      <c r="X179" s="102" t="s">
        <v>89</v>
      </c>
    </row>
    <row r="180" spans="1:24" outlineLevel="1" x14ac:dyDescent="0.2">
      <c r="A180" s="15" t="s">
        <v>36</v>
      </c>
      <c r="B180" s="16"/>
      <c r="C180" s="36"/>
      <c r="D180" s="36"/>
      <c r="E180" s="36"/>
      <c r="F180" s="36"/>
      <c r="G180" s="36"/>
      <c r="H180" s="36"/>
      <c r="I180" s="36"/>
      <c r="J180" s="36">
        <v>-0.1</v>
      </c>
      <c r="K180" s="36">
        <v>-0.1</v>
      </c>
      <c r="L180" s="36">
        <v>0.33500000000000002</v>
      </c>
      <c r="M180" s="36">
        <v>0.33500000000000002</v>
      </c>
      <c r="N180" s="36">
        <v>0.33500000000000002</v>
      </c>
      <c r="O180" s="36">
        <v>0.33500000000000002</v>
      </c>
      <c r="P180" s="36">
        <v>0.33500000000000002</v>
      </c>
      <c r="Q180" s="36">
        <v>0.33500000000000002</v>
      </c>
      <c r="R180" s="36">
        <v>0.33500000000000002</v>
      </c>
      <c r="S180" s="36">
        <v>0.33500000000000002</v>
      </c>
      <c r="T180" s="36">
        <v>0.33500000000000002</v>
      </c>
      <c r="U180" s="36">
        <v>0.33500000000000002</v>
      </c>
      <c r="V180" s="36">
        <v>0.33500000000000002</v>
      </c>
      <c r="W180" s="36">
        <v>0.33500000000000002</v>
      </c>
      <c r="X180" s="36">
        <v>0.33500000000000002</v>
      </c>
    </row>
    <row r="181" spans="1:24" outlineLevel="1" x14ac:dyDescent="0.2">
      <c r="A181" s="15" t="s">
        <v>35</v>
      </c>
      <c r="B181" s="16"/>
      <c r="C181" s="34"/>
      <c r="D181" s="34"/>
      <c r="E181" s="34"/>
      <c r="F181" s="34"/>
      <c r="G181" s="34"/>
      <c r="H181" s="34"/>
      <c r="I181" s="34"/>
      <c r="J181" s="34" t="s">
        <v>89</v>
      </c>
      <c r="K181" s="34" t="s">
        <v>89</v>
      </c>
      <c r="L181" s="34" t="s">
        <v>89</v>
      </c>
      <c r="M181" s="116" t="s">
        <v>89</v>
      </c>
      <c r="N181" s="102" t="s">
        <v>89</v>
      </c>
      <c r="O181" s="102" t="s">
        <v>89</v>
      </c>
      <c r="P181" s="102" t="s">
        <v>89</v>
      </c>
      <c r="Q181" s="102" t="s">
        <v>89</v>
      </c>
      <c r="R181" s="102" t="s">
        <v>89</v>
      </c>
      <c r="S181" s="102" t="s">
        <v>89</v>
      </c>
      <c r="T181" s="102" t="s">
        <v>89</v>
      </c>
      <c r="U181" s="102" t="s">
        <v>89</v>
      </c>
      <c r="V181" s="102" t="s">
        <v>89</v>
      </c>
      <c r="W181" s="102" t="s">
        <v>89</v>
      </c>
      <c r="X181" s="102" t="s">
        <v>89</v>
      </c>
    </row>
    <row r="182" spans="1:24" outlineLevel="1" x14ac:dyDescent="0.2">
      <c r="A182" s="11" t="s">
        <v>1</v>
      </c>
      <c r="B182" s="16"/>
      <c r="C182" s="36"/>
      <c r="D182" s="36"/>
      <c r="E182" s="36"/>
      <c r="F182" s="36"/>
      <c r="G182" s="36"/>
      <c r="H182" s="36"/>
      <c r="I182" s="36"/>
      <c r="J182" s="36">
        <v>0.8</v>
      </c>
      <c r="K182" s="36">
        <v>0.8</v>
      </c>
      <c r="L182" s="36">
        <v>0.8</v>
      </c>
      <c r="M182" s="36">
        <v>0.8</v>
      </c>
      <c r="N182" s="36">
        <v>0.8</v>
      </c>
      <c r="O182" s="36">
        <v>0.8</v>
      </c>
      <c r="P182" s="36">
        <v>0.8</v>
      </c>
      <c r="Q182" s="36">
        <v>0.8</v>
      </c>
      <c r="R182" s="36">
        <v>0.8</v>
      </c>
      <c r="S182" s="36">
        <v>0.8</v>
      </c>
      <c r="T182" s="36">
        <v>0.8</v>
      </c>
      <c r="U182" s="36">
        <v>0.8</v>
      </c>
      <c r="V182" s="36">
        <v>0.8</v>
      </c>
      <c r="W182" s="36">
        <v>0.8</v>
      </c>
      <c r="X182" s="36">
        <v>0.8</v>
      </c>
    </row>
    <row r="183" spans="1:24" outlineLevel="1" x14ac:dyDescent="0.2">
      <c r="A183" s="11" t="s">
        <v>5</v>
      </c>
      <c r="B183" s="16"/>
      <c r="C183" s="34"/>
      <c r="D183" s="34"/>
      <c r="E183" s="34"/>
      <c r="F183" s="34"/>
      <c r="G183" s="34"/>
      <c r="H183" s="34"/>
      <c r="I183" s="34"/>
      <c r="J183" s="34" t="s">
        <v>89</v>
      </c>
      <c r="K183" s="34" t="s">
        <v>89</v>
      </c>
      <c r="L183" s="34" t="s">
        <v>89</v>
      </c>
      <c r="M183" s="116" t="s">
        <v>89</v>
      </c>
      <c r="N183" s="102" t="s">
        <v>89</v>
      </c>
      <c r="O183" s="102" t="s">
        <v>89</v>
      </c>
      <c r="P183" s="102" t="s">
        <v>89</v>
      </c>
      <c r="Q183" s="102" t="s">
        <v>89</v>
      </c>
      <c r="R183" s="102" t="s">
        <v>89</v>
      </c>
      <c r="S183" s="102" t="s">
        <v>89</v>
      </c>
      <c r="T183" s="102" t="s">
        <v>89</v>
      </c>
      <c r="U183" s="102" t="s">
        <v>89</v>
      </c>
      <c r="V183" s="102" t="s">
        <v>89</v>
      </c>
      <c r="W183" s="102" t="s">
        <v>89</v>
      </c>
      <c r="X183" s="102" t="s">
        <v>89</v>
      </c>
    </row>
    <row r="184" spans="1:24" outlineLevel="1" x14ac:dyDescent="0.2">
      <c r="A184" s="1" t="s">
        <v>41</v>
      </c>
      <c r="B184" s="16"/>
      <c r="C184" s="34"/>
      <c r="D184" s="34"/>
      <c r="E184" s="34"/>
      <c r="F184" s="34"/>
      <c r="G184" s="34"/>
      <c r="H184" s="34"/>
      <c r="I184" s="34"/>
      <c r="J184" s="34" t="s">
        <v>89</v>
      </c>
      <c r="K184" s="34" t="s">
        <v>89</v>
      </c>
      <c r="L184" s="34" t="s">
        <v>89</v>
      </c>
      <c r="M184" s="116" t="s">
        <v>89</v>
      </c>
      <c r="N184" s="102" t="s">
        <v>89</v>
      </c>
      <c r="O184" s="102" t="s">
        <v>89</v>
      </c>
      <c r="P184" s="102" t="s">
        <v>89</v>
      </c>
      <c r="Q184" s="102" t="s">
        <v>89</v>
      </c>
      <c r="R184" s="102" t="s">
        <v>89</v>
      </c>
      <c r="S184" s="102" t="s">
        <v>89</v>
      </c>
      <c r="T184" s="102" t="s">
        <v>89</v>
      </c>
      <c r="U184" s="102" t="s">
        <v>89</v>
      </c>
      <c r="V184" s="102" t="s">
        <v>89</v>
      </c>
      <c r="W184" s="102" t="s">
        <v>89</v>
      </c>
      <c r="X184" s="102" t="s">
        <v>89</v>
      </c>
    </row>
    <row r="185" spans="1:24" outlineLevel="1" x14ac:dyDescent="0.2">
      <c r="A185" s="11" t="s">
        <v>2</v>
      </c>
      <c r="B185" s="16"/>
      <c r="C185" s="34"/>
      <c r="D185" s="34"/>
      <c r="E185" s="34"/>
      <c r="F185" s="34"/>
      <c r="G185" s="34"/>
      <c r="H185" s="34"/>
      <c r="I185" s="34"/>
      <c r="J185" s="34" t="s">
        <v>89</v>
      </c>
      <c r="K185" s="34" t="s">
        <v>89</v>
      </c>
      <c r="L185" s="34" t="s">
        <v>89</v>
      </c>
      <c r="M185" s="116" t="s">
        <v>89</v>
      </c>
      <c r="N185" s="102" t="s">
        <v>89</v>
      </c>
      <c r="O185" s="102" t="s">
        <v>89</v>
      </c>
      <c r="P185" s="102" t="s">
        <v>89</v>
      </c>
      <c r="Q185" s="102" t="s">
        <v>89</v>
      </c>
      <c r="R185" s="102" t="s">
        <v>89</v>
      </c>
      <c r="S185" s="102" t="s">
        <v>89</v>
      </c>
      <c r="T185" s="102" t="s">
        <v>89</v>
      </c>
      <c r="U185" s="102" t="s">
        <v>89</v>
      </c>
      <c r="V185" s="102" t="s">
        <v>89</v>
      </c>
      <c r="W185" s="102" t="s">
        <v>89</v>
      </c>
      <c r="X185" s="102" t="s">
        <v>89</v>
      </c>
    </row>
    <row r="186" spans="1:24" outlineLevel="1" x14ac:dyDescent="0.2">
      <c r="A186" s="14" t="s">
        <v>7</v>
      </c>
      <c r="B186" s="16"/>
      <c r="C186" s="37"/>
      <c r="D186" s="37"/>
      <c r="E186" s="37"/>
      <c r="F186" s="37"/>
      <c r="G186" s="37"/>
      <c r="H186" s="37"/>
      <c r="I186" s="37"/>
      <c r="J186" s="37">
        <v>0.5</v>
      </c>
      <c r="K186" s="37">
        <v>0.5</v>
      </c>
      <c r="L186" s="37">
        <v>0.5</v>
      </c>
      <c r="M186" s="67">
        <v>0.5</v>
      </c>
      <c r="N186" s="94">
        <v>0.5</v>
      </c>
      <c r="O186" s="94">
        <v>0.5</v>
      </c>
      <c r="P186" s="94">
        <v>0.5</v>
      </c>
      <c r="Q186" s="94">
        <v>0.5</v>
      </c>
      <c r="R186" s="94">
        <v>0.5</v>
      </c>
      <c r="S186" s="94">
        <v>0.5</v>
      </c>
      <c r="T186" s="94">
        <v>0.5</v>
      </c>
      <c r="U186" s="94">
        <v>0.5</v>
      </c>
      <c r="V186" s="94">
        <v>0.5</v>
      </c>
      <c r="W186" s="94">
        <v>0.5</v>
      </c>
      <c r="X186" s="94">
        <v>0.5</v>
      </c>
    </row>
    <row r="187" spans="1:24" outlineLevel="1" x14ac:dyDescent="0.2">
      <c r="A187" s="150" t="s">
        <v>124</v>
      </c>
      <c r="B187" s="16"/>
      <c r="C187" s="37"/>
      <c r="D187" s="37"/>
      <c r="E187" s="37"/>
      <c r="F187" s="37"/>
      <c r="G187" s="37"/>
      <c r="H187" s="37"/>
      <c r="I187" s="37"/>
      <c r="J187" s="37">
        <v>0.5</v>
      </c>
      <c r="K187" s="37">
        <v>0.5</v>
      </c>
      <c r="L187" s="37">
        <v>0.5</v>
      </c>
      <c r="M187" s="67">
        <v>0.5</v>
      </c>
      <c r="N187" s="94">
        <v>0.5</v>
      </c>
      <c r="O187" s="94">
        <v>0.5</v>
      </c>
      <c r="P187" s="94">
        <v>0.5</v>
      </c>
      <c r="Q187" s="94">
        <v>0.5</v>
      </c>
      <c r="R187" s="94">
        <v>0.5</v>
      </c>
      <c r="S187" s="94">
        <v>0.5</v>
      </c>
      <c r="T187" s="94">
        <v>0.5</v>
      </c>
      <c r="U187" s="94">
        <v>0.5</v>
      </c>
      <c r="V187" s="94">
        <v>0.5</v>
      </c>
      <c r="W187" s="94">
        <v>0.5</v>
      </c>
      <c r="X187" s="94">
        <v>0.5</v>
      </c>
    </row>
    <row r="188" spans="1:24" outlineLevel="1" x14ac:dyDescent="0.2">
      <c r="A188" s="14" t="s">
        <v>8</v>
      </c>
      <c r="B188" s="16"/>
      <c r="C188" s="36"/>
      <c r="D188" s="36"/>
      <c r="E188" s="36"/>
      <c r="F188" s="36"/>
      <c r="G188" s="36"/>
      <c r="H188" s="36"/>
      <c r="I188" s="36"/>
      <c r="J188" s="36">
        <v>0.6</v>
      </c>
      <c r="K188" s="36">
        <v>0.6</v>
      </c>
      <c r="L188" s="36">
        <v>0.6</v>
      </c>
      <c r="M188" s="117">
        <v>0.6</v>
      </c>
      <c r="N188" s="103">
        <v>0.6</v>
      </c>
      <c r="O188" s="103">
        <v>0.6</v>
      </c>
      <c r="P188" s="103">
        <v>0.6</v>
      </c>
      <c r="Q188" s="103">
        <v>0.6</v>
      </c>
      <c r="R188" s="103">
        <v>0.6</v>
      </c>
      <c r="S188" s="103">
        <v>0.6</v>
      </c>
      <c r="T188" s="103">
        <v>0.6</v>
      </c>
      <c r="U188" s="103">
        <v>0.6</v>
      </c>
      <c r="V188" s="103">
        <v>0.6</v>
      </c>
      <c r="W188" s="103">
        <v>0.6</v>
      </c>
      <c r="X188" s="103">
        <v>0.6</v>
      </c>
    </row>
    <row r="189" spans="1:24" outlineLevel="1" x14ac:dyDescent="0.2">
      <c r="A189" s="14" t="s">
        <v>9</v>
      </c>
      <c r="B189" s="16"/>
      <c r="C189" s="36"/>
      <c r="D189" s="36"/>
      <c r="E189" s="36"/>
      <c r="F189" s="36"/>
      <c r="G189" s="36"/>
      <c r="H189" s="36"/>
      <c r="I189" s="36"/>
      <c r="J189" s="36">
        <v>0.6</v>
      </c>
      <c r="K189" s="36">
        <v>0.6</v>
      </c>
      <c r="L189" s="36">
        <v>0.6</v>
      </c>
      <c r="M189" s="117">
        <v>0.6</v>
      </c>
      <c r="N189" s="103">
        <v>0.6</v>
      </c>
      <c r="O189" s="103">
        <v>0.6</v>
      </c>
      <c r="P189" s="103">
        <v>0.6</v>
      </c>
      <c r="Q189" s="103">
        <v>0.6</v>
      </c>
      <c r="R189" s="103">
        <v>0.6</v>
      </c>
      <c r="S189" s="103">
        <v>0.6</v>
      </c>
      <c r="T189" s="103">
        <v>0.6</v>
      </c>
      <c r="U189" s="103">
        <v>0.6</v>
      </c>
      <c r="V189" s="103">
        <v>0.6</v>
      </c>
      <c r="W189" s="103">
        <v>0.6</v>
      </c>
      <c r="X189" s="103">
        <v>0.6</v>
      </c>
    </row>
    <row r="190" spans="1:24" outlineLevel="1" x14ac:dyDescent="0.2">
      <c r="A190" s="14" t="s">
        <v>10</v>
      </c>
      <c r="B190" s="16"/>
      <c r="C190" s="36"/>
      <c r="D190" s="36"/>
      <c r="E190" s="36"/>
      <c r="F190" s="36"/>
      <c r="G190" s="36"/>
      <c r="H190" s="36"/>
      <c r="I190" s="36"/>
      <c r="J190" s="36">
        <v>0.3</v>
      </c>
      <c r="K190" s="36">
        <v>0.3</v>
      </c>
      <c r="L190" s="36">
        <v>0.3</v>
      </c>
      <c r="M190" s="117">
        <v>0.3</v>
      </c>
      <c r="N190" s="103">
        <v>0.3</v>
      </c>
      <c r="O190" s="103">
        <v>0.3</v>
      </c>
      <c r="P190" s="103">
        <v>0.3</v>
      </c>
      <c r="Q190" s="103">
        <v>0.3</v>
      </c>
      <c r="R190" s="103">
        <v>0.3</v>
      </c>
      <c r="S190" s="103">
        <v>0.3</v>
      </c>
      <c r="T190" s="103">
        <v>0.3</v>
      </c>
      <c r="U190" s="103">
        <v>0.3</v>
      </c>
      <c r="V190" s="103">
        <v>0.3</v>
      </c>
      <c r="W190" s="103">
        <v>0.3</v>
      </c>
      <c r="X190" s="103">
        <v>0.3</v>
      </c>
    </row>
    <row r="191" spans="1:24" outlineLevel="1" x14ac:dyDescent="0.2">
      <c r="A191" s="14" t="s">
        <v>11</v>
      </c>
      <c r="B191" s="16"/>
      <c r="C191" s="37"/>
      <c r="D191" s="37"/>
      <c r="E191" s="37"/>
      <c r="F191" s="37"/>
      <c r="G191" s="37"/>
      <c r="H191" s="37"/>
      <c r="I191" s="37"/>
      <c r="J191" s="37">
        <v>0.7</v>
      </c>
      <c r="K191" s="37">
        <v>0.7</v>
      </c>
      <c r="L191" s="37">
        <v>0.7</v>
      </c>
      <c r="M191" s="118">
        <v>0.7</v>
      </c>
      <c r="N191" s="104">
        <v>0.7</v>
      </c>
      <c r="O191" s="104">
        <v>0.7</v>
      </c>
      <c r="P191" s="104">
        <v>0.7</v>
      </c>
      <c r="Q191" s="104">
        <v>0.7</v>
      </c>
      <c r="R191" s="104">
        <v>0.7</v>
      </c>
      <c r="S191" s="104">
        <v>0.7</v>
      </c>
      <c r="T191" s="104">
        <v>0.7</v>
      </c>
      <c r="U191" s="104">
        <v>0.7</v>
      </c>
      <c r="V191" s="104">
        <v>0.7</v>
      </c>
      <c r="W191" s="104">
        <v>0.7</v>
      </c>
      <c r="X191" s="104">
        <v>0.7</v>
      </c>
    </row>
    <row r="192" spans="1:24" outlineLevel="1" x14ac:dyDescent="0.2">
      <c r="A192" s="14" t="s">
        <v>12</v>
      </c>
      <c r="B192" s="16"/>
      <c r="C192" s="37"/>
      <c r="D192" s="37"/>
      <c r="E192" s="37"/>
      <c r="F192" s="37"/>
      <c r="G192" s="37"/>
      <c r="H192" s="37"/>
      <c r="I192" s="37"/>
      <c r="J192" s="37">
        <v>1.2</v>
      </c>
      <c r="K192" s="37">
        <v>1.2</v>
      </c>
      <c r="L192" s="37">
        <v>1.2</v>
      </c>
      <c r="M192" s="118">
        <v>1.2</v>
      </c>
      <c r="N192" s="104">
        <v>1.2</v>
      </c>
      <c r="O192" s="104">
        <v>1.2</v>
      </c>
      <c r="P192" s="104">
        <v>1.2</v>
      </c>
      <c r="Q192" s="104">
        <v>1.2</v>
      </c>
      <c r="R192" s="104">
        <v>1.2</v>
      </c>
      <c r="S192" s="104">
        <v>1.2</v>
      </c>
      <c r="T192" s="104">
        <v>1.2</v>
      </c>
      <c r="U192" s="104">
        <v>1.2</v>
      </c>
      <c r="V192" s="104">
        <v>1.2</v>
      </c>
      <c r="W192" s="104">
        <v>1.2</v>
      </c>
      <c r="X192" s="104">
        <v>1.2</v>
      </c>
    </row>
    <row r="193" spans="1:24" outlineLevel="1" x14ac:dyDescent="0.2">
      <c r="A193" s="11" t="s">
        <v>3</v>
      </c>
      <c r="B193" s="16"/>
      <c r="C193" s="34"/>
      <c r="D193" s="34"/>
      <c r="E193" s="34"/>
      <c r="F193" s="34"/>
      <c r="G193" s="34"/>
      <c r="H193" s="34"/>
      <c r="I193" s="34"/>
      <c r="J193" s="34" t="s">
        <v>89</v>
      </c>
      <c r="K193" s="34" t="s">
        <v>89</v>
      </c>
      <c r="L193" s="34" t="s">
        <v>89</v>
      </c>
      <c r="M193" s="116" t="s">
        <v>89</v>
      </c>
      <c r="N193" s="102" t="s">
        <v>89</v>
      </c>
      <c r="O193" s="102" t="s">
        <v>89</v>
      </c>
      <c r="P193" s="102" t="s">
        <v>89</v>
      </c>
      <c r="Q193" s="102" t="s">
        <v>89</v>
      </c>
      <c r="R193" s="102" t="s">
        <v>89</v>
      </c>
      <c r="S193" s="102" t="s">
        <v>89</v>
      </c>
      <c r="T193" s="102" t="s">
        <v>89</v>
      </c>
      <c r="U193" s="102" t="s">
        <v>89</v>
      </c>
      <c r="V193" s="102" t="s">
        <v>89</v>
      </c>
      <c r="W193" s="102" t="s">
        <v>89</v>
      </c>
      <c r="X193" s="102" t="s">
        <v>89</v>
      </c>
    </row>
    <row r="194" spans="1:24" outlineLevel="1" x14ac:dyDescent="0.2">
      <c r="A194" s="12" t="s">
        <v>13</v>
      </c>
      <c r="B194" s="16"/>
      <c r="C194" s="36"/>
      <c r="D194" s="36"/>
      <c r="E194" s="36"/>
      <c r="F194" s="36"/>
      <c r="G194" s="36"/>
      <c r="H194" s="36"/>
      <c r="I194" s="36"/>
      <c r="J194" s="36">
        <v>1.3</v>
      </c>
      <c r="K194" s="36">
        <v>1.3</v>
      </c>
      <c r="L194" s="36">
        <v>1.3</v>
      </c>
      <c r="M194" s="117">
        <v>1.3</v>
      </c>
      <c r="N194" s="103">
        <v>1.3</v>
      </c>
      <c r="O194" s="103">
        <v>1.3</v>
      </c>
      <c r="P194" s="103">
        <v>1.3</v>
      </c>
      <c r="Q194" s="103">
        <v>1.3</v>
      </c>
      <c r="R194" s="103">
        <v>1.3</v>
      </c>
      <c r="S194" s="103">
        <v>1.3</v>
      </c>
      <c r="T194" s="103">
        <v>1.3</v>
      </c>
      <c r="U194" s="103">
        <v>1.3</v>
      </c>
      <c r="V194" s="103">
        <v>1.3</v>
      </c>
      <c r="W194" s="103">
        <v>1.3</v>
      </c>
      <c r="X194" s="103">
        <v>1.3</v>
      </c>
    </row>
    <row r="195" spans="1:24" outlineLevel="1" x14ac:dyDescent="0.2">
      <c r="A195" s="12" t="s">
        <v>14</v>
      </c>
      <c r="B195" s="16"/>
      <c r="C195" s="36"/>
      <c r="D195" s="36"/>
      <c r="E195" s="36"/>
      <c r="F195" s="36"/>
      <c r="G195" s="36"/>
      <c r="H195" s="36"/>
      <c r="I195" s="36"/>
      <c r="J195" s="36">
        <v>0.2</v>
      </c>
      <c r="K195" s="36">
        <v>0.2</v>
      </c>
      <c r="L195" s="36">
        <v>0.2</v>
      </c>
      <c r="M195" s="117">
        <v>0.2</v>
      </c>
      <c r="N195" s="103">
        <v>0.2</v>
      </c>
      <c r="O195" s="103">
        <v>1.5</v>
      </c>
      <c r="P195" s="103">
        <v>1.5</v>
      </c>
      <c r="Q195" s="103">
        <v>1.5</v>
      </c>
      <c r="R195" s="103">
        <v>1.5</v>
      </c>
      <c r="S195" s="103">
        <v>1.5</v>
      </c>
      <c r="T195" s="103">
        <v>1.5</v>
      </c>
      <c r="U195" s="103">
        <v>1.5</v>
      </c>
      <c r="V195" s="103">
        <v>1.5</v>
      </c>
      <c r="W195" s="103">
        <v>1.5</v>
      </c>
      <c r="X195" s="103">
        <v>1.5</v>
      </c>
    </row>
    <row r="196" spans="1:24" outlineLevel="1" x14ac:dyDescent="0.2">
      <c r="A196" s="12" t="s">
        <v>15</v>
      </c>
      <c r="B196" s="16"/>
      <c r="C196" s="36"/>
      <c r="D196" s="36"/>
      <c r="E196" s="36"/>
      <c r="F196" s="36"/>
      <c r="G196" s="36"/>
      <c r="H196" s="36"/>
      <c r="I196" s="36"/>
      <c r="J196" s="36">
        <v>0.25</v>
      </c>
      <c r="K196" s="36">
        <v>-0.05</v>
      </c>
      <c r="L196" s="36">
        <v>-0.05</v>
      </c>
      <c r="M196" s="36">
        <v>-0.05</v>
      </c>
      <c r="N196" s="36">
        <v>0.75</v>
      </c>
      <c r="O196" s="36">
        <v>0.75</v>
      </c>
      <c r="P196" s="36">
        <v>0.75</v>
      </c>
      <c r="Q196" s="36">
        <v>0.75</v>
      </c>
      <c r="R196" s="36">
        <v>0.75</v>
      </c>
      <c r="S196" s="36">
        <v>0.75</v>
      </c>
      <c r="T196" s="36">
        <v>0.75</v>
      </c>
      <c r="U196" s="36">
        <v>0.75</v>
      </c>
      <c r="V196" s="36">
        <v>0.75</v>
      </c>
      <c r="W196" s="36">
        <v>0.75</v>
      </c>
      <c r="X196" s="36">
        <v>0.75</v>
      </c>
    </row>
    <row r="197" spans="1:24" outlineLevel="1" x14ac:dyDescent="0.2">
      <c r="A197" s="12" t="s">
        <v>16</v>
      </c>
      <c r="B197" s="16"/>
      <c r="C197" s="37"/>
      <c r="D197" s="37"/>
      <c r="E197" s="37"/>
      <c r="F197" s="37"/>
      <c r="G197" s="37"/>
      <c r="H197" s="37"/>
      <c r="I197" s="37"/>
      <c r="J197" s="37">
        <v>-4</v>
      </c>
      <c r="K197" s="37">
        <v>-3</v>
      </c>
      <c r="L197" s="37">
        <v>-2.5</v>
      </c>
      <c r="M197" s="67">
        <v>-2.75</v>
      </c>
      <c r="N197" s="94">
        <v>-2.75</v>
      </c>
      <c r="O197" s="94">
        <v>-3</v>
      </c>
      <c r="P197" s="94">
        <v>-2.5</v>
      </c>
      <c r="Q197" s="94">
        <v>-2.75</v>
      </c>
      <c r="R197" s="94">
        <v>-2.75</v>
      </c>
      <c r="S197" s="94">
        <v>-3</v>
      </c>
      <c r="T197" s="94">
        <v>-2.5</v>
      </c>
      <c r="U197" s="94">
        <v>-2.75</v>
      </c>
      <c r="V197" s="94">
        <v>-2.75</v>
      </c>
      <c r="W197" s="94">
        <v>-3</v>
      </c>
      <c r="X197" s="94">
        <v>-2.5</v>
      </c>
    </row>
    <row r="198" spans="1:24" outlineLevel="1" x14ac:dyDescent="0.2">
      <c r="A198" s="12" t="s">
        <v>43</v>
      </c>
      <c r="B198" s="16"/>
      <c r="C198" s="36"/>
      <c r="D198" s="36"/>
      <c r="E198" s="36"/>
      <c r="F198" s="36"/>
      <c r="G198" s="36"/>
      <c r="H198" s="36"/>
      <c r="I198" s="36"/>
      <c r="J198" s="36">
        <v>0.45</v>
      </c>
      <c r="K198" s="36">
        <v>0.45</v>
      </c>
      <c r="L198" s="36">
        <v>0.45</v>
      </c>
      <c r="M198" s="36">
        <v>0.45</v>
      </c>
      <c r="N198" s="36">
        <v>0.45</v>
      </c>
      <c r="O198" s="36">
        <v>0.45</v>
      </c>
      <c r="P198" s="36">
        <v>0.45</v>
      </c>
      <c r="Q198" s="36">
        <v>0.45</v>
      </c>
      <c r="R198" s="36">
        <v>0.45</v>
      </c>
      <c r="S198" s="36">
        <v>0.45</v>
      </c>
      <c r="T198" s="36">
        <v>0.45</v>
      </c>
      <c r="U198" s="36">
        <v>0.45</v>
      </c>
      <c r="V198" s="36">
        <v>0.45</v>
      </c>
      <c r="W198" s="36">
        <v>0.45</v>
      </c>
      <c r="X198" s="36">
        <v>0.25</v>
      </c>
    </row>
    <row r="199" spans="1:24" outlineLevel="1" x14ac:dyDescent="0.2">
      <c r="A199" s="12" t="s">
        <v>17</v>
      </c>
      <c r="B199" s="16"/>
      <c r="C199" s="36"/>
      <c r="D199" s="36"/>
      <c r="E199" s="36"/>
      <c r="F199" s="36"/>
      <c r="G199" s="36"/>
      <c r="H199" s="36"/>
      <c r="I199" s="36"/>
      <c r="J199" s="36">
        <v>-0.4</v>
      </c>
      <c r="K199" s="36">
        <v>-0.3</v>
      </c>
      <c r="L199" s="36">
        <v>0.25</v>
      </c>
      <c r="M199" s="117">
        <v>0.25</v>
      </c>
      <c r="N199" s="103">
        <v>0.45</v>
      </c>
      <c r="O199" s="103">
        <v>0.45</v>
      </c>
      <c r="P199" s="103">
        <v>0.45</v>
      </c>
      <c r="Q199" s="103">
        <v>0.45</v>
      </c>
      <c r="R199" s="103">
        <v>0.45</v>
      </c>
      <c r="S199" s="103">
        <v>0.45</v>
      </c>
      <c r="T199" s="103">
        <v>0.45</v>
      </c>
      <c r="U199" s="103">
        <v>0.45</v>
      </c>
      <c r="V199" s="103">
        <v>0.45</v>
      </c>
      <c r="W199" s="103">
        <v>0.45</v>
      </c>
      <c r="X199" s="103">
        <v>0.45</v>
      </c>
    </row>
    <row r="200" spans="1:24" outlineLevel="1" x14ac:dyDescent="0.2">
      <c r="A200" s="12" t="s">
        <v>18</v>
      </c>
      <c r="B200" s="16"/>
      <c r="C200" s="36"/>
      <c r="D200" s="36"/>
      <c r="E200" s="36"/>
      <c r="F200" s="36"/>
      <c r="G200" s="36"/>
      <c r="H200" s="36"/>
      <c r="I200" s="36"/>
      <c r="J200" s="36">
        <v>2.8</v>
      </c>
      <c r="K200" s="36">
        <v>2.8</v>
      </c>
      <c r="L200" s="36">
        <v>2.2000000000000002</v>
      </c>
      <c r="M200" s="36">
        <v>2.2000000000000002</v>
      </c>
      <c r="N200" s="36">
        <v>-1</v>
      </c>
      <c r="O200" s="36">
        <v>-1</v>
      </c>
      <c r="P200" s="36">
        <v>-1</v>
      </c>
      <c r="Q200" s="36">
        <v>-1</v>
      </c>
      <c r="R200" s="36">
        <v>-1</v>
      </c>
      <c r="S200" s="36">
        <v>-1</v>
      </c>
      <c r="T200" s="36">
        <v>-1</v>
      </c>
      <c r="U200" s="36">
        <v>-1</v>
      </c>
      <c r="V200" s="36">
        <v>-1</v>
      </c>
      <c r="W200" s="36">
        <v>-1</v>
      </c>
      <c r="X200" s="36">
        <v>-1</v>
      </c>
    </row>
    <row r="201" spans="1:24" outlineLevel="1" x14ac:dyDescent="0.2">
      <c r="A201" s="12" t="s">
        <v>42</v>
      </c>
      <c r="B201" s="16"/>
      <c r="C201" s="36"/>
      <c r="D201" s="36"/>
      <c r="E201" s="36"/>
      <c r="F201" s="36"/>
      <c r="G201" s="36"/>
      <c r="H201" s="36"/>
      <c r="I201" s="36"/>
      <c r="J201" s="36">
        <v>0.65</v>
      </c>
      <c r="K201" s="36">
        <v>0.65</v>
      </c>
      <c r="L201" s="36">
        <v>0.65</v>
      </c>
      <c r="M201" s="36">
        <v>0.15</v>
      </c>
      <c r="N201" s="36">
        <v>0.15</v>
      </c>
      <c r="O201" s="36">
        <v>0.15</v>
      </c>
      <c r="P201" s="36">
        <v>0.15</v>
      </c>
      <c r="Q201" s="36">
        <v>0.15</v>
      </c>
      <c r="R201" s="36">
        <v>0.15</v>
      </c>
      <c r="S201" s="36">
        <v>0.15</v>
      </c>
      <c r="T201" s="36">
        <v>0.15</v>
      </c>
      <c r="U201" s="36">
        <v>0.15</v>
      </c>
      <c r="V201" s="36">
        <v>0.15</v>
      </c>
      <c r="W201" s="36">
        <v>0.15</v>
      </c>
      <c r="X201" s="36">
        <v>0.15</v>
      </c>
    </row>
    <row r="202" spans="1:24" outlineLevel="1" x14ac:dyDescent="0.2">
      <c r="A202" s="12" t="s">
        <v>44</v>
      </c>
      <c r="B202" s="16"/>
      <c r="C202" s="37"/>
      <c r="D202" s="37"/>
      <c r="E202" s="37"/>
      <c r="F202" s="37"/>
      <c r="G202" s="37"/>
      <c r="H202" s="37"/>
      <c r="I202" s="37"/>
      <c r="J202" s="37">
        <v>-4.5</v>
      </c>
      <c r="K202" s="37">
        <v>-4</v>
      </c>
      <c r="L202" s="37">
        <v>-5</v>
      </c>
      <c r="M202" s="67">
        <v>-4</v>
      </c>
      <c r="N202" s="94">
        <v>-4.5</v>
      </c>
      <c r="O202" s="94">
        <v>-5</v>
      </c>
      <c r="P202" s="94">
        <v>-4</v>
      </c>
      <c r="Q202" s="94">
        <v>-4.5</v>
      </c>
      <c r="R202" s="94">
        <v>-5</v>
      </c>
      <c r="S202" s="94">
        <v>-3</v>
      </c>
      <c r="T202" s="94">
        <v>-4</v>
      </c>
      <c r="U202" s="94">
        <v>-3</v>
      </c>
      <c r="V202" s="94">
        <v>-2.5</v>
      </c>
      <c r="W202" s="94">
        <v>-3.5</v>
      </c>
      <c r="X202" s="94">
        <v>-5</v>
      </c>
    </row>
    <row r="203" spans="1:24" outlineLevel="1" x14ac:dyDescent="0.2">
      <c r="A203" s="12" t="s">
        <v>19</v>
      </c>
      <c r="B203" s="16"/>
      <c r="C203" s="37"/>
      <c r="D203" s="37"/>
      <c r="E203" s="37"/>
      <c r="F203" s="37"/>
      <c r="G203" s="37"/>
      <c r="H203" s="37"/>
      <c r="I203" s="37"/>
      <c r="J203" s="37">
        <v>0.1</v>
      </c>
      <c r="K203" s="37">
        <v>0.1</v>
      </c>
      <c r="L203" s="37">
        <v>0.1</v>
      </c>
      <c r="M203" s="67">
        <v>0.1</v>
      </c>
      <c r="N203" s="94">
        <v>0.1</v>
      </c>
      <c r="O203" s="94">
        <v>0.1</v>
      </c>
      <c r="P203" s="94">
        <v>0.1</v>
      </c>
      <c r="Q203" s="94">
        <v>0.1</v>
      </c>
      <c r="R203" s="94">
        <v>0.1</v>
      </c>
      <c r="S203" s="94">
        <v>0.1</v>
      </c>
      <c r="T203" s="94">
        <v>0.1</v>
      </c>
      <c r="U203" s="94">
        <v>0.1</v>
      </c>
      <c r="V203" s="94">
        <v>0.1</v>
      </c>
      <c r="W203" s="94">
        <v>0.1</v>
      </c>
      <c r="X203" s="94">
        <v>0.1</v>
      </c>
    </row>
    <row r="204" spans="1:24" outlineLevel="1" x14ac:dyDescent="0.2">
      <c r="A204" s="1" t="s">
        <v>4</v>
      </c>
      <c r="B204" s="16"/>
      <c r="C204" s="34"/>
      <c r="D204" s="34"/>
      <c r="E204" s="34"/>
      <c r="F204" s="34"/>
      <c r="G204" s="34"/>
      <c r="H204" s="34"/>
      <c r="I204" s="34"/>
      <c r="J204" s="34" t="s">
        <v>89</v>
      </c>
      <c r="K204" s="34" t="s">
        <v>89</v>
      </c>
      <c r="L204" s="34" t="s">
        <v>89</v>
      </c>
      <c r="M204" s="116" t="s">
        <v>89</v>
      </c>
      <c r="N204" s="102" t="s">
        <v>89</v>
      </c>
      <c r="O204" s="102" t="s">
        <v>89</v>
      </c>
      <c r="P204" s="102" t="s">
        <v>89</v>
      </c>
      <c r="Q204" s="102" t="s">
        <v>89</v>
      </c>
      <c r="R204" s="102" t="s">
        <v>89</v>
      </c>
      <c r="S204" s="102" t="s">
        <v>89</v>
      </c>
      <c r="T204" s="102" t="s">
        <v>89</v>
      </c>
      <c r="U204" s="102" t="s">
        <v>89</v>
      </c>
      <c r="V204" s="102" t="s">
        <v>89</v>
      </c>
      <c r="W204" s="102" t="s">
        <v>89</v>
      </c>
      <c r="X204" s="102" t="s">
        <v>89</v>
      </c>
    </row>
    <row r="205" spans="1:24" outlineLevel="1" x14ac:dyDescent="0.2">
      <c r="A205" s="3"/>
      <c r="B205" s="16"/>
      <c r="C205" s="44"/>
      <c r="D205" s="44"/>
      <c r="E205" s="44"/>
      <c r="F205" s="44"/>
      <c r="G205" s="45"/>
      <c r="H205" s="45"/>
      <c r="I205" s="30"/>
      <c r="J205" s="30"/>
      <c r="K205" s="30"/>
      <c r="L205" s="30"/>
      <c r="M205" s="6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</row>
    <row r="206" spans="1:24" outlineLevel="1" x14ac:dyDescent="0.2">
      <c r="A206" s="3"/>
      <c r="B206" s="16"/>
      <c r="C206" s="44"/>
      <c r="D206" s="44"/>
      <c r="E206" s="44"/>
      <c r="F206" s="44"/>
      <c r="G206" s="45"/>
      <c r="H206" s="45"/>
      <c r="I206" s="30"/>
      <c r="J206" s="30"/>
      <c r="K206" s="30"/>
      <c r="L206" s="30"/>
      <c r="M206" s="6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</row>
    <row r="207" spans="1:24" outlineLevel="1" x14ac:dyDescent="0.2">
      <c r="A207" s="9" t="s">
        <v>79</v>
      </c>
      <c r="B207" s="16"/>
      <c r="C207" s="44"/>
      <c r="D207" s="44"/>
      <c r="E207" s="44"/>
      <c r="F207" s="44"/>
      <c r="G207" s="45"/>
      <c r="H207" s="45"/>
      <c r="I207" s="30"/>
      <c r="J207" s="30"/>
      <c r="K207" s="30"/>
      <c r="L207" s="30"/>
      <c r="M207" s="6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</row>
    <row r="208" spans="1:24" outlineLevel="1" x14ac:dyDescent="0.2">
      <c r="A208" s="8" t="s">
        <v>6</v>
      </c>
      <c r="B208" s="16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114" t="s">
        <v>89</v>
      </c>
      <c r="N208" s="100" t="s">
        <v>89</v>
      </c>
      <c r="O208" s="100" t="s">
        <v>89</v>
      </c>
      <c r="P208" s="100" t="s">
        <v>89</v>
      </c>
      <c r="Q208" s="100" t="s">
        <v>89</v>
      </c>
      <c r="R208" s="100" t="s">
        <v>89</v>
      </c>
      <c r="S208" s="100" t="s">
        <v>89</v>
      </c>
      <c r="T208" s="100" t="s">
        <v>89</v>
      </c>
      <c r="U208" s="100" t="s">
        <v>89</v>
      </c>
      <c r="V208" s="100" t="s">
        <v>89</v>
      </c>
      <c r="W208" s="100" t="s">
        <v>89</v>
      </c>
      <c r="X208" s="100" t="s">
        <v>89</v>
      </c>
    </row>
    <row r="209" spans="1:24" outlineLevel="1" x14ac:dyDescent="0.2">
      <c r="A209" s="1" t="s">
        <v>40</v>
      </c>
      <c r="B209" s="16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114" t="s">
        <v>89</v>
      </c>
      <c r="N209" s="100" t="s">
        <v>89</v>
      </c>
      <c r="O209" s="100" t="s">
        <v>89</v>
      </c>
      <c r="P209" s="100" t="s">
        <v>89</v>
      </c>
      <c r="Q209" s="100" t="s">
        <v>89</v>
      </c>
      <c r="R209" s="100" t="s">
        <v>89</v>
      </c>
      <c r="S209" s="100" t="s">
        <v>89</v>
      </c>
      <c r="T209" s="100" t="s">
        <v>89</v>
      </c>
      <c r="U209" s="100" t="s">
        <v>89</v>
      </c>
      <c r="V209" s="100" t="s">
        <v>89</v>
      </c>
      <c r="W209" s="100" t="s">
        <v>89</v>
      </c>
      <c r="X209" s="100" t="s">
        <v>89</v>
      </c>
    </row>
    <row r="210" spans="1:24" outlineLevel="1" x14ac:dyDescent="0.2">
      <c r="A210" s="11" t="s">
        <v>0</v>
      </c>
      <c r="B210" s="16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114" t="s">
        <v>89</v>
      </c>
      <c r="N210" s="100" t="s">
        <v>89</v>
      </c>
      <c r="O210" s="100" t="s">
        <v>89</v>
      </c>
      <c r="P210" s="100" t="s">
        <v>89</v>
      </c>
      <c r="Q210" s="100" t="s">
        <v>89</v>
      </c>
      <c r="R210" s="100" t="s">
        <v>89</v>
      </c>
      <c r="S210" s="100" t="s">
        <v>89</v>
      </c>
      <c r="T210" s="100" t="s">
        <v>89</v>
      </c>
      <c r="U210" s="100" t="s">
        <v>89</v>
      </c>
      <c r="V210" s="100" t="s">
        <v>89</v>
      </c>
      <c r="W210" s="100" t="s">
        <v>89</v>
      </c>
      <c r="X210" s="100" t="s">
        <v>89</v>
      </c>
    </row>
    <row r="211" spans="1:24" outlineLevel="1" x14ac:dyDescent="0.2">
      <c r="A211" s="15" t="s">
        <v>36</v>
      </c>
      <c r="B211" s="16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119">
        <v>0.20522010700000001</v>
      </c>
      <c r="N211" s="105">
        <v>0.20522010700000001</v>
      </c>
      <c r="O211" s="105">
        <v>0.20522010700000001</v>
      </c>
      <c r="P211" s="105">
        <v>0.20522010700000001</v>
      </c>
      <c r="Q211" s="105">
        <v>0.20522010700000001</v>
      </c>
      <c r="R211" s="105">
        <v>0.20522010700000001</v>
      </c>
      <c r="S211" s="105">
        <v>0.20522010700000001</v>
      </c>
      <c r="T211" s="105">
        <v>0.20522010700000001</v>
      </c>
      <c r="U211" s="105">
        <v>0.20522010700000001</v>
      </c>
      <c r="V211" s="105">
        <v>0.20522010700000001</v>
      </c>
      <c r="W211" s="105">
        <v>0.20522010700000001</v>
      </c>
      <c r="X211" s="105">
        <v>0.20522010700000001</v>
      </c>
    </row>
    <row r="212" spans="1:24" outlineLevel="1" x14ac:dyDescent="0.2">
      <c r="A212" s="15" t="s">
        <v>35</v>
      </c>
      <c r="B212" s="16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114" t="s">
        <v>89</v>
      </c>
      <c r="N212" s="100" t="s">
        <v>89</v>
      </c>
      <c r="O212" s="100" t="s">
        <v>89</v>
      </c>
      <c r="P212" s="100" t="s">
        <v>89</v>
      </c>
      <c r="Q212" s="100" t="s">
        <v>89</v>
      </c>
      <c r="R212" s="100" t="s">
        <v>89</v>
      </c>
      <c r="S212" s="100" t="s">
        <v>89</v>
      </c>
      <c r="T212" s="100" t="s">
        <v>89</v>
      </c>
      <c r="U212" s="100" t="s">
        <v>89</v>
      </c>
      <c r="V212" s="100" t="s">
        <v>89</v>
      </c>
      <c r="W212" s="100" t="s">
        <v>89</v>
      </c>
      <c r="X212" s="100" t="s">
        <v>89</v>
      </c>
    </row>
    <row r="213" spans="1:24" outlineLevel="1" x14ac:dyDescent="0.2">
      <c r="A213" s="11" t="s">
        <v>1</v>
      </c>
      <c r="B213" s="16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120">
        <v>0.42499999999999999</v>
      </c>
      <c r="N213" s="106">
        <v>0.42499999999999999</v>
      </c>
      <c r="O213" s="106">
        <v>0.42499999999999999</v>
      </c>
      <c r="P213" s="106">
        <v>0.42499999999999999</v>
      </c>
      <c r="Q213" s="106">
        <v>0.42499999999999999</v>
      </c>
      <c r="R213" s="106">
        <v>0.42499999999999999</v>
      </c>
      <c r="S213" s="106">
        <v>0.42499999999999999</v>
      </c>
      <c r="T213" s="106">
        <v>0.42499999999999999</v>
      </c>
      <c r="U213" s="106">
        <v>0.42499999999999999</v>
      </c>
      <c r="V213" s="106">
        <v>0.42499999999999999</v>
      </c>
      <c r="W213" s="106">
        <v>0.42499999999999999</v>
      </c>
      <c r="X213" s="106">
        <v>0.42499999999999999</v>
      </c>
    </row>
    <row r="214" spans="1:24" outlineLevel="1" x14ac:dyDescent="0.2">
      <c r="A214" s="11" t="s">
        <v>5</v>
      </c>
      <c r="B214" s="16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114" t="s">
        <v>89</v>
      </c>
      <c r="N214" s="100" t="s">
        <v>89</v>
      </c>
      <c r="O214" s="100" t="s">
        <v>89</v>
      </c>
      <c r="P214" s="100" t="s">
        <v>89</v>
      </c>
      <c r="Q214" s="100" t="s">
        <v>89</v>
      </c>
      <c r="R214" s="100" t="s">
        <v>89</v>
      </c>
      <c r="S214" s="100" t="s">
        <v>89</v>
      </c>
      <c r="T214" s="100" t="s">
        <v>89</v>
      </c>
      <c r="U214" s="100" t="s">
        <v>89</v>
      </c>
      <c r="V214" s="100" t="s">
        <v>89</v>
      </c>
      <c r="W214" s="100" t="s">
        <v>89</v>
      </c>
      <c r="X214" s="100" t="s">
        <v>89</v>
      </c>
    </row>
    <row r="215" spans="1:24" outlineLevel="1" x14ac:dyDescent="0.2">
      <c r="A215" s="1" t="s">
        <v>41</v>
      </c>
      <c r="B215" s="16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114" t="s">
        <v>89</v>
      </c>
      <c r="N215" s="100" t="s">
        <v>89</v>
      </c>
      <c r="O215" s="100" t="s">
        <v>89</v>
      </c>
      <c r="P215" s="100" t="s">
        <v>89</v>
      </c>
      <c r="Q215" s="100" t="s">
        <v>89</v>
      </c>
      <c r="R215" s="100" t="s">
        <v>89</v>
      </c>
      <c r="S215" s="100" t="s">
        <v>89</v>
      </c>
      <c r="T215" s="100" t="s">
        <v>89</v>
      </c>
      <c r="U215" s="100" t="s">
        <v>89</v>
      </c>
      <c r="V215" s="100" t="s">
        <v>89</v>
      </c>
      <c r="W215" s="100" t="s">
        <v>89</v>
      </c>
      <c r="X215" s="100" t="s">
        <v>89</v>
      </c>
    </row>
    <row r="216" spans="1:24" outlineLevel="1" x14ac:dyDescent="0.2">
      <c r="A216" s="11" t="s">
        <v>2</v>
      </c>
      <c r="B216" s="16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114" t="s">
        <v>89</v>
      </c>
      <c r="N216" s="100" t="s">
        <v>89</v>
      </c>
      <c r="O216" s="100" t="s">
        <v>89</v>
      </c>
      <c r="P216" s="100" t="s">
        <v>89</v>
      </c>
      <c r="Q216" s="100" t="s">
        <v>89</v>
      </c>
      <c r="R216" s="100" t="s">
        <v>89</v>
      </c>
      <c r="S216" s="100" t="s">
        <v>89</v>
      </c>
      <c r="T216" s="100" t="s">
        <v>89</v>
      </c>
      <c r="U216" s="100" t="s">
        <v>89</v>
      </c>
      <c r="V216" s="100" t="s">
        <v>89</v>
      </c>
      <c r="W216" s="100" t="s">
        <v>89</v>
      </c>
      <c r="X216" s="100" t="s">
        <v>89</v>
      </c>
    </row>
    <row r="217" spans="1:24" outlineLevel="1" x14ac:dyDescent="0.2">
      <c r="A217" s="14" t="s">
        <v>7</v>
      </c>
      <c r="B217" s="16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119">
        <v>0.8</v>
      </c>
      <c r="N217" s="105">
        <v>0.8</v>
      </c>
      <c r="O217" s="105">
        <v>0.8</v>
      </c>
      <c r="P217" s="105">
        <v>0.8</v>
      </c>
      <c r="Q217" s="105">
        <v>0.8</v>
      </c>
      <c r="R217" s="105">
        <v>0.8</v>
      </c>
      <c r="S217" s="105">
        <v>0.8</v>
      </c>
      <c r="T217" s="105">
        <v>0.8</v>
      </c>
      <c r="U217" s="105">
        <v>0.8</v>
      </c>
      <c r="V217" s="105">
        <v>0.8</v>
      </c>
      <c r="W217" s="105">
        <v>0.8</v>
      </c>
      <c r="X217" s="105">
        <v>0.8</v>
      </c>
    </row>
    <row r="218" spans="1:24" outlineLevel="1" x14ac:dyDescent="0.2">
      <c r="A218" s="150" t="s">
        <v>124</v>
      </c>
      <c r="B218" s="16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119">
        <v>0.4</v>
      </c>
      <c r="N218" s="119">
        <v>0.4</v>
      </c>
      <c r="O218" s="119">
        <v>0.4</v>
      </c>
      <c r="P218" s="119">
        <v>0.4</v>
      </c>
      <c r="Q218" s="119">
        <v>0.4</v>
      </c>
      <c r="R218" s="119">
        <v>0.4</v>
      </c>
      <c r="S218" s="119">
        <v>0.4</v>
      </c>
      <c r="T218" s="119">
        <v>0.4</v>
      </c>
      <c r="U218" s="119">
        <v>0.4</v>
      </c>
      <c r="V218" s="119">
        <v>0.4</v>
      </c>
      <c r="W218" s="119">
        <v>0.4</v>
      </c>
      <c r="X218" s="119">
        <v>0.4</v>
      </c>
    </row>
    <row r="219" spans="1:24" outlineLevel="1" x14ac:dyDescent="0.2">
      <c r="A219" s="14" t="s">
        <v>8</v>
      </c>
      <c r="B219" s="16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119">
        <v>0.8</v>
      </c>
      <c r="N219" s="105">
        <v>0.8</v>
      </c>
      <c r="O219" s="105">
        <v>0.8</v>
      </c>
      <c r="P219" s="105">
        <v>0.8</v>
      </c>
      <c r="Q219" s="105">
        <v>0.8</v>
      </c>
      <c r="R219" s="105">
        <v>0.8</v>
      </c>
      <c r="S219" s="105">
        <v>0.8</v>
      </c>
      <c r="T219" s="105">
        <v>0.8</v>
      </c>
      <c r="U219" s="105">
        <v>0.8</v>
      </c>
      <c r="V219" s="105">
        <v>0.8</v>
      </c>
      <c r="W219" s="105">
        <v>0.8</v>
      </c>
      <c r="X219" s="105">
        <v>0.8</v>
      </c>
    </row>
    <row r="220" spans="1:24" outlineLevel="1" x14ac:dyDescent="0.2">
      <c r="A220" s="14" t="s">
        <v>9</v>
      </c>
      <c r="B220" s="16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119">
        <v>0.7</v>
      </c>
      <c r="N220" s="105">
        <v>0.7</v>
      </c>
      <c r="O220" s="105">
        <v>0.7</v>
      </c>
      <c r="P220" s="105">
        <v>0.7</v>
      </c>
      <c r="Q220" s="105">
        <v>0.7</v>
      </c>
      <c r="R220" s="105">
        <v>0.7</v>
      </c>
      <c r="S220" s="105">
        <v>0.7</v>
      </c>
      <c r="T220" s="105">
        <v>0.7</v>
      </c>
      <c r="U220" s="105">
        <v>0.7</v>
      </c>
      <c r="V220" s="105">
        <v>0.7</v>
      </c>
      <c r="W220" s="105">
        <v>0.7</v>
      </c>
      <c r="X220" s="105">
        <v>0.7</v>
      </c>
    </row>
    <row r="221" spans="1:24" outlineLevel="1" x14ac:dyDescent="0.2">
      <c r="A221" s="14" t="s">
        <v>10</v>
      </c>
      <c r="B221" s="16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120">
        <v>0.25</v>
      </c>
      <c r="N221" s="106">
        <v>0.25</v>
      </c>
      <c r="O221" s="106">
        <v>0.25</v>
      </c>
      <c r="P221" s="106">
        <v>0.25</v>
      </c>
      <c r="Q221" s="106">
        <v>0.25</v>
      </c>
      <c r="R221" s="106">
        <v>0.25</v>
      </c>
      <c r="S221" s="106">
        <v>0.25</v>
      </c>
      <c r="T221" s="106">
        <v>0.25</v>
      </c>
      <c r="U221" s="106">
        <v>0.25</v>
      </c>
      <c r="V221" s="106">
        <v>0.25</v>
      </c>
      <c r="W221" s="106">
        <v>0.25</v>
      </c>
      <c r="X221" s="106">
        <v>0.25</v>
      </c>
    </row>
    <row r="222" spans="1:24" outlineLevel="1" x14ac:dyDescent="0.2">
      <c r="A222" s="14" t="s">
        <v>11</v>
      </c>
      <c r="B222" s="16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120">
        <v>0.65</v>
      </c>
      <c r="N222" s="106">
        <v>0.65</v>
      </c>
      <c r="O222" s="106">
        <v>0.65</v>
      </c>
      <c r="P222" s="106">
        <v>0.65</v>
      </c>
      <c r="Q222" s="106">
        <v>0.65</v>
      </c>
      <c r="R222" s="106">
        <v>0.65</v>
      </c>
      <c r="S222" s="106">
        <v>0.65</v>
      </c>
      <c r="T222" s="106">
        <v>0.65</v>
      </c>
      <c r="U222" s="106">
        <v>0.65</v>
      </c>
      <c r="V222" s="106">
        <v>0.65</v>
      </c>
      <c r="W222" s="106">
        <v>0.65</v>
      </c>
      <c r="X222" s="106">
        <v>0.65</v>
      </c>
    </row>
    <row r="223" spans="1:24" outlineLevel="1" x14ac:dyDescent="0.2">
      <c r="A223" s="14" t="s">
        <v>12</v>
      </c>
      <c r="B223" s="16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120">
        <v>0.57999999999999996</v>
      </c>
      <c r="N223" s="106">
        <v>0.57999999999999996</v>
      </c>
      <c r="O223" s="106">
        <v>0.57999999999999996</v>
      </c>
      <c r="P223" s="106">
        <v>0.57999999999999996</v>
      </c>
      <c r="Q223" s="106">
        <v>0.57999999999999996</v>
      </c>
      <c r="R223" s="106">
        <v>0.57999999999999996</v>
      </c>
      <c r="S223" s="106">
        <v>0.57999999999999996</v>
      </c>
      <c r="T223" s="106">
        <v>0.57999999999999996</v>
      </c>
      <c r="U223" s="106">
        <v>0.57999999999999996</v>
      </c>
      <c r="V223" s="106">
        <v>0.57999999999999996</v>
      </c>
      <c r="W223" s="106">
        <v>0.57999999999999996</v>
      </c>
      <c r="X223" s="106">
        <v>0.57999999999999996</v>
      </c>
    </row>
    <row r="224" spans="1:24" outlineLevel="1" x14ac:dyDescent="0.2">
      <c r="A224" s="11" t="s">
        <v>3</v>
      </c>
      <c r="B224" s="16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114" t="s">
        <v>89</v>
      </c>
      <c r="N224" s="100" t="s">
        <v>89</v>
      </c>
      <c r="O224" s="100" t="s">
        <v>89</v>
      </c>
      <c r="P224" s="100" t="s">
        <v>89</v>
      </c>
      <c r="Q224" s="100" t="s">
        <v>89</v>
      </c>
      <c r="R224" s="100" t="s">
        <v>89</v>
      </c>
      <c r="S224" s="100" t="s">
        <v>89</v>
      </c>
      <c r="T224" s="100" t="s">
        <v>89</v>
      </c>
      <c r="U224" s="100" t="s">
        <v>89</v>
      </c>
      <c r="V224" s="100" t="s">
        <v>89</v>
      </c>
      <c r="W224" s="100" t="s">
        <v>89</v>
      </c>
      <c r="X224" s="100" t="s">
        <v>89</v>
      </c>
    </row>
    <row r="225" spans="1:24" outlineLevel="1" x14ac:dyDescent="0.2">
      <c r="A225" s="12" t="s">
        <v>13</v>
      </c>
      <c r="B225" s="16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120">
        <v>0.7</v>
      </c>
      <c r="N225" s="106">
        <v>0.7</v>
      </c>
      <c r="O225" s="106">
        <v>0.7</v>
      </c>
      <c r="P225" s="106">
        <v>0.7</v>
      </c>
      <c r="Q225" s="106">
        <v>0.7</v>
      </c>
      <c r="R225" s="106">
        <v>0.7</v>
      </c>
      <c r="S225" s="106">
        <v>0.7</v>
      </c>
      <c r="T225" s="106">
        <v>0.7</v>
      </c>
      <c r="U225" s="106">
        <v>0.7</v>
      </c>
      <c r="V225" s="106">
        <v>0.7</v>
      </c>
      <c r="W225" s="106">
        <v>0.7</v>
      </c>
      <c r="X225" s="106">
        <v>0.7</v>
      </c>
    </row>
    <row r="226" spans="1:24" outlineLevel="1" x14ac:dyDescent="0.2">
      <c r="A226" s="12" t="s">
        <v>14</v>
      </c>
      <c r="B226" s="16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120">
        <v>0.5</v>
      </c>
      <c r="N226" s="106">
        <v>0.5</v>
      </c>
      <c r="O226" s="106">
        <v>0.5</v>
      </c>
      <c r="P226" s="106">
        <v>0.5</v>
      </c>
      <c r="Q226" s="106">
        <v>0.5</v>
      </c>
      <c r="R226" s="106">
        <v>0.5</v>
      </c>
      <c r="S226" s="106">
        <v>0.5</v>
      </c>
      <c r="T226" s="106">
        <v>0.5</v>
      </c>
      <c r="U226" s="106">
        <v>0.5</v>
      </c>
      <c r="V226" s="106">
        <v>0.5</v>
      </c>
      <c r="W226" s="106">
        <v>0.5</v>
      </c>
      <c r="X226" s="106">
        <v>0.5</v>
      </c>
    </row>
    <row r="227" spans="1:24" outlineLevel="1" x14ac:dyDescent="0.2">
      <c r="A227" s="12" t="s">
        <v>15</v>
      </c>
      <c r="B227" s="16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119">
        <v>0.77</v>
      </c>
      <c r="N227" s="119">
        <v>0.77</v>
      </c>
      <c r="O227" s="119">
        <v>0.77</v>
      </c>
      <c r="P227" s="119">
        <v>0.77</v>
      </c>
      <c r="Q227" s="119">
        <v>0.77</v>
      </c>
      <c r="R227" s="119">
        <v>0.77</v>
      </c>
      <c r="S227" s="119">
        <v>0.77</v>
      </c>
      <c r="T227" s="119">
        <v>0.77</v>
      </c>
      <c r="U227" s="119">
        <v>0.77</v>
      </c>
      <c r="V227" s="119">
        <v>0.77</v>
      </c>
      <c r="W227" s="119">
        <v>0.77</v>
      </c>
      <c r="X227" s="119">
        <v>0.77</v>
      </c>
    </row>
    <row r="228" spans="1:24" outlineLevel="1" x14ac:dyDescent="0.2">
      <c r="A228" s="12" t="s">
        <v>16</v>
      </c>
      <c r="B228" s="16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120">
        <v>0.6</v>
      </c>
      <c r="N228" s="106">
        <v>0.6</v>
      </c>
      <c r="O228" s="106">
        <v>0.6</v>
      </c>
      <c r="P228" s="106">
        <v>0.6</v>
      </c>
      <c r="Q228" s="106">
        <v>0.6</v>
      </c>
      <c r="R228" s="106">
        <v>0.6</v>
      </c>
      <c r="S228" s="106">
        <v>0.6</v>
      </c>
      <c r="T228" s="106">
        <v>0.6</v>
      </c>
      <c r="U228" s="106">
        <v>0.6</v>
      </c>
      <c r="V228" s="106">
        <v>0.6</v>
      </c>
      <c r="W228" s="106">
        <v>0.6</v>
      </c>
      <c r="X228" s="106">
        <v>0.6</v>
      </c>
    </row>
    <row r="229" spans="1:24" outlineLevel="1" x14ac:dyDescent="0.2">
      <c r="A229" s="12" t="s">
        <v>43</v>
      </c>
      <c r="B229" s="16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120">
        <v>0.15</v>
      </c>
      <c r="N229" s="106">
        <v>0.15</v>
      </c>
      <c r="O229" s="106">
        <v>0.15</v>
      </c>
      <c r="P229" s="106">
        <v>0.15</v>
      </c>
      <c r="Q229" s="106">
        <v>0.15</v>
      </c>
      <c r="R229" s="106">
        <v>0.15</v>
      </c>
      <c r="S229" s="106">
        <v>0.15</v>
      </c>
      <c r="T229" s="106">
        <v>0.15</v>
      </c>
      <c r="U229" s="106">
        <v>0.15</v>
      </c>
      <c r="V229" s="106">
        <v>0.15</v>
      </c>
      <c r="W229" s="106">
        <v>0.15</v>
      </c>
      <c r="X229" s="106">
        <v>0.15</v>
      </c>
    </row>
    <row r="230" spans="1:24" outlineLevel="1" x14ac:dyDescent="0.2">
      <c r="A230" s="12" t="s">
        <v>17</v>
      </c>
      <c r="B230" s="16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120">
        <v>0.86</v>
      </c>
      <c r="N230" s="106">
        <v>0.86</v>
      </c>
      <c r="O230" s="106">
        <v>0.86</v>
      </c>
      <c r="P230" s="106">
        <v>0.86</v>
      </c>
      <c r="Q230" s="106">
        <v>0.86</v>
      </c>
      <c r="R230" s="106">
        <v>0.86</v>
      </c>
      <c r="S230" s="106">
        <v>0.86</v>
      </c>
      <c r="T230" s="106">
        <v>0.86</v>
      </c>
      <c r="U230" s="106">
        <v>0.86</v>
      </c>
      <c r="V230" s="106">
        <v>0.86</v>
      </c>
      <c r="W230" s="106">
        <v>0.86</v>
      </c>
      <c r="X230" s="106">
        <v>0.86</v>
      </c>
    </row>
    <row r="231" spans="1:24" outlineLevel="1" x14ac:dyDescent="0.2">
      <c r="A231" s="12" t="s">
        <v>18</v>
      </c>
      <c r="B231" s="16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120">
        <v>1.22</v>
      </c>
      <c r="N231" s="106">
        <v>1.22</v>
      </c>
      <c r="O231" s="106">
        <v>1.22</v>
      </c>
      <c r="P231" s="106">
        <v>1.22</v>
      </c>
      <c r="Q231" s="106">
        <v>1.22</v>
      </c>
      <c r="R231" s="106">
        <v>1.22</v>
      </c>
      <c r="S231" s="106">
        <v>1.22</v>
      </c>
      <c r="T231" s="106">
        <v>1.22</v>
      </c>
      <c r="U231" s="106">
        <v>1.22</v>
      </c>
      <c r="V231" s="106">
        <v>1.22</v>
      </c>
      <c r="W231" s="106">
        <v>1.22</v>
      </c>
      <c r="X231" s="106">
        <v>1.22</v>
      </c>
    </row>
    <row r="232" spans="1:24" outlineLevel="1" x14ac:dyDescent="0.2">
      <c r="A232" s="12" t="s">
        <v>42</v>
      </c>
      <c r="B232" s="16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119">
        <v>0.8</v>
      </c>
      <c r="N232" s="105">
        <v>0.8</v>
      </c>
      <c r="O232" s="105">
        <v>0.8</v>
      </c>
      <c r="P232" s="105">
        <v>0.8</v>
      </c>
      <c r="Q232" s="105">
        <v>0.8</v>
      </c>
      <c r="R232" s="105">
        <v>0.8</v>
      </c>
      <c r="S232" s="105">
        <v>0.8</v>
      </c>
      <c r="T232" s="105">
        <v>0.8</v>
      </c>
      <c r="U232" s="105">
        <v>0.8</v>
      </c>
      <c r="V232" s="105">
        <v>0.8</v>
      </c>
      <c r="W232" s="105">
        <v>0.8</v>
      </c>
      <c r="X232" s="105">
        <v>0.8</v>
      </c>
    </row>
    <row r="233" spans="1:24" outlineLevel="1" x14ac:dyDescent="0.2">
      <c r="A233" s="12" t="s">
        <v>44</v>
      </c>
      <c r="B233" s="16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119">
        <v>0.7</v>
      </c>
      <c r="N233" s="105">
        <v>0.7</v>
      </c>
      <c r="O233" s="105">
        <v>0.7</v>
      </c>
      <c r="P233" s="105">
        <v>0.7</v>
      </c>
      <c r="Q233" s="105">
        <v>0.7</v>
      </c>
      <c r="R233" s="105">
        <v>0.7</v>
      </c>
      <c r="S233" s="105">
        <v>0.7</v>
      </c>
      <c r="T233" s="105">
        <v>0.7</v>
      </c>
      <c r="U233" s="105">
        <v>0.7</v>
      </c>
      <c r="V233" s="105">
        <v>0.7</v>
      </c>
      <c r="W233" s="105">
        <v>0.7</v>
      </c>
      <c r="X233" s="105">
        <v>0.7</v>
      </c>
    </row>
    <row r="234" spans="1:24" outlineLevel="1" x14ac:dyDescent="0.2">
      <c r="A234" s="12" t="s">
        <v>19</v>
      </c>
      <c r="B234" s="16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119">
        <v>0.64</v>
      </c>
      <c r="N234" s="105">
        <v>0.64</v>
      </c>
      <c r="O234" s="105">
        <v>0.64</v>
      </c>
      <c r="P234" s="105">
        <v>0.64</v>
      </c>
      <c r="Q234" s="105">
        <v>0.64</v>
      </c>
      <c r="R234" s="105">
        <v>0.64</v>
      </c>
      <c r="S234" s="105">
        <v>0.64</v>
      </c>
      <c r="T234" s="105">
        <v>0.64</v>
      </c>
      <c r="U234" s="105">
        <v>0.64</v>
      </c>
      <c r="V234" s="105">
        <v>0.64</v>
      </c>
      <c r="W234" s="105">
        <v>0.64</v>
      </c>
      <c r="X234" s="105">
        <v>0.64</v>
      </c>
    </row>
    <row r="235" spans="1:24" outlineLevel="1" x14ac:dyDescent="0.2">
      <c r="A235" s="1" t="s">
        <v>4</v>
      </c>
      <c r="B235" s="16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114" t="s">
        <v>89</v>
      </c>
      <c r="N235" s="100" t="s">
        <v>89</v>
      </c>
      <c r="O235" s="100" t="s">
        <v>89</v>
      </c>
      <c r="P235" s="100" t="s">
        <v>89</v>
      </c>
      <c r="Q235" s="100" t="s">
        <v>89</v>
      </c>
      <c r="R235" s="100" t="s">
        <v>89</v>
      </c>
      <c r="S235" s="100" t="s">
        <v>89</v>
      </c>
      <c r="T235" s="100" t="s">
        <v>89</v>
      </c>
      <c r="U235" s="100" t="s">
        <v>89</v>
      </c>
      <c r="V235" s="100" t="s">
        <v>89</v>
      </c>
      <c r="W235" s="100" t="s">
        <v>89</v>
      </c>
      <c r="X235" s="100" t="s">
        <v>89</v>
      </c>
    </row>
    <row r="236" spans="1:24" outlineLevel="1" x14ac:dyDescent="0.2">
      <c r="A236" s="3"/>
      <c r="B236" s="16"/>
      <c r="C236" s="44"/>
      <c r="D236" s="44"/>
      <c r="E236" s="44"/>
      <c r="F236" s="44"/>
      <c r="G236" s="45"/>
      <c r="H236" s="45"/>
      <c r="I236" s="30"/>
      <c r="J236" s="30"/>
      <c r="K236" s="30"/>
      <c r="L236" s="30"/>
      <c r="M236" s="6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</row>
    <row r="237" spans="1:24" outlineLevel="1" x14ac:dyDescent="0.2">
      <c r="A237" s="3"/>
      <c r="B237" s="16"/>
      <c r="C237" s="44"/>
      <c r="D237" s="44"/>
      <c r="E237" s="44"/>
      <c r="F237" s="44"/>
      <c r="G237" s="45"/>
      <c r="H237" s="45"/>
      <c r="I237" s="30"/>
      <c r="J237" s="30"/>
      <c r="K237" s="30"/>
      <c r="L237" s="30"/>
      <c r="M237" s="6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</row>
    <row r="238" spans="1:24" outlineLevel="1" x14ac:dyDescent="0.2">
      <c r="A238" s="9" t="s">
        <v>80</v>
      </c>
      <c r="B238" s="16"/>
      <c r="C238" s="44"/>
      <c r="D238" s="44"/>
      <c r="E238" s="44"/>
      <c r="F238" s="44"/>
      <c r="G238" s="45"/>
      <c r="H238" s="45"/>
      <c r="I238" s="30"/>
      <c r="J238" s="30"/>
      <c r="K238" s="30"/>
      <c r="L238" s="30"/>
      <c r="M238" s="6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</row>
    <row r="239" spans="1:24" outlineLevel="1" x14ac:dyDescent="0.2">
      <c r="A239" s="8" t="s">
        <v>6</v>
      </c>
      <c r="B239" s="16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116" t="s">
        <v>89</v>
      </c>
      <c r="N239" s="102" t="s">
        <v>89</v>
      </c>
      <c r="O239" s="102" t="s">
        <v>89</v>
      </c>
      <c r="P239" s="102" t="s">
        <v>89</v>
      </c>
      <c r="Q239" s="102" t="s">
        <v>89</v>
      </c>
      <c r="R239" s="102" t="s">
        <v>89</v>
      </c>
      <c r="S239" s="102" t="s">
        <v>89</v>
      </c>
      <c r="T239" s="102" t="s">
        <v>89</v>
      </c>
      <c r="U239" s="102" t="s">
        <v>89</v>
      </c>
      <c r="V239" s="102" t="s">
        <v>89</v>
      </c>
      <c r="W239" s="102" t="s">
        <v>89</v>
      </c>
      <c r="X239" s="102" t="s">
        <v>89</v>
      </c>
    </row>
    <row r="240" spans="1:24" outlineLevel="1" x14ac:dyDescent="0.2">
      <c r="A240" s="1" t="s">
        <v>40</v>
      </c>
      <c r="B240" s="16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116" t="s">
        <v>89</v>
      </c>
      <c r="N240" s="102" t="s">
        <v>89</v>
      </c>
      <c r="O240" s="102" t="s">
        <v>89</v>
      </c>
      <c r="P240" s="102" t="s">
        <v>89</v>
      </c>
      <c r="Q240" s="102" t="s">
        <v>89</v>
      </c>
      <c r="R240" s="102" t="s">
        <v>89</v>
      </c>
      <c r="S240" s="102" t="s">
        <v>89</v>
      </c>
      <c r="T240" s="102" t="s">
        <v>89</v>
      </c>
      <c r="U240" s="102" t="s">
        <v>89</v>
      </c>
      <c r="V240" s="102" t="s">
        <v>89</v>
      </c>
      <c r="W240" s="102" t="s">
        <v>89</v>
      </c>
      <c r="X240" s="102" t="s">
        <v>89</v>
      </c>
    </row>
    <row r="241" spans="1:24" outlineLevel="1" x14ac:dyDescent="0.2">
      <c r="A241" s="11" t="s">
        <v>0</v>
      </c>
      <c r="B241" s="16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116" t="s">
        <v>89</v>
      </c>
      <c r="N241" s="102" t="s">
        <v>89</v>
      </c>
      <c r="O241" s="102" t="s">
        <v>89</v>
      </c>
      <c r="P241" s="102" t="s">
        <v>89</v>
      </c>
      <c r="Q241" s="102" t="s">
        <v>89</v>
      </c>
      <c r="R241" s="102" t="s">
        <v>89</v>
      </c>
      <c r="S241" s="102" t="s">
        <v>89</v>
      </c>
      <c r="T241" s="102" t="s">
        <v>89</v>
      </c>
      <c r="U241" s="102" t="s">
        <v>89</v>
      </c>
      <c r="V241" s="102" t="s">
        <v>89</v>
      </c>
      <c r="W241" s="102" t="s">
        <v>89</v>
      </c>
      <c r="X241" s="102" t="s">
        <v>89</v>
      </c>
    </row>
    <row r="242" spans="1:24" outlineLevel="1" x14ac:dyDescent="0.2">
      <c r="A242" s="15" t="s">
        <v>36</v>
      </c>
      <c r="B242" s="16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120">
        <v>-0.05</v>
      </c>
      <c r="N242" s="120">
        <v>-0.05</v>
      </c>
      <c r="O242" s="120">
        <v>-0.05</v>
      </c>
      <c r="P242" s="120">
        <v>-0.05</v>
      </c>
      <c r="Q242" s="120">
        <v>-0.05</v>
      </c>
      <c r="R242" s="120">
        <v>-0.05</v>
      </c>
      <c r="S242" s="120">
        <v>-0.05</v>
      </c>
      <c r="T242" s="120">
        <v>-0.05</v>
      </c>
      <c r="U242" s="120">
        <v>-0.05</v>
      </c>
      <c r="V242" s="120">
        <v>-0.05</v>
      </c>
      <c r="W242" s="120">
        <v>-0.05</v>
      </c>
      <c r="X242" s="120">
        <v>-0.05</v>
      </c>
    </row>
    <row r="243" spans="1:24" outlineLevel="1" x14ac:dyDescent="0.2">
      <c r="A243" s="15" t="s">
        <v>35</v>
      </c>
      <c r="B243" s="16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116" t="s">
        <v>89</v>
      </c>
      <c r="N243" s="102" t="s">
        <v>89</v>
      </c>
      <c r="O243" s="102" t="s">
        <v>89</v>
      </c>
      <c r="P243" s="102" t="s">
        <v>89</v>
      </c>
      <c r="Q243" s="102" t="s">
        <v>89</v>
      </c>
      <c r="R243" s="102" t="s">
        <v>89</v>
      </c>
      <c r="S243" s="102" t="s">
        <v>89</v>
      </c>
      <c r="T243" s="102" t="s">
        <v>89</v>
      </c>
      <c r="U243" s="102" t="s">
        <v>89</v>
      </c>
      <c r="V243" s="102" t="s">
        <v>89</v>
      </c>
      <c r="W243" s="102" t="s">
        <v>89</v>
      </c>
      <c r="X243" s="102" t="s">
        <v>89</v>
      </c>
    </row>
    <row r="244" spans="1:24" outlineLevel="1" x14ac:dyDescent="0.2">
      <c r="A244" s="11" t="s">
        <v>1</v>
      </c>
      <c r="B244" s="16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120">
        <v>-0.04</v>
      </c>
      <c r="N244" s="120">
        <v>-0.04</v>
      </c>
      <c r="O244" s="120">
        <v>-0.04</v>
      </c>
      <c r="P244" s="120">
        <v>-0.04</v>
      </c>
      <c r="Q244" s="120">
        <v>-0.04</v>
      </c>
      <c r="R244" s="120">
        <v>-0.04</v>
      </c>
      <c r="S244" s="120">
        <v>-0.04</v>
      </c>
      <c r="T244" s="120">
        <v>-0.04</v>
      </c>
      <c r="U244" s="120">
        <v>-0.04</v>
      </c>
      <c r="V244" s="120">
        <v>-0.04</v>
      </c>
      <c r="W244" s="120">
        <v>-0.04</v>
      </c>
      <c r="X244" s="120">
        <v>-0.04</v>
      </c>
    </row>
    <row r="245" spans="1:24" outlineLevel="1" x14ac:dyDescent="0.2">
      <c r="A245" s="11" t="s">
        <v>5</v>
      </c>
      <c r="B245" s="16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116" t="s">
        <v>89</v>
      </c>
      <c r="N245" s="102" t="s">
        <v>89</v>
      </c>
      <c r="O245" s="102" t="s">
        <v>89</v>
      </c>
      <c r="P245" s="102" t="s">
        <v>89</v>
      </c>
      <c r="Q245" s="102" t="s">
        <v>89</v>
      </c>
      <c r="R245" s="102" t="s">
        <v>89</v>
      </c>
      <c r="S245" s="102" t="s">
        <v>89</v>
      </c>
      <c r="T245" s="102" t="s">
        <v>89</v>
      </c>
      <c r="U245" s="102" t="s">
        <v>89</v>
      </c>
      <c r="V245" s="102" t="s">
        <v>89</v>
      </c>
      <c r="W245" s="102" t="s">
        <v>89</v>
      </c>
      <c r="X245" s="102" t="s">
        <v>89</v>
      </c>
    </row>
    <row r="246" spans="1:24" outlineLevel="1" x14ac:dyDescent="0.2">
      <c r="A246" s="1" t="s">
        <v>41</v>
      </c>
      <c r="B246" s="16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116" t="s">
        <v>89</v>
      </c>
      <c r="N246" s="102" t="s">
        <v>89</v>
      </c>
      <c r="O246" s="102" t="s">
        <v>89</v>
      </c>
      <c r="P246" s="102" t="s">
        <v>89</v>
      </c>
      <c r="Q246" s="102" t="s">
        <v>89</v>
      </c>
      <c r="R246" s="102" t="s">
        <v>89</v>
      </c>
      <c r="S246" s="102" t="s">
        <v>89</v>
      </c>
      <c r="T246" s="102" t="s">
        <v>89</v>
      </c>
      <c r="U246" s="102" t="s">
        <v>89</v>
      </c>
      <c r="V246" s="102" t="s">
        <v>89</v>
      </c>
      <c r="W246" s="102" t="s">
        <v>89</v>
      </c>
      <c r="X246" s="102" t="s">
        <v>89</v>
      </c>
    </row>
    <row r="247" spans="1:24" outlineLevel="1" x14ac:dyDescent="0.2">
      <c r="A247" s="11" t="s">
        <v>2</v>
      </c>
      <c r="B247" s="16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116" t="s">
        <v>89</v>
      </c>
      <c r="N247" s="102" t="s">
        <v>89</v>
      </c>
      <c r="O247" s="102" t="s">
        <v>89</v>
      </c>
      <c r="P247" s="102" t="s">
        <v>89</v>
      </c>
      <c r="Q247" s="102" t="s">
        <v>89</v>
      </c>
      <c r="R247" s="102" t="s">
        <v>89</v>
      </c>
      <c r="S247" s="102" t="s">
        <v>89</v>
      </c>
      <c r="T247" s="102" t="s">
        <v>89</v>
      </c>
      <c r="U247" s="102" t="s">
        <v>89</v>
      </c>
      <c r="V247" s="102" t="s">
        <v>89</v>
      </c>
      <c r="W247" s="102" t="s">
        <v>89</v>
      </c>
      <c r="X247" s="102" t="s">
        <v>89</v>
      </c>
    </row>
    <row r="248" spans="1:24" outlineLevel="1" x14ac:dyDescent="0.2">
      <c r="A248" s="14" t="s">
        <v>7</v>
      </c>
      <c r="B248" s="16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74">
        <v>-0.03</v>
      </c>
      <c r="N248" s="74">
        <v>-0.03</v>
      </c>
      <c r="O248" s="74">
        <v>-0.03</v>
      </c>
      <c r="P248" s="74">
        <v>-0.03</v>
      </c>
      <c r="Q248" s="74">
        <v>-0.03</v>
      </c>
      <c r="R248" s="74">
        <v>-0.03</v>
      </c>
      <c r="S248" s="74">
        <v>-0.03</v>
      </c>
      <c r="T248" s="74">
        <v>-0.03</v>
      </c>
      <c r="U248" s="74">
        <v>-0.03</v>
      </c>
      <c r="V248" s="74">
        <v>-0.03</v>
      </c>
      <c r="W248" s="74">
        <v>-0.03</v>
      </c>
      <c r="X248" s="74">
        <v>-0.03</v>
      </c>
    </row>
    <row r="249" spans="1:24" outlineLevel="1" x14ac:dyDescent="0.2">
      <c r="A249" s="150" t="s">
        <v>124</v>
      </c>
      <c r="B249" s="16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74">
        <v>-0.03</v>
      </c>
      <c r="N249" s="74">
        <v>-0.03</v>
      </c>
      <c r="O249" s="74">
        <v>-0.03</v>
      </c>
      <c r="P249" s="74">
        <v>-0.03</v>
      </c>
      <c r="Q249" s="74">
        <v>-0.03</v>
      </c>
      <c r="R249" s="74">
        <v>-0.03</v>
      </c>
      <c r="S249" s="74">
        <v>-0.03</v>
      </c>
      <c r="T249" s="74">
        <v>-0.03</v>
      </c>
      <c r="U249" s="74">
        <v>-0.03</v>
      </c>
      <c r="V249" s="74">
        <v>-0.03</v>
      </c>
      <c r="W249" s="74">
        <v>-0.03</v>
      </c>
      <c r="X249" s="74">
        <v>-0.03</v>
      </c>
    </row>
    <row r="250" spans="1:24" outlineLevel="1" x14ac:dyDescent="0.2">
      <c r="A250" s="14" t="s">
        <v>8</v>
      </c>
      <c r="B250" s="16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74">
        <v>-0.03</v>
      </c>
      <c r="N250" s="74">
        <v>-0.03</v>
      </c>
      <c r="O250" s="74">
        <v>-0.03</v>
      </c>
      <c r="P250" s="74">
        <v>-0.03</v>
      </c>
      <c r="Q250" s="74">
        <v>-0.03</v>
      </c>
      <c r="R250" s="74">
        <v>-0.03</v>
      </c>
      <c r="S250" s="74">
        <v>-0.03</v>
      </c>
      <c r="T250" s="74">
        <v>-0.03</v>
      </c>
      <c r="U250" s="74">
        <v>-0.03</v>
      </c>
      <c r="V250" s="74">
        <v>-0.03</v>
      </c>
      <c r="W250" s="74">
        <v>-0.03</v>
      </c>
      <c r="X250" s="74">
        <v>-0.03</v>
      </c>
    </row>
    <row r="251" spans="1:24" outlineLevel="1" x14ac:dyDescent="0.2">
      <c r="A251" s="14" t="s">
        <v>9</v>
      </c>
      <c r="B251" s="16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74">
        <v>-0.03</v>
      </c>
      <c r="N251" s="74">
        <v>-0.03</v>
      </c>
      <c r="O251" s="74">
        <v>-0.03</v>
      </c>
      <c r="P251" s="74">
        <v>-0.03</v>
      </c>
      <c r="Q251" s="74">
        <v>-0.03</v>
      </c>
      <c r="R251" s="74">
        <v>-0.03</v>
      </c>
      <c r="S251" s="74">
        <v>-0.03</v>
      </c>
      <c r="T251" s="74">
        <v>-0.03</v>
      </c>
      <c r="U251" s="74">
        <v>-0.03</v>
      </c>
      <c r="V251" s="74">
        <v>-0.03</v>
      </c>
      <c r="W251" s="74">
        <v>-0.03</v>
      </c>
      <c r="X251" s="74">
        <v>-0.03</v>
      </c>
    </row>
    <row r="252" spans="1:24" outlineLevel="1" x14ac:dyDescent="0.2">
      <c r="A252" s="14" t="s">
        <v>10</v>
      </c>
      <c r="B252" s="16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74">
        <v>-0.03</v>
      </c>
      <c r="N252" s="74">
        <v>-0.03</v>
      </c>
      <c r="O252" s="74">
        <v>-0.03</v>
      </c>
      <c r="P252" s="74">
        <v>-0.03</v>
      </c>
      <c r="Q252" s="74">
        <v>-0.03</v>
      </c>
      <c r="R252" s="74">
        <v>-0.03</v>
      </c>
      <c r="S252" s="74">
        <v>-0.03</v>
      </c>
      <c r="T252" s="74">
        <v>-0.03</v>
      </c>
      <c r="U252" s="74">
        <v>-0.03</v>
      </c>
      <c r="V252" s="74">
        <v>-0.03</v>
      </c>
      <c r="W252" s="74">
        <v>-0.03</v>
      </c>
      <c r="X252" s="74">
        <v>-0.03</v>
      </c>
    </row>
    <row r="253" spans="1:24" outlineLevel="1" x14ac:dyDescent="0.2">
      <c r="A253" s="14" t="s">
        <v>11</v>
      </c>
      <c r="B253" s="16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74">
        <v>-0.03</v>
      </c>
      <c r="N253" s="74">
        <v>-0.03</v>
      </c>
      <c r="O253" s="74">
        <v>-0.03</v>
      </c>
      <c r="P253" s="74">
        <v>-0.03</v>
      </c>
      <c r="Q253" s="74">
        <v>-0.03</v>
      </c>
      <c r="R253" s="74">
        <v>-0.03</v>
      </c>
      <c r="S253" s="74">
        <v>-0.03</v>
      </c>
      <c r="T253" s="74">
        <v>-0.03</v>
      </c>
      <c r="U253" s="74">
        <v>-0.03</v>
      </c>
      <c r="V253" s="74">
        <v>-0.03</v>
      </c>
      <c r="W253" s="74">
        <v>-0.03</v>
      </c>
      <c r="X253" s="74">
        <v>-0.03</v>
      </c>
    </row>
    <row r="254" spans="1:24" outlineLevel="1" x14ac:dyDescent="0.2">
      <c r="A254" s="14" t="s">
        <v>12</v>
      </c>
      <c r="B254" s="16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74">
        <v>-0.03</v>
      </c>
      <c r="N254" s="74">
        <v>-0.03</v>
      </c>
      <c r="O254" s="74">
        <v>-0.03</v>
      </c>
      <c r="P254" s="74">
        <v>-0.03</v>
      </c>
      <c r="Q254" s="74">
        <v>-0.03</v>
      </c>
      <c r="R254" s="74">
        <v>-0.03</v>
      </c>
      <c r="S254" s="74">
        <v>-0.03</v>
      </c>
      <c r="T254" s="74">
        <v>-0.03</v>
      </c>
      <c r="U254" s="74">
        <v>-0.03</v>
      </c>
      <c r="V254" s="74">
        <v>-0.03</v>
      </c>
      <c r="W254" s="74">
        <v>-0.03</v>
      </c>
      <c r="X254" s="74">
        <v>-0.03</v>
      </c>
    </row>
    <row r="255" spans="1:24" outlineLevel="1" x14ac:dyDescent="0.2">
      <c r="A255" s="11" t="s">
        <v>3</v>
      </c>
      <c r="B255" s="16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116" t="s">
        <v>89</v>
      </c>
      <c r="N255" s="102" t="s">
        <v>89</v>
      </c>
      <c r="O255" s="102" t="s">
        <v>89</v>
      </c>
      <c r="P255" s="102" t="s">
        <v>89</v>
      </c>
      <c r="Q255" s="102" t="s">
        <v>89</v>
      </c>
      <c r="R255" s="102" t="s">
        <v>89</v>
      </c>
      <c r="S255" s="102" t="s">
        <v>89</v>
      </c>
      <c r="T255" s="102" t="s">
        <v>89</v>
      </c>
      <c r="U255" s="102" t="s">
        <v>89</v>
      </c>
      <c r="V255" s="102" t="s">
        <v>89</v>
      </c>
      <c r="W255" s="102" t="s">
        <v>89</v>
      </c>
      <c r="X255" s="102" t="s">
        <v>89</v>
      </c>
    </row>
    <row r="256" spans="1:24" outlineLevel="1" x14ac:dyDescent="0.2">
      <c r="A256" s="12" t="s">
        <v>13</v>
      </c>
      <c r="B256" s="16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74">
        <v>-6.5000000000000002E-2</v>
      </c>
      <c r="N256" s="95">
        <v>-6.5000000000000002E-2</v>
      </c>
      <c r="O256" s="95">
        <v>-6.5000000000000002E-2</v>
      </c>
      <c r="P256" s="95">
        <v>-6.5000000000000002E-2</v>
      </c>
      <c r="Q256" s="95">
        <v>-6.5000000000000002E-2</v>
      </c>
      <c r="R256" s="95">
        <v>-6.5000000000000002E-2</v>
      </c>
      <c r="S256" s="95">
        <v>-6.5000000000000002E-2</v>
      </c>
      <c r="T256" s="95">
        <v>-6.5000000000000002E-2</v>
      </c>
      <c r="U256" s="95">
        <v>-6.5000000000000002E-2</v>
      </c>
      <c r="V256" s="95">
        <v>-6.5000000000000002E-2</v>
      </c>
      <c r="W256" s="95">
        <v>-6.5000000000000002E-2</v>
      </c>
      <c r="X256" s="95">
        <v>-6.5000000000000002E-2</v>
      </c>
    </row>
    <row r="257" spans="1:24" outlineLevel="1" x14ac:dyDescent="0.2">
      <c r="A257" s="12" t="s">
        <v>14</v>
      </c>
      <c r="B257" s="16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74">
        <v>-6.5000000000000002E-2</v>
      </c>
      <c r="N257" s="95">
        <v>-6.5000000000000002E-2</v>
      </c>
      <c r="O257" s="95">
        <v>-6.5000000000000002E-2</v>
      </c>
      <c r="P257" s="95">
        <v>-6.5000000000000002E-2</v>
      </c>
      <c r="Q257" s="95">
        <v>-6.5000000000000002E-2</v>
      </c>
      <c r="R257" s="95">
        <v>-6.5000000000000002E-2</v>
      </c>
      <c r="S257" s="95">
        <v>-6.5000000000000002E-2</v>
      </c>
      <c r="T257" s="95">
        <v>-6.5000000000000002E-2</v>
      </c>
      <c r="U257" s="95">
        <v>-6.5000000000000002E-2</v>
      </c>
      <c r="V257" s="95">
        <v>-6.5000000000000002E-2</v>
      </c>
      <c r="W257" s="95">
        <v>-6.5000000000000002E-2</v>
      </c>
      <c r="X257" s="95">
        <v>-6.5000000000000002E-2</v>
      </c>
    </row>
    <row r="258" spans="1:24" outlineLevel="1" x14ac:dyDescent="0.2">
      <c r="A258" s="12" t="s">
        <v>15</v>
      </c>
      <c r="B258" s="16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74">
        <v>-6.5000000000000002E-2</v>
      </c>
      <c r="N258" s="95">
        <v>-6.5000000000000002E-2</v>
      </c>
      <c r="O258" s="95">
        <v>-6.5000000000000002E-2</v>
      </c>
      <c r="P258" s="95">
        <v>-6.5000000000000002E-2</v>
      </c>
      <c r="Q258" s="95">
        <v>-6.5000000000000002E-2</v>
      </c>
      <c r="R258" s="95">
        <v>-6.5000000000000002E-2</v>
      </c>
      <c r="S258" s="95">
        <v>-6.5000000000000002E-2</v>
      </c>
      <c r="T258" s="95">
        <v>-6.5000000000000002E-2</v>
      </c>
      <c r="U258" s="95">
        <v>-6.5000000000000002E-2</v>
      </c>
      <c r="V258" s="95">
        <v>-6.5000000000000002E-2</v>
      </c>
      <c r="W258" s="95">
        <v>-6.5000000000000002E-2</v>
      </c>
      <c r="X258" s="95">
        <v>-6.5000000000000002E-2</v>
      </c>
    </row>
    <row r="259" spans="1:24" outlineLevel="1" x14ac:dyDescent="0.2">
      <c r="A259" s="12" t="s">
        <v>16</v>
      </c>
      <c r="B259" s="16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74">
        <v>-6.5000000000000002E-2</v>
      </c>
      <c r="N259" s="95">
        <v>-6.5000000000000002E-2</v>
      </c>
      <c r="O259" s="95">
        <v>-6.5000000000000002E-2</v>
      </c>
      <c r="P259" s="95">
        <v>-6.5000000000000002E-2</v>
      </c>
      <c r="Q259" s="95">
        <v>-6.5000000000000002E-2</v>
      </c>
      <c r="R259" s="95">
        <v>-6.5000000000000002E-2</v>
      </c>
      <c r="S259" s="95">
        <v>-6.5000000000000002E-2</v>
      </c>
      <c r="T259" s="95">
        <v>-6.5000000000000002E-2</v>
      </c>
      <c r="U259" s="95">
        <v>-6.5000000000000002E-2</v>
      </c>
      <c r="V259" s="95">
        <v>-6.5000000000000002E-2</v>
      </c>
      <c r="W259" s="95">
        <v>-6.5000000000000002E-2</v>
      </c>
      <c r="X259" s="95">
        <v>-6.5000000000000002E-2</v>
      </c>
    </row>
    <row r="260" spans="1:24" outlineLevel="1" x14ac:dyDescent="0.2">
      <c r="A260" s="12" t="s">
        <v>43</v>
      </c>
      <c r="B260" s="16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74">
        <v>-6.5000000000000002E-2</v>
      </c>
      <c r="N260" s="95">
        <v>-6.5000000000000002E-2</v>
      </c>
      <c r="O260" s="95">
        <v>-6.5000000000000002E-2</v>
      </c>
      <c r="P260" s="95">
        <v>-6.5000000000000002E-2</v>
      </c>
      <c r="Q260" s="95">
        <v>-6.5000000000000002E-2</v>
      </c>
      <c r="R260" s="95">
        <v>-6.5000000000000002E-2</v>
      </c>
      <c r="S260" s="95">
        <v>-6.5000000000000002E-2</v>
      </c>
      <c r="T260" s="95">
        <v>-6.5000000000000002E-2</v>
      </c>
      <c r="U260" s="95">
        <v>-6.5000000000000002E-2</v>
      </c>
      <c r="V260" s="95">
        <v>-6.5000000000000002E-2</v>
      </c>
      <c r="W260" s="95">
        <v>-6.5000000000000002E-2</v>
      </c>
      <c r="X260" s="95">
        <v>-6.5000000000000002E-2</v>
      </c>
    </row>
    <row r="261" spans="1:24" outlineLevel="1" x14ac:dyDescent="0.2">
      <c r="A261" s="12" t="s">
        <v>17</v>
      </c>
      <c r="B261" s="16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74">
        <v>-6.5000000000000002E-2</v>
      </c>
      <c r="N261" s="95">
        <v>-6.5000000000000002E-2</v>
      </c>
      <c r="O261" s="95">
        <v>-6.5000000000000002E-2</v>
      </c>
      <c r="P261" s="95">
        <v>-6.5000000000000002E-2</v>
      </c>
      <c r="Q261" s="95">
        <v>-6.5000000000000002E-2</v>
      </c>
      <c r="R261" s="95">
        <v>-6.5000000000000002E-2</v>
      </c>
      <c r="S261" s="95">
        <v>-6.5000000000000002E-2</v>
      </c>
      <c r="T261" s="95">
        <v>-6.5000000000000002E-2</v>
      </c>
      <c r="U261" s="95">
        <v>-6.5000000000000002E-2</v>
      </c>
      <c r="V261" s="95">
        <v>-6.5000000000000002E-2</v>
      </c>
      <c r="W261" s="95">
        <v>-6.5000000000000002E-2</v>
      </c>
      <c r="X261" s="95">
        <v>-6.5000000000000002E-2</v>
      </c>
    </row>
    <row r="262" spans="1:24" outlineLevel="1" x14ac:dyDescent="0.2">
      <c r="A262" s="12" t="s">
        <v>18</v>
      </c>
      <c r="B262" s="16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74">
        <v>-6.5000000000000002E-2</v>
      </c>
      <c r="N262" s="95">
        <v>-6.5000000000000002E-2</v>
      </c>
      <c r="O262" s="95">
        <v>-6.5000000000000002E-2</v>
      </c>
      <c r="P262" s="95">
        <v>-6.5000000000000002E-2</v>
      </c>
      <c r="Q262" s="95">
        <v>-6.5000000000000002E-2</v>
      </c>
      <c r="R262" s="95">
        <v>-6.5000000000000002E-2</v>
      </c>
      <c r="S262" s="95">
        <v>-6.5000000000000002E-2</v>
      </c>
      <c r="T262" s="95">
        <v>-6.5000000000000002E-2</v>
      </c>
      <c r="U262" s="95">
        <v>-6.5000000000000002E-2</v>
      </c>
      <c r="V262" s="95">
        <v>-6.5000000000000002E-2</v>
      </c>
      <c r="W262" s="95">
        <v>-6.5000000000000002E-2</v>
      </c>
      <c r="X262" s="95">
        <v>-6.5000000000000002E-2</v>
      </c>
    </row>
    <row r="263" spans="1:24" outlineLevel="1" x14ac:dyDescent="0.2">
      <c r="A263" s="12" t="s">
        <v>42</v>
      </c>
      <c r="B263" s="16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74">
        <v>-6.5000000000000002E-2</v>
      </c>
      <c r="N263" s="95">
        <v>-6.5000000000000002E-2</v>
      </c>
      <c r="O263" s="95">
        <v>-6.5000000000000002E-2</v>
      </c>
      <c r="P263" s="95">
        <v>-6.5000000000000002E-2</v>
      </c>
      <c r="Q263" s="95">
        <v>-6.5000000000000002E-2</v>
      </c>
      <c r="R263" s="95">
        <v>-6.5000000000000002E-2</v>
      </c>
      <c r="S263" s="95">
        <v>-6.5000000000000002E-2</v>
      </c>
      <c r="T263" s="95">
        <v>-6.5000000000000002E-2</v>
      </c>
      <c r="U263" s="95">
        <v>-6.5000000000000002E-2</v>
      </c>
      <c r="V263" s="95">
        <v>-6.5000000000000002E-2</v>
      </c>
      <c r="W263" s="95">
        <v>-6.5000000000000002E-2</v>
      </c>
      <c r="X263" s="95">
        <v>-6.5000000000000002E-2</v>
      </c>
    </row>
    <row r="264" spans="1:24" outlineLevel="1" x14ac:dyDescent="0.2">
      <c r="A264" s="12" t="s">
        <v>44</v>
      </c>
      <c r="B264" s="16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74">
        <v>-6.5000000000000002E-2</v>
      </c>
      <c r="N264" s="95">
        <v>-6.5000000000000002E-2</v>
      </c>
      <c r="O264" s="95">
        <v>-6.5000000000000002E-2</v>
      </c>
      <c r="P264" s="95">
        <v>-6.5000000000000002E-2</v>
      </c>
      <c r="Q264" s="95">
        <v>-6.5000000000000002E-2</v>
      </c>
      <c r="R264" s="95">
        <v>-6.5000000000000002E-2</v>
      </c>
      <c r="S264" s="95">
        <v>-6.5000000000000002E-2</v>
      </c>
      <c r="T264" s="95">
        <v>-6.5000000000000002E-2</v>
      </c>
      <c r="U264" s="95">
        <v>-6.5000000000000002E-2</v>
      </c>
      <c r="V264" s="95">
        <v>-6.5000000000000002E-2</v>
      </c>
      <c r="W264" s="95">
        <v>-6.5000000000000002E-2</v>
      </c>
      <c r="X264" s="95">
        <v>-6.5000000000000002E-2</v>
      </c>
    </row>
    <row r="265" spans="1:24" outlineLevel="1" x14ac:dyDescent="0.2">
      <c r="A265" s="12" t="s">
        <v>19</v>
      </c>
      <c r="B265" s="16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74">
        <v>-6.5000000000000002E-2</v>
      </c>
      <c r="N265" s="95">
        <v>-6.5000000000000002E-2</v>
      </c>
      <c r="O265" s="95">
        <v>-6.5000000000000002E-2</v>
      </c>
      <c r="P265" s="95">
        <v>-6.5000000000000002E-2</v>
      </c>
      <c r="Q265" s="95">
        <v>-6.5000000000000002E-2</v>
      </c>
      <c r="R265" s="95">
        <v>-6.5000000000000002E-2</v>
      </c>
      <c r="S265" s="95">
        <v>-6.5000000000000002E-2</v>
      </c>
      <c r="T265" s="95">
        <v>-6.5000000000000002E-2</v>
      </c>
      <c r="U265" s="95">
        <v>-6.5000000000000002E-2</v>
      </c>
      <c r="V265" s="95">
        <v>-6.5000000000000002E-2</v>
      </c>
      <c r="W265" s="95">
        <v>-6.5000000000000002E-2</v>
      </c>
      <c r="X265" s="95">
        <v>-6.5000000000000002E-2</v>
      </c>
    </row>
    <row r="266" spans="1:24" outlineLevel="1" x14ac:dyDescent="0.2">
      <c r="A266" s="1" t="s">
        <v>4</v>
      </c>
      <c r="B266" s="16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116" t="s">
        <v>89</v>
      </c>
      <c r="N266" s="102" t="s">
        <v>89</v>
      </c>
      <c r="O266" s="102" t="s">
        <v>89</v>
      </c>
      <c r="P266" s="102" t="s">
        <v>89</v>
      </c>
      <c r="Q266" s="102" t="s">
        <v>89</v>
      </c>
      <c r="R266" s="102" t="s">
        <v>89</v>
      </c>
      <c r="S266" s="102" t="s">
        <v>89</v>
      </c>
      <c r="T266" s="102" t="s">
        <v>89</v>
      </c>
      <c r="U266" s="102" t="s">
        <v>89</v>
      </c>
      <c r="V266" s="102" t="s">
        <v>89</v>
      </c>
      <c r="W266" s="102" t="s">
        <v>89</v>
      </c>
      <c r="X266" s="102" t="s">
        <v>89</v>
      </c>
    </row>
    <row r="267" spans="1:24" outlineLevel="1" x14ac:dyDescent="0.2">
      <c r="A267" s="3"/>
      <c r="B267" s="16"/>
      <c r="C267" s="53"/>
      <c r="D267" s="53"/>
      <c r="E267" s="53"/>
      <c r="F267" s="53"/>
      <c r="G267" s="54"/>
      <c r="H267" s="54"/>
      <c r="I267" s="30"/>
      <c r="J267" s="30"/>
      <c r="K267" s="30"/>
      <c r="L267" s="30"/>
      <c r="M267" s="6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</row>
    <row r="268" spans="1:24" outlineLevel="1" x14ac:dyDescent="0.2">
      <c r="A268" s="3"/>
      <c r="B268" s="16"/>
      <c r="C268" s="53"/>
      <c r="D268" s="53"/>
      <c r="E268" s="53"/>
      <c r="F268" s="53"/>
      <c r="G268" s="54"/>
      <c r="H268" s="54"/>
      <c r="I268" s="30"/>
      <c r="J268" s="30"/>
      <c r="K268" s="30"/>
      <c r="L268" s="30"/>
      <c r="M268" s="6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</row>
    <row r="269" spans="1:24" outlineLevel="1" x14ac:dyDescent="0.2">
      <c r="A269" s="9" t="s">
        <v>81</v>
      </c>
      <c r="B269" s="16"/>
      <c r="C269" s="53"/>
      <c r="D269" s="53"/>
      <c r="E269" s="53"/>
      <c r="F269" s="53"/>
      <c r="G269" s="54"/>
      <c r="H269" s="54"/>
      <c r="I269" s="30"/>
      <c r="J269" s="30"/>
      <c r="K269" s="30"/>
      <c r="L269" s="30"/>
      <c r="M269" s="6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</row>
    <row r="270" spans="1:24" outlineLevel="1" x14ac:dyDescent="0.2">
      <c r="A270" s="8" t="s">
        <v>6</v>
      </c>
      <c r="B270" s="16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116" t="s">
        <v>89</v>
      </c>
      <c r="N270" s="102" t="s">
        <v>89</v>
      </c>
      <c r="O270" s="102" t="s">
        <v>89</v>
      </c>
      <c r="P270" s="102" t="s">
        <v>89</v>
      </c>
      <c r="Q270" s="102" t="s">
        <v>89</v>
      </c>
      <c r="R270" s="102" t="s">
        <v>89</v>
      </c>
      <c r="S270" s="102" t="s">
        <v>89</v>
      </c>
      <c r="T270" s="102" t="s">
        <v>89</v>
      </c>
      <c r="U270" s="102" t="s">
        <v>89</v>
      </c>
      <c r="V270" s="102" t="s">
        <v>89</v>
      </c>
      <c r="W270" s="102" t="s">
        <v>89</v>
      </c>
      <c r="X270" s="102" t="s">
        <v>89</v>
      </c>
    </row>
    <row r="271" spans="1:24" outlineLevel="1" x14ac:dyDescent="0.2">
      <c r="A271" s="1" t="s">
        <v>40</v>
      </c>
      <c r="B271" s="16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116" t="s">
        <v>89</v>
      </c>
      <c r="N271" s="102" t="s">
        <v>89</v>
      </c>
      <c r="O271" s="102" t="s">
        <v>89</v>
      </c>
      <c r="P271" s="102" t="s">
        <v>89</v>
      </c>
      <c r="Q271" s="102" t="s">
        <v>89</v>
      </c>
      <c r="R271" s="102" t="s">
        <v>89</v>
      </c>
      <c r="S271" s="102" t="s">
        <v>89</v>
      </c>
      <c r="T271" s="102" t="s">
        <v>89</v>
      </c>
      <c r="U271" s="102" t="s">
        <v>89</v>
      </c>
      <c r="V271" s="102" t="s">
        <v>89</v>
      </c>
      <c r="W271" s="102" t="s">
        <v>89</v>
      </c>
      <c r="X271" s="102" t="s">
        <v>89</v>
      </c>
    </row>
    <row r="272" spans="1:24" outlineLevel="1" x14ac:dyDescent="0.2">
      <c r="A272" s="11" t="s">
        <v>0</v>
      </c>
      <c r="B272" s="16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116" t="s">
        <v>89</v>
      </c>
      <c r="N272" s="102" t="s">
        <v>89</v>
      </c>
      <c r="O272" s="102" t="s">
        <v>89</v>
      </c>
      <c r="P272" s="102" t="s">
        <v>89</v>
      </c>
      <c r="Q272" s="102" t="s">
        <v>89</v>
      </c>
      <c r="R272" s="102" t="s">
        <v>89</v>
      </c>
      <c r="S272" s="102" t="s">
        <v>89</v>
      </c>
      <c r="T272" s="102" t="s">
        <v>89</v>
      </c>
      <c r="U272" s="102" t="s">
        <v>89</v>
      </c>
      <c r="V272" s="102" t="s">
        <v>89</v>
      </c>
      <c r="W272" s="102" t="s">
        <v>89</v>
      </c>
      <c r="X272" s="102" t="s">
        <v>89</v>
      </c>
    </row>
    <row r="273" spans="1:24" outlineLevel="1" x14ac:dyDescent="0.2">
      <c r="A273" s="15" t="s">
        <v>36</v>
      </c>
      <c r="B273" s="1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117">
        <v>-0.1</v>
      </c>
      <c r="N273" s="117">
        <v>-0.1</v>
      </c>
      <c r="O273" s="117">
        <v>-0.1</v>
      </c>
      <c r="P273" s="117">
        <v>-0.1</v>
      </c>
      <c r="Q273" s="117">
        <v>-0.1</v>
      </c>
      <c r="R273" s="117">
        <v>-0.1</v>
      </c>
      <c r="S273" s="117">
        <v>-0.1</v>
      </c>
      <c r="T273" s="117">
        <v>-0.1</v>
      </c>
      <c r="U273" s="117">
        <v>-0.1</v>
      </c>
      <c r="V273" s="117">
        <v>-0.1</v>
      </c>
      <c r="W273" s="117">
        <v>-0.1</v>
      </c>
      <c r="X273" s="117">
        <v>-0.1</v>
      </c>
    </row>
    <row r="274" spans="1:24" outlineLevel="1" x14ac:dyDescent="0.2">
      <c r="A274" s="15" t="s">
        <v>35</v>
      </c>
      <c r="B274" s="16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116" t="s">
        <v>89</v>
      </c>
      <c r="N274" s="102" t="s">
        <v>89</v>
      </c>
      <c r="O274" s="102" t="s">
        <v>89</v>
      </c>
      <c r="P274" s="102" t="s">
        <v>89</v>
      </c>
      <c r="Q274" s="102" t="s">
        <v>89</v>
      </c>
      <c r="R274" s="102" t="s">
        <v>89</v>
      </c>
      <c r="S274" s="102" t="s">
        <v>89</v>
      </c>
      <c r="T274" s="102" t="s">
        <v>89</v>
      </c>
      <c r="U274" s="102" t="s">
        <v>89</v>
      </c>
      <c r="V274" s="102" t="s">
        <v>89</v>
      </c>
      <c r="W274" s="102" t="s">
        <v>89</v>
      </c>
      <c r="X274" s="102" t="s">
        <v>89</v>
      </c>
    </row>
    <row r="275" spans="1:24" outlineLevel="1" x14ac:dyDescent="0.2">
      <c r="A275" s="11" t="s">
        <v>1</v>
      </c>
      <c r="B275" s="1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117">
        <v>-0.1</v>
      </c>
      <c r="N275" s="117">
        <v>-0.1</v>
      </c>
      <c r="O275" s="117">
        <v>-0.1</v>
      </c>
      <c r="P275" s="117">
        <v>-0.1</v>
      </c>
      <c r="Q275" s="117">
        <v>-0.1</v>
      </c>
      <c r="R275" s="117">
        <v>-0.1</v>
      </c>
      <c r="S275" s="117">
        <v>-0.1</v>
      </c>
      <c r="T275" s="117">
        <v>-0.1</v>
      </c>
      <c r="U275" s="117">
        <v>-0.1</v>
      </c>
      <c r="V275" s="117">
        <v>-0.1</v>
      </c>
      <c r="W275" s="117">
        <v>-0.1</v>
      </c>
      <c r="X275" s="117">
        <v>-0.1</v>
      </c>
    </row>
    <row r="276" spans="1:24" outlineLevel="1" x14ac:dyDescent="0.2">
      <c r="A276" s="11" t="s">
        <v>5</v>
      </c>
      <c r="B276" s="16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116" t="s">
        <v>89</v>
      </c>
      <c r="N276" s="102" t="s">
        <v>89</v>
      </c>
      <c r="O276" s="102" t="s">
        <v>89</v>
      </c>
      <c r="P276" s="102" t="s">
        <v>89</v>
      </c>
      <c r="Q276" s="102" t="s">
        <v>89</v>
      </c>
      <c r="R276" s="102" t="s">
        <v>89</v>
      </c>
      <c r="S276" s="102" t="s">
        <v>89</v>
      </c>
      <c r="T276" s="102" t="s">
        <v>89</v>
      </c>
      <c r="U276" s="102" t="s">
        <v>89</v>
      </c>
      <c r="V276" s="102" t="s">
        <v>89</v>
      </c>
      <c r="W276" s="102" t="s">
        <v>89</v>
      </c>
      <c r="X276" s="102" t="s">
        <v>89</v>
      </c>
    </row>
    <row r="277" spans="1:24" outlineLevel="1" x14ac:dyDescent="0.2">
      <c r="A277" s="1" t="s">
        <v>41</v>
      </c>
      <c r="B277" s="16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116" t="s">
        <v>89</v>
      </c>
      <c r="N277" s="102" t="s">
        <v>89</v>
      </c>
      <c r="O277" s="102" t="s">
        <v>89</v>
      </c>
      <c r="P277" s="102" t="s">
        <v>89</v>
      </c>
      <c r="Q277" s="102" t="s">
        <v>89</v>
      </c>
      <c r="R277" s="102" t="s">
        <v>89</v>
      </c>
      <c r="S277" s="102" t="s">
        <v>89</v>
      </c>
      <c r="T277" s="102" t="s">
        <v>89</v>
      </c>
      <c r="U277" s="102" t="s">
        <v>89</v>
      </c>
      <c r="V277" s="102" t="s">
        <v>89</v>
      </c>
      <c r="W277" s="102" t="s">
        <v>89</v>
      </c>
      <c r="X277" s="102" t="s">
        <v>89</v>
      </c>
    </row>
    <row r="278" spans="1:24" outlineLevel="1" x14ac:dyDescent="0.2">
      <c r="A278" s="11" t="s">
        <v>2</v>
      </c>
      <c r="B278" s="16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116" t="s">
        <v>89</v>
      </c>
      <c r="N278" s="102" t="s">
        <v>89</v>
      </c>
      <c r="O278" s="102" t="s">
        <v>89</v>
      </c>
      <c r="P278" s="102" t="s">
        <v>89</v>
      </c>
      <c r="Q278" s="102" t="s">
        <v>89</v>
      </c>
      <c r="R278" s="102" t="s">
        <v>89</v>
      </c>
      <c r="S278" s="102" t="s">
        <v>89</v>
      </c>
      <c r="T278" s="102" t="s">
        <v>89</v>
      </c>
      <c r="U278" s="102" t="s">
        <v>89</v>
      </c>
      <c r="V278" s="102" t="s">
        <v>89</v>
      </c>
      <c r="W278" s="102" t="s">
        <v>89</v>
      </c>
      <c r="X278" s="102" t="s">
        <v>89</v>
      </c>
    </row>
    <row r="279" spans="1:24" outlineLevel="1" x14ac:dyDescent="0.2">
      <c r="A279" s="14" t="s">
        <v>7</v>
      </c>
      <c r="B279" s="16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67">
        <v>-0.08</v>
      </c>
      <c r="N279" s="67">
        <v>-0.08</v>
      </c>
      <c r="O279" s="67">
        <v>-0.08</v>
      </c>
      <c r="P279" s="67">
        <v>-0.08</v>
      </c>
      <c r="Q279" s="67">
        <v>-0.08</v>
      </c>
      <c r="R279" s="67">
        <v>-0.08</v>
      </c>
      <c r="S279" s="67">
        <v>-0.08</v>
      </c>
      <c r="T279" s="67">
        <v>-0.08</v>
      </c>
      <c r="U279" s="67">
        <v>-0.08</v>
      </c>
      <c r="V279" s="67">
        <v>-0.08</v>
      </c>
      <c r="W279" s="67">
        <v>-0.08</v>
      </c>
      <c r="X279" s="67">
        <v>-0.08</v>
      </c>
    </row>
    <row r="280" spans="1:24" outlineLevel="1" x14ac:dyDescent="0.2">
      <c r="A280" s="150" t="s">
        <v>124</v>
      </c>
      <c r="B280" s="16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67">
        <v>-0.08</v>
      </c>
      <c r="N280" s="67">
        <v>-0.08</v>
      </c>
      <c r="O280" s="67">
        <v>-0.08</v>
      </c>
      <c r="P280" s="67">
        <v>-0.08</v>
      </c>
      <c r="Q280" s="67">
        <v>-0.08</v>
      </c>
      <c r="R280" s="67">
        <v>-0.08</v>
      </c>
      <c r="S280" s="67">
        <v>-0.08</v>
      </c>
      <c r="T280" s="67">
        <v>-0.08</v>
      </c>
      <c r="U280" s="67">
        <v>-0.08</v>
      </c>
      <c r="V280" s="67">
        <v>-0.08</v>
      </c>
      <c r="W280" s="67">
        <v>-0.08</v>
      </c>
      <c r="X280" s="67">
        <v>-0.08</v>
      </c>
    </row>
    <row r="281" spans="1:24" outlineLevel="1" x14ac:dyDescent="0.2">
      <c r="A281" s="14" t="s">
        <v>8</v>
      </c>
      <c r="B281" s="16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67">
        <v>-0.08</v>
      </c>
      <c r="N281" s="67">
        <v>-0.08</v>
      </c>
      <c r="O281" s="67">
        <v>-0.08</v>
      </c>
      <c r="P281" s="67">
        <v>-0.08</v>
      </c>
      <c r="Q281" s="67">
        <v>-0.08</v>
      </c>
      <c r="R281" s="67">
        <v>-0.08</v>
      </c>
      <c r="S281" s="67">
        <v>-0.08</v>
      </c>
      <c r="T281" s="67">
        <v>-0.08</v>
      </c>
      <c r="U281" s="67">
        <v>-0.08</v>
      </c>
      <c r="V281" s="67">
        <v>-0.08</v>
      </c>
      <c r="W281" s="67">
        <v>-0.08</v>
      </c>
      <c r="X281" s="67">
        <v>-0.08</v>
      </c>
    </row>
    <row r="282" spans="1:24" outlineLevel="1" x14ac:dyDescent="0.2">
      <c r="A282" s="14" t="s">
        <v>9</v>
      </c>
      <c r="B282" s="16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67">
        <v>-0.08</v>
      </c>
      <c r="N282" s="67">
        <v>-0.08</v>
      </c>
      <c r="O282" s="67">
        <v>-0.08</v>
      </c>
      <c r="P282" s="67">
        <v>-0.08</v>
      </c>
      <c r="Q282" s="67">
        <v>-0.08</v>
      </c>
      <c r="R282" s="67">
        <v>-0.08</v>
      </c>
      <c r="S282" s="67">
        <v>-0.08</v>
      </c>
      <c r="T282" s="67">
        <v>-0.08</v>
      </c>
      <c r="U282" s="67">
        <v>-0.08</v>
      </c>
      <c r="V282" s="67">
        <v>-0.08</v>
      </c>
      <c r="W282" s="67">
        <v>-0.08</v>
      </c>
      <c r="X282" s="67">
        <v>-0.08</v>
      </c>
    </row>
    <row r="283" spans="1:24" outlineLevel="1" x14ac:dyDescent="0.2">
      <c r="A283" s="14" t="s">
        <v>10</v>
      </c>
      <c r="B283" s="16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67">
        <v>-0.08</v>
      </c>
      <c r="N283" s="67">
        <v>-0.08</v>
      </c>
      <c r="O283" s="67">
        <v>-0.08</v>
      </c>
      <c r="P283" s="67">
        <v>-0.08</v>
      </c>
      <c r="Q283" s="67">
        <v>-0.08</v>
      </c>
      <c r="R283" s="67">
        <v>-0.08</v>
      </c>
      <c r="S283" s="67">
        <v>-0.08</v>
      </c>
      <c r="T283" s="67">
        <v>-0.08</v>
      </c>
      <c r="U283" s="67">
        <v>-0.08</v>
      </c>
      <c r="V283" s="67">
        <v>-0.08</v>
      </c>
      <c r="W283" s="67">
        <v>-0.08</v>
      </c>
      <c r="X283" s="67">
        <v>-0.08</v>
      </c>
    </row>
    <row r="284" spans="1:24" outlineLevel="1" x14ac:dyDescent="0.2">
      <c r="A284" s="14" t="s">
        <v>11</v>
      </c>
      <c r="B284" s="16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67">
        <v>-0.08</v>
      </c>
      <c r="N284" s="67">
        <v>-0.08</v>
      </c>
      <c r="O284" s="67">
        <v>-0.08</v>
      </c>
      <c r="P284" s="67">
        <v>-0.08</v>
      </c>
      <c r="Q284" s="67">
        <v>-0.08</v>
      </c>
      <c r="R284" s="67">
        <v>-0.08</v>
      </c>
      <c r="S284" s="67">
        <v>-0.08</v>
      </c>
      <c r="T284" s="67">
        <v>-0.08</v>
      </c>
      <c r="U284" s="67">
        <v>-0.08</v>
      </c>
      <c r="V284" s="67">
        <v>-0.08</v>
      </c>
      <c r="W284" s="67">
        <v>-0.08</v>
      </c>
      <c r="X284" s="67">
        <v>-0.08</v>
      </c>
    </row>
    <row r="285" spans="1:24" outlineLevel="1" x14ac:dyDescent="0.2">
      <c r="A285" s="14" t="s">
        <v>12</v>
      </c>
      <c r="B285" s="16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67">
        <v>-0.08</v>
      </c>
      <c r="N285" s="67">
        <v>-0.08</v>
      </c>
      <c r="O285" s="67">
        <v>-0.08</v>
      </c>
      <c r="P285" s="67">
        <v>-0.08</v>
      </c>
      <c r="Q285" s="67">
        <v>-0.08</v>
      </c>
      <c r="R285" s="67">
        <v>-0.08</v>
      </c>
      <c r="S285" s="67">
        <v>-0.08</v>
      </c>
      <c r="T285" s="67">
        <v>-0.08</v>
      </c>
      <c r="U285" s="67">
        <v>-0.08</v>
      </c>
      <c r="V285" s="67">
        <v>-0.08</v>
      </c>
      <c r="W285" s="67">
        <v>-0.08</v>
      </c>
      <c r="X285" s="67">
        <v>-0.08</v>
      </c>
    </row>
    <row r="286" spans="1:24" outlineLevel="1" x14ac:dyDescent="0.2">
      <c r="A286" s="11" t="s">
        <v>3</v>
      </c>
      <c r="B286" s="16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116" t="s">
        <v>89</v>
      </c>
      <c r="N286" s="102" t="s">
        <v>89</v>
      </c>
      <c r="O286" s="102" t="s">
        <v>89</v>
      </c>
      <c r="P286" s="102" t="s">
        <v>89</v>
      </c>
      <c r="Q286" s="102" t="s">
        <v>89</v>
      </c>
      <c r="R286" s="102" t="s">
        <v>89</v>
      </c>
      <c r="S286" s="102" t="s">
        <v>89</v>
      </c>
      <c r="T286" s="102" t="s">
        <v>89</v>
      </c>
      <c r="U286" s="102" t="s">
        <v>89</v>
      </c>
      <c r="V286" s="102" t="s">
        <v>89</v>
      </c>
      <c r="W286" s="102" t="s">
        <v>89</v>
      </c>
      <c r="X286" s="102" t="s">
        <v>89</v>
      </c>
    </row>
    <row r="287" spans="1:24" outlineLevel="1" x14ac:dyDescent="0.2">
      <c r="A287" s="12" t="s">
        <v>13</v>
      </c>
      <c r="B287" s="16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67">
        <v>-0.12</v>
      </c>
      <c r="N287" s="194">
        <v>-0.12</v>
      </c>
      <c r="O287" s="194">
        <v>-0.12</v>
      </c>
      <c r="P287" s="194">
        <v>-0.12</v>
      </c>
      <c r="Q287" s="194">
        <v>-0.12</v>
      </c>
      <c r="R287" s="194">
        <v>-0.12</v>
      </c>
      <c r="S287" s="194">
        <v>-0.12</v>
      </c>
      <c r="T287" s="194">
        <v>-0.12</v>
      </c>
      <c r="U287" s="194">
        <v>-0.12</v>
      </c>
      <c r="V287" s="194">
        <v>-0.12</v>
      </c>
      <c r="W287" s="194">
        <v>-0.12</v>
      </c>
      <c r="X287" s="194">
        <v>-0.12</v>
      </c>
    </row>
    <row r="288" spans="1:24" outlineLevel="1" x14ac:dyDescent="0.2">
      <c r="A288" s="12" t="s">
        <v>14</v>
      </c>
      <c r="B288" s="16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67">
        <v>-0.12</v>
      </c>
      <c r="N288" s="194">
        <v>-0.12</v>
      </c>
      <c r="O288" s="194">
        <v>-0.12</v>
      </c>
      <c r="P288" s="194">
        <v>-0.12</v>
      </c>
      <c r="Q288" s="194">
        <v>-0.12</v>
      </c>
      <c r="R288" s="194">
        <v>-0.12</v>
      </c>
      <c r="S288" s="194">
        <v>-0.12</v>
      </c>
      <c r="T288" s="194">
        <v>-0.12</v>
      </c>
      <c r="U288" s="194">
        <v>-0.12</v>
      </c>
      <c r="V288" s="194">
        <v>-0.12</v>
      </c>
      <c r="W288" s="194">
        <v>-0.12</v>
      </c>
      <c r="X288" s="194">
        <v>-0.12</v>
      </c>
    </row>
    <row r="289" spans="1:24" outlineLevel="1" x14ac:dyDescent="0.2">
      <c r="A289" s="12" t="s">
        <v>15</v>
      </c>
      <c r="B289" s="16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67">
        <v>-0.12</v>
      </c>
      <c r="N289" s="194">
        <v>-0.12</v>
      </c>
      <c r="O289" s="194">
        <v>-0.12</v>
      </c>
      <c r="P289" s="194">
        <v>-0.12</v>
      </c>
      <c r="Q289" s="194">
        <v>-0.12</v>
      </c>
      <c r="R289" s="194">
        <v>-0.12</v>
      </c>
      <c r="S289" s="194">
        <v>-0.12</v>
      </c>
      <c r="T289" s="194">
        <v>-0.12</v>
      </c>
      <c r="U289" s="194">
        <v>-0.12</v>
      </c>
      <c r="V289" s="194">
        <v>-0.12</v>
      </c>
      <c r="W289" s="194">
        <v>-0.12</v>
      </c>
      <c r="X289" s="194">
        <v>-0.12</v>
      </c>
    </row>
    <row r="290" spans="1:24" outlineLevel="1" x14ac:dyDescent="0.2">
      <c r="A290" s="12" t="s">
        <v>16</v>
      </c>
      <c r="B290" s="16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67">
        <v>-0.12</v>
      </c>
      <c r="N290" s="194">
        <v>-0.12</v>
      </c>
      <c r="O290" s="194">
        <v>-0.12</v>
      </c>
      <c r="P290" s="194">
        <v>-0.12</v>
      </c>
      <c r="Q290" s="194">
        <v>-0.12</v>
      </c>
      <c r="R290" s="194">
        <v>-0.12</v>
      </c>
      <c r="S290" s="194">
        <v>-0.12</v>
      </c>
      <c r="T290" s="194">
        <v>-0.12</v>
      </c>
      <c r="U290" s="194">
        <v>-0.12</v>
      </c>
      <c r="V290" s="194">
        <v>-0.12</v>
      </c>
      <c r="W290" s="194">
        <v>-0.12</v>
      </c>
      <c r="X290" s="194">
        <v>-0.12</v>
      </c>
    </row>
    <row r="291" spans="1:24" outlineLevel="1" x14ac:dyDescent="0.2">
      <c r="A291" s="12" t="s">
        <v>43</v>
      </c>
      <c r="B291" s="16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67">
        <v>-0.12</v>
      </c>
      <c r="N291" s="194">
        <v>-0.12</v>
      </c>
      <c r="O291" s="194">
        <v>-0.12</v>
      </c>
      <c r="P291" s="194">
        <v>-0.12</v>
      </c>
      <c r="Q291" s="194">
        <v>-0.12</v>
      </c>
      <c r="R291" s="194">
        <v>-0.12</v>
      </c>
      <c r="S291" s="194">
        <v>-0.12</v>
      </c>
      <c r="T291" s="194">
        <v>-0.12</v>
      </c>
      <c r="U291" s="194">
        <v>-0.12</v>
      </c>
      <c r="V291" s="194">
        <v>-0.12</v>
      </c>
      <c r="W291" s="194">
        <v>-0.12</v>
      </c>
      <c r="X291" s="194">
        <v>-0.12</v>
      </c>
    </row>
    <row r="292" spans="1:24" outlineLevel="1" x14ac:dyDescent="0.2">
      <c r="A292" s="12" t="s">
        <v>17</v>
      </c>
      <c r="B292" s="16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67">
        <v>-0.12</v>
      </c>
      <c r="N292" s="194">
        <v>-0.12</v>
      </c>
      <c r="O292" s="194">
        <v>-0.12</v>
      </c>
      <c r="P292" s="194">
        <v>-0.12</v>
      </c>
      <c r="Q292" s="194">
        <v>-0.12</v>
      </c>
      <c r="R292" s="194">
        <v>-0.12</v>
      </c>
      <c r="S292" s="194">
        <v>-0.12</v>
      </c>
      <c r="T292" s="194">
        <v>-0.12</v>
      </c>
      <c r="U292" s="194">
        <v>-0.12</v>
      </c>
      <c r="V292" s="194">
        <v>-0.12</v>
      </c>
      <c r="W292" s="194">
        <v>-0.12</v>
      </c>
      <c r="X292" s="194">
        <v>-0.12</v>
      </c>
    </row>
    <row r="293" spans="1:24" outlineLevel="1" x14ac:dyDescent="0.2">
      <c r="A293" s="12" t="s">
        <v>18</v>
      </c>
      <c r="B293" s="16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67">
        <v>-0.12</v>
      </c>
      <c r="N293" s="194">
        <v>-0.12</v>
      </c>
      <c r="O293" s="194">
        <v>-0.12</v>
      </c>
      <c r="P293" s="194">
        <v>-0.12</v>
      </c>
      <c r="Q293" s="194">
        <v>-0.12</v>
      </c>
      <c r="R293" s="194">
        <v>-0.12</v>
      </c>
      <c r="S293" s="194">
        <v>-0.12</v>
      </c>
      <c r="T293" s="194">
        <v>-0.12</v>
      </c>
      <c r="U293" s="194">
        <v>-0.12</v>
      </c>
      <c r="V293" s="194">
        <v>-0.12</v>
      </c>
      <c r="W293" s="194">
        <v>-0.12</v>
      </c>
      <c r="X293" s="194">
        <v>-0.12</v>
      </c>
    </row>
    <row r="294" spans="1:24" outlineLevel="1" x14ac:dyDescent="0.2">
      <c r="A294" s="12" t="s">
        <v>42</v>
      </c>
      <c r="B294" s="16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67">
        <v>-0.12</v>
      </c>
      <c r="N294" s="194">
        <v>-0.12</v>
      </c>
      <c r="O294" s="194">
        <v>-0.12</v>
      </c>
      <c r="P294" s="194">
        <v>-0.12</v>
      </c>
      <c r="Q294" s="194">
        <v>-0.12</v>
      </c>
      <c r="R294" s="194">
        <v>-0.12</v>
      </c>
      <c r="S294" s="194">
        <v>-0.12</v>
      </c>
      <c r="T294" s="194">
        <v>-0.12</v>
      </c>
      <c r="U294" s="194">
        <v>-0.12</v>
      </c>
      <c r="V294" s="194">
        <v>-0.12</v>
      </c>
      <c r="W294" s="194">
        <v>-0.12</v>
      </c>
      <c r="X294" s="194">
        <v>-0.12</v>
      </c>
    </row>
    <row r="295" spans="1:24" outlineLevel="1" x14ac:dyDescent="0.2">
      <c r="A295" s="12" t="s">
        <v>44</v>
      </c>
      <c r="B295" s="16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67">
        <v>-0.12</v>
      </c>
      <c r="N295" s="194">
        <v>-0.12</v>
      </c>
      <c r="O295" s="194">
        <v>-0.12</v>
      </c>
      <c r="P295" s="194">
        <v>-0.12</v>
      </c>
      <c r="Q295" s="194">
        <v>-0.12</v>
      </c>
      <c r="R295" s="194">
        <v>-0.12</v>
      </c>
      <c r="S295" s="194">
        <v>-0.12</v>
      </c>
      <c r="T295" s="194">
        <v>-0.12</v>
      </c>
      <c r="U295" s="194">
        <v>-0.12</v>
      </c>
      <c r="V295" s="194">
        <v>-0.12</v>
      </c>
      <c r="W295" s="194">
        <v>-0.12</v>
      </c>
      <c r="X295" s="194">
        <v>-0.12</v>
      </c>
    </row>
    <row r="296" spans="1:24" outlineLevel="1" x14ac:dyDescent="0.2">
      <c r="A296" s="12" t="s">
        <v>19</v>
      </c>
      <c r="B296" s="16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67">
        <v>-0.12</v>
      </c>
      <c r="N296" s="194">
        <v>-0.12</v>
      </c>
      <c r="O296" s="194">
        <v>-0.12</v>
      </c>
      <c r="P296" s="194">
        <v>-0.12</v>
      </c>
      <c r="Q296" s="194">
        <v>-0.12</v>
      </c>
      <c r="R296" s="194">
        <v>-0.12</v>
      </c>
      <c r="S296" s="194">
        <v>-0.12</v>
      </c>
      <c r="T296" s="194">
        <v>-0.12</v>
      </c>
      <c r="U296" s="194">
        <v>-0.12</v>
      </c>
      <c r="V296" s="194">
        <v>-0.12</v>
      </c>
      <c r="W296" s="194">
        <v>-0.12</v>
      </c>
      <c r="X296" s="194">
        <v>-0.12</v>
      </c>
    </row>
    <row r="297" spans="1:24" outlineLevel="1" x14ac:dyDescent="0.2">
      <c r="A297" s="1" t="s">
        <v>4</v>
      </c>
      <c r="B297" s="16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116" t="s">
        <v>89</v>
      </c>
      <c r="N297" s="102" t="s">
        <v>89</v>
      </c>
      <c r="O297" s="102" t="s">
        <v>89</v>
      </c>
      <c r="P297" s="102" t="s">
        <v>89</v>
      </c>
      <c r="Q297" s="102" t="s">
        <v>89</v>
      </c>
      <c r="R297" s="102" t="s">
        <v>89</v>
      </c>
      <c r="S297" s="102" t="s">
        <v>89</v>
      </c>
      <c r="T297" s="102" t="s">
        <v>89</v>
      </c>
      <c r="U297" s="102" t="s">
        <v>89</v>
      </c>
      <c r="V297" s="102" t="s">
        <v>89</v>
      </c>
      <c r="W297" s="102" t="s">
        <v>89</v>
      </c>
      <c r="X297" s="102" t="s">
        <v>89</v>
      </c>
    </row>
    <row r="298" spans="1:24" outlineLevel="1" x14ac:dyDescent="0.2">
      <c r="A298" s="3"/>
      <c r="B298" s="16"/>
      <c r="C298" s="44"/>
      <c r="D298" s="44"/>
      <c r="E298" s="44"/>
      <c r="F298" s="44"/>
      <c r="G298" s="45"/>
      <c r="H298" s="45"/>
      <c r="I298" s="30"/>
      <c r="J298" s="30"/>
      <c r="K298" s="30"/>
      <c r="L298" s="30"/>
      <c r="M298" s="6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</row>
    <row r="299" spans="1:24" outlineLevel="1" x14ac:dyDescent="0.2">
      <c r="A299" s="3"/>
      <c r="B299" s="16"/>
      <c r="C299" s="44"/>
      <c r="D299" s="44"/>
      <c r="E299" s="44"/>
      <c r="F299" s="44"/>
      <c r="G299" s="45"/>
      <c r="H299" s="45"/>
      <c r="I299" s="30"/>
      <c r="J299" s="30"/>
      <c r="K299" s="30"/>
      <c r="L299" s="30"/>
      <c r="M299" s="6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</row>
    <row r="300" spans="1:24" outlineLevel="1" x14ac:dyDescent="0.2">
      <c r="A300" s="9" t="s">
        <v>85</v>
      </c>
      <c r="B300" s="16"/>
      <c r="C300" s="44"/>
      <c r="D300" s="44"/>
      <c r="E300" s="44"/>
      <c r="F300" s="44"/>
      <c r="G300" s="45"/>
      <c r="H300" s="45"/>
      <c r="I300" s="30"/>
      <c r="J300" s="30"/>
      <c r="K300" s="30"/>
      <c r="L300" s="30"/>
      <c r="M300" s="6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</row>
    <row r="301" spans="1:24" outlineLevel="1" x14ac:dyDescent="0.2">
      <c r="A301" s="8" t="s">
        <v>6</v>
      </c>
      <c r="B301" s="16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116" t="s">
        <v>89</v>
      </c>
      <c r="N301" s="102" t="s">
        <v>89</v>
      </c>
      <c r="O301" s="102" t="s">
        <v>89</v>
      </c>
      <c r="P301" s="102" t="s">
        <v>89</v>
      </c>
      <c r="Q301" s="102" t="s">
        <v>89</v>
      </c>
      <c r="R301" s="102" t="s">
        <v>89</v>
      </c>
      <c r="S301" s="102" t="s">
        <v>89</v>
      </c>
      <c r="T301" s="102" t="s">
        <v>89</v>
      </c>
      <c r="U301" s="102" t="s">
        <v>89</v>
      </c>
      <c r="V301" s="102" t="s">
        <v>89</v>
      </c>
      <c r="W301" s="102" t="s">
        <v>89</v>
      </c>
      <c r="X301" s="102" t="s">
        <v>89</v>
      </c>
    </row>
    <row r="302" spans="1:24" outlineLevel="1" x14ac:dyDescent="0.2">
      <c r="A302" s="1" t="s">
        <v>40</v>
      </c>
      <c r="B302" s="16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116" t="s">
        <v>89</v>
      </c>
      <c r="N302" s="102" t="s">
        <v>89</v>
      </c>
      <c r="O302" s="102" t="s">
        <v>89</v>
      </c>
      <c r="P302" s="102" t="s">
        <v>89</v>
      </c>
      <c r="Q302" s="102" t="s">
        <v>89</v>
      </c>
      <c r="R302" s="102" t="s">
        <v>89</v>
      </c>
      <c r="S302" s="102" t="s">
        <v>89</v>
      </c>
      <c r="T302" s="102" t="s">
        <v>89</v>
      </c>
      <c r="U302" s="102" t="s">
        <v>89</v>
      </c>
      <c r="V302" s="102" t="s">
        <v>89</v>
      </c>
      <c r="W302" s="102" t="s">
        <v>89</v>
      </c>
      <c r="X302" s="102" t="s">
        <v>89</v>
      </c>
    </row>
    <row r="303" spans="1:24" outlineLevel="1" x14ac:dyDescent="0.2">
      <c r="A303" s="11" t="s">
        <v>0</v>
      </c>
      <c r="B303" s="16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116" t="s">
        <v>89</v>
      </c>
      <c r="N303" s="102" t="s">
        <v>89</v>
      </c>
      <c r="O303" s="102" t="s">
        <v>89</v>
      </c>
      <c r="P303" s="102" t="s">
        <v>89</v>
      </c>
      <c r="Q303" s="102" t="s">
        <v>89</v>
      </c>
      <c r="R303" s="102" t="s">
        <v>89</v>
      </c>
      <c r="S303" s="102" t="s">
        <v>89</v>
      </c>
      <c r="T303" s="102" t="s">
        <v>89</v>
      </c>
      <c r="U303" s="102" t="s">
        <v>89</v>
      </c>
      <c r="V303" s="102" t="s">
        <v>89</v>
      </c>
      <c r="W303" s="102" t="s">
        <v>89</v>
      </c>
      <c r="X303" s="102" t="s">
        <v>89</v>
      </c>
    </row>
    <row r="304" spans="1:24" outlineLevel="1" x14ac:dyDescent="0.2">
      <c r="A304" s="15" t="s">
        <v>36</v>
      </c>
      <c r="B304" s="1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117">
        <v>-9.5000000000000001E-2</v>
      </c>
      <c r="N304" s="103">
        <v>-9.5000000000000001E-2</v>
      </c>
      <c r="O304" s="103">
        <v>-9.5000000000000001E-2</v>
      </c>
      <c r="P304" s="103">
        <v>-9.5000000000000001E-2</v>
      </c>
      <c r="Q304" s="103">
        <v>-9.5000000000000001E-2</v>
      </c>
      <c r="R304" s="103">
        <v>-9.5000000000000001E-2</v>
      </c>
      <c r="S304" s="103">
        <v>-9.5000000000000001E-2</v>
      </c>
      <c r="T304" s="103">
        <v>-9.5000000000000001E-2</v>
      </c>
      <c r="U304" s="103">
        <v>-9.5000000000000001E-2</v>
      </c>
      <c r="V304" s="103">
        <v>-9.5000000000000001E-2</v>
      </c>
      <c r="W304" s="103">
        <v>-9.5000000000000001E-2</v>
      </c>
      <c r="X304" s="103">
        <v>-9.5000000000000001E-2</v>
      </c>
    </row>
    <row r="305" spans="1:24" outlineLevel="1" x14ac:dyDescent="0.2">
      <c r="A305" s="15" t="s">
        <v>35</v>
      </c>
      <c r="B305" s="16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116" t="s">
        <v>89</v>
      </c>
      <c r="N305" s="102" t="s">
        <v>89</v>
      </c>
      <c r="O305" s="102" t="s">
        <v>89</v>
      </c>
      <c r="P305" s="102" t="s">
        <v>89</v>
      </c>
      <c r="Q305" s="102" t="s">
        <v>89</v>
      </c>
      <c r="R305" s="102" t="s">
        <v>89</v>
      </c>
      <c r="S305" s="102" t="s">
        <v>89</v>
      </c>
      <c r="T305" s="102" t="s">
        <v>89</v>
      </c>
      <c r="U305" s="102" t="s">
        <v>89</v>
      </c>
      <c r="V305" s="102" t="s">
        <v>89</v>
      </c>
      <c r="W305" s="102" t="s">
        <v>89</v>
      </c>
      <c r="X305" s="102" t="s">
        <v>89</v>
      </c>
    </row>
    <row r="306" spans="1:24" outlineLevel="1" x14ac:dyDescent="0.2">
      <c r="A306" s="11" t="s">
        <v>1</v>
      </c>
      <c r="B306" s="1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117">
        <f t="shared" ref="M306:X306" si="80">1.2*M310</f>
        <v>-8.4000000000000005E-2</v>
      </c>
      <c r="N306" s="103">
        <f t="shared" si="80"/>
        <v>-8.4000000000000005E-2</v>
      </c>
      <c r="O306" s="103">
        <f t="shared" si="80"/>
        <v>-8.4000000000000005E-2</v>
      </c>
      <c r="P306" s="103">
        <f t="shared" si="80"/>
        <v>-8.4000000000000005E-2</v>
      </c>
      <c r="Q306" s="103">
        <f t="shared" si="80"/>
        <v>-8.4000000000000005E-2</v>
      </c>
      <c r="R306" s="103">
        <f t="shared" si="80"/>
        <v>-8.4000000000000005E-2</v>
      </c>
      <c r="S306" s="103">
        <f t="shared" si="80"/>
        <v>-8.4000000000000005E-2</v>
      </c>
      <c r="T306" s="103">
        <f t="shared" si="80"/>
        <v>-8.4000000000000005E-2</v>
      </c>
      <c r="U306" s="103">
        <f t="shared" si="80"/>
        <v>-8.4000000000000005E-2</v>
      </c>
      <c r="V306" s="103">
        <f t="shared" si="80"/>
        <v>-8.4000000000000005E-2</v>
      </c>
      <c r="W306" s="103">
        <f t="shared" si="80"/>
        <v>-8.4000000000000005E-2</v>
      </c>
      <c r="X306" s="103">
        <f t="shared" si="80"/>
        <v>-8.4000000000000005E-2</v>
      </c>
    </row>
    <row r="307" spans="1:24" outlineLevel="1" x14ac:dyDescent="0.2">
      <c r="A307" s="11" t="s">
        <v>5</v>
      </c>
      <c r="B307" s="16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116" t="s">
        <v>89</v>
      </c>
      <c r="N307" s="102" t="s">
        <v>89</v>
      </c>
      <c r="O307" s="102" t="s">
        <v>89</v>
      </c>
      <c r="P307" s="102" t="s">
        <v>89</v>
      </c>
      <c r="Q307" s="102" t="s">
        <v>89</v>
      </c>
      <c r="R307" s="102" t="s">
        <v>89</v>
      </c>
      <c r="S307" s="102" t="s">
        <v>89</v>
      </c>
      <c r="T307" s="102" t="s">
        <v>89</v>
      </c>
      <c r="U307" s="102" t="s">
        <v>89</v>
      </c>
      <c r="V307" s="102" t="s">
        <v>89</v>
      </c>
      <c r="W307" s="102" t="s">
        <v>89</v>
      </c>
      <c r="X307" s="102" t="s">
        <v>89</v>
      </c>
    </row>
    <row r="308" spans="1:24" outlineLevel="1" x14ac:dyDescent="0.2">
      <c r="A308" s="1" t="s">
        <v>41</v>
      </c>
      <c r="B308" s="16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116" t="s">
        <v>89</v>
      </c>
      <c r="N308" s="102" t="s">
        <v>89</v>
      </c>
      <c r="O308" s="102" t="s">
        <v>89</v>
      </c>
      <c r="P308" s="102" t="s">
        <v>89</v>
      </c>
      <c r="Q308" s="102" t="s">
        <v>89</v>
      </c>
      <c r="R308" s="102" t="s">
        <v>89</v>
      </c>
      <c r="S308" s="102" t="s">
        <v>89</v>
      </c>
      <c r="T308" s="102" t="s">
        <v>89</v>
      </c>
      <c r="U308" s="102" t="s">
        <v>89</v>
      </c>
      <c r="V308" s="102" t="s">
        <v>89</v>
      </c>
      <c r="W308" s="102" t="s">
        <v>89</v>
      </c>
      <c r="X308" s="102" t="s">
        <v>89</v>
      </c>
    </row>
    <row r="309" spans="1:24" outlineLevel="1" x14ac:dyDescent="0.2">
      <c r="A309" s="11" t="s">
        <v>2</v>
      </c>
      <c r="B309" s="16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116" t="s">
        <v>89</v>
      </c>
      <c r="N309" s="102" t="s">
        <v>89</v>
      </c>
      <c r="O309" s="102" t="s">
        <v>89</v>
      </c>
      <c r="P309" s="102" t="s">
        <v>89</v>
      </c>
      <c r="Q309" s="102" t="s">
        <v>89</v>
      </c>
      <c r="R309" s="102" t="s">
        <v>89</v>
      </c>
      <c r="S309" s="102" t="s">
        <v>89</v>
      </c>
      <c r="T309" s="102" t="s">
        <v>89</v>
      </c>
      <c r="U309" s="102" t="s">
        <v>89</v>
      </c>
      <c r="V309" s="102" t="s">
        <v>89</v>
      </c>
      <c r="W309" s="102" t="s">
        <v>89</v>
      </c>
      <c r="X309" s="102" t="s">
        <v>89</v>
      </c>
    </row>
    <row r="310" spans="1:24" ht="11.25" customHeight="1" outlineLevel="1" x14ac:dyDescent="0.2">
      <c r="A310" s="14" t="s">
        <v>7</v>
      </c>
      <c r="B310" s="16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67">
        <v>-7.0000000000000007E-2</v>
      </c>
      <c r="N310" s="67">
        <v>-7.0000000000000007E-2</v>
      </c>
      <c r="O310" s="67">
        <v>-7.0000000000000007E-2</v>
      </c>
      <c r="P310" s="67">
        <v>-7.0000000000000007E-2</v>
      </c>
      <c r="Q310" s="67">
        <v>-7.0000000000000007E-2</v>
      </c>
      <c r="R310" s="67">
        <v>-7.0000000000000007E-2</v>
      </c>
      <c r="S310" s="67">
        <v>-7.0000000000000007E-2</v>
      </c>
      <c r="T310" s="67">
        <v>-7.0000000000000007E-2</v>
      </c>
      <c r="U310" s="67">
        <v>-7.0000000000000007E-2</v>
      </c>
      <c r="V310" s="67">
        <v>-7.0000000000000007E-2</v>
      </c>
      <c r="W310" s="67">
        <v>-7.0000000000000007E-2</v>
      </c>
      <c r="X310" s="67">
        <v>-7.0000000000000007E-2</v>
      </c>
    </row>
    <row r="311" spans="1:24" ht="11.25" customHeight="1" outlineLevel="1" x14ac:dyDescent="0.2">
      <c r="A311" s="150" t="s">
        <v>124</v>
      </c>
      <c r="B311" s="16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67">
        <v>-7.0000000000000007E-2</v>
      </c>
      <c r="N311" s="67">
        <v>-7.0000000000000007E-2</v>
      </c>
      <c r="O311" s="67">
        <v>-7.0000000000000007E-2</v>
      </c>
      <c r="P311" s="67">
        <v>-7.0000000000000007E-2</v>
      </c>
      <c r="Q311" s="67">
        <v>-7.0000000000000007E-2</v>
      </c>
      <c r="R311" s="67">
        <v>-7.0000000000000007E-2</v>
      </c>
      <c r="S311" s="67">
        <v>-7.0000000000000007E-2</v>
      </c>
      <c r="T311" s="67">
        <v>-7.0000000000000007E-2</v>
      </c>
      <c r="U311" s="67">
        <v>-7.0000000000000007E-2</v>
      </c>
      <c r="V311" s="67">
        <v>-7.0000000000000007E-2</v>
      </c>
      <c r="W311" s="67">
        <v>-7.0000000000000007E-2</v>
      </c>
      <c r="X311" s="67">
        <v>-7.0000000000000007E-2</v>
      </c>
    </row>
    <row r="312" spans="1:24" outlineLevel="1" x14ac:dyDescent="0.2">
      <c r="A312" s="14" t="s">
        <v>8</v>
      </c>
      <c r="B312" s="16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67">
        <v>-7.0000000000000007E-2</v>
      </c>
      <c r="N312" s="67">
        <v>-7.0000000000000007E-2</v>
      </c>
      <c r="O312" s="67">
        <v>-7.0000000000000007E-2</v>
      </c>
      <c r="P312" s="67">
        <v>-7.0000000000000007E-2</v>
      </c>
      <c r="Q312" s="67">
        <v>-7.0000000000000007E-2</v>
      </c>
      <c r="R312" s="67">
        <v>-7.0000000000000007E-2</v>
      </c>
      <c r="S312" s="67">
        <v>-7.0000000000000007E-2</v>
      </c>
      <c r="T312" s="67">
        <v>-7.0000000000000007E-2</v>
      </c>
      <c r="U312" s="67">
        <v>-7.0000000000000007E-2</v>
      </c>
      <c r="V312" s="67">
        <v>-7.0000000000000007E-2</v>
      </c>
      <c r="W312" s="67">
        <v>-7.0000000000000007E-2</v>
      </c>
      <c r="X312" s="67">
        <v>-7.0000000000000007E-2</v>
      </c>
    </row>
    <row r="313" spans="1:24" outlineLevel="1" x14ac:dyDescent="0.2">
      <c r="A313" s="14" t="s">
        <v>9</v>
      </c>
      <c r="B313" s="16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67">
        <v>-7.0000000000000007E-2</v>
      </c>
      <c r="N313" s="67">
        <v>-7.0000000000000007E-2</v>
      </c>
      <c r="O313" s="67">
        <v>-7.0000000000000007E-2</v>
      </c>
      <c r="P313" s="67">
        <v>-7.0000000000000007E-2</v>
      </c>
      <c r="Q313" s="67">
        <v>-7.0000000000000007E-2</v>
      </c>
      <c r="R313" s="67">
        <v>-7.0000000000000007E-2</v>
      </c>
      <c r="S313" s="67">
        <v>-7.0000000000000007E-2</v>
      </c>
      <c r="T313" s="67">
        <v>-7.0000000000000007E-2</v>
      </c>
      <c r="U313" s="67">
        <v>-7.0000000000000007E-2</v>
      </c>
      <c r="V313" s="67">
        <v>-7.0000000000000007E-2</v>
      </c>
      <c r="W313" s="67">
        <v>-7.0000000000000007E-2</v>
      </c>
      <c r="X313" s="67">
        <v>-7.0000000000000007E-2</v>
      </c>
    </row>
    <row r="314" spans="1:24" outlineLevel="1" x14ac:dyDescent="0.2">
      <c r="A314" s="14" t="s">
        <v>10</v>
      </c>
      <c r="B314" s="16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67">
        <v>-7.0000000000000007E-2</v>
      </c>
      <c r="N314" s="67">
        <v>-7.0000000000000007E-2</v>
      </c>
      <c r="O314" s="67">
        <v>-7.0000000000000007E-2</v>
      </c>
      <c r="P314" s="67">
        <v>-7.0000000000000007E-2</v>
      </c>
      <c r="Q314" s="67">
        <v>-7.0000000000000007E-2</v>
      </c>
      <c r="R314" s="67">
        <v>-7.0000000000000007E-2</v>
      </c>
      <c r="S314" s="67">
        <v>-7.0000000000000007E-2</v>
      </c>
      <c r="T314" s="67">
        <v>-7.0000000000000007E-2</v>
      </c>
      <c r="U314" s="67">
        <v>-7.0000000000000007E-2</v>
      </c>
      <c r="V314" s="67">
        <v>-7.0000000000000007E-2</v>
      </c>
      <c r="W314" s="67">
        <v>-7.0000000000000007E-2</v>
      </c>
      <c r="X314" s="67">
        <v>-7.0000000000000007E-2</v>
      </c>
    </row>
    <row r="315" spans="1:24" outlineLevel="1" x14ac:dyDescent="0.2">
      <c r="A315" s="14" t="s">
        <v>11</v>
      </c>
      <c r="B315" s="16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67">
        <v>-7.0000000000000007E-2</v>
      </c>
      <c r="N315" s="67">
        <v>-7.0000000000000007E-2</v>
      </c>
      <c r="O315" s="67">
        <v>-7.0000000000000007E-2</v>
      </c>
      <c r="P315" s="67">
        <v>-7.0000000000000007E-2</v>
      </c>
      <c r="Q315" s="67">
        <v>-7.0000000000000007E-2</v>
      </c>
      <c r="R315" s="67">
        <v>-7.0000000000000007E-2</v>
      </c>
      <c r="S315" s="67">
        <v>-7.0000000000000007E-2</v>
      </c>
      <c r="T315" s="67">
        <v>-7.0000000000000007E-2</v>
      </c>
      <c r="U315" s="67">
        <v>-7.0000000000000007E-2</v>
      </c>
      <c r="V315" s="67">
        <v>-7.0000000000000007E-2</v>
      </c>
      <c r="W315" s="67">
        <v>-7.0000000000000007E-2</v>
      </c>
      <c r="X315" s="67">
        <v>-7.0000000000000007E-2</v>
      </c>
    </row>
    <row r="316" spans="1:24" outlineLevel="1" x14ac:dyDescent="0.2">
      <c r="A316" s="14" t="s">
        <v>12</v>
      </c>
      <c r="B316" s="16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67">
        <v>-7.0000000000000007E-2</v>
      </c>
      <c r="N316" s="67">
        <v>-7.0000000000000007E-2</v>
      </c>
      <c r="O316" s="67">
        <v>-7.0000000000000007E-2</v>
      </c>
      <c r="P316" s="67">
        <v>-7.0000000000000007E-2</v>
      </c>
      <c r="Q316" s="67">
        <v>-7.0000000000000007E-2</v>
      </c>
      <c r="R316" s="67">
        <v>-7.0000000000000007E-2</v>
      </c>
      <c r="S316" s="67">
        <v>-7.0000000000000007E-2</v>
      </c>
      <c r="T316" s="67">
        <v>-7.0000000000000007E-2</v>
      </c>
      <c r="U316" s="67">
        <v>-7.0000000000000007E-2</v>
      </c>
      <c r="V316" s="67">
        <v>-7.0000000000000007E-2</v>
      </c>
      <c r="W316" s="67">
        <v>-7.0000000000000007E-2</v>
      </c>
      <c r="X316" s="67">
        <v>-7.0000000000000007E-2</v>
      </c>
    </row>
    <row r="317" spans="1:24" outlineLevel="1" x14ac:dyDescent="0.2">
      <c r="A317" s="11" t="s">
        <v>3</v>
      </c>
      <c r="B317" s="16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116" t="s">
        <v>89</v>
      </c>
      <c r="N317" s="102" t="s">
        <v>89</v>
      </c>
      <c r="O317" s="102" t="s">
        <v>89</v>
      </c>
      <c r="P317" s="102" t="s">
        <v>89</v>
      </c>
      <c r="Q317" s="102" t="s">
        <v>89</v>
      </c>
      <c r="R317" s="102" t="s">
        <v>89</v>
      </c>
      <c r="S317" s="102" t="s">
        <v>89</v>
      </c>
      <c r="T317" s="102" t="s">
        <v>89</v>
      </c>
      <c r="U317" s="102" t="s">
        <v>89</v>
      </c>
      <c r="V317" s="102" t="s">
        <v>89</v>
      </c>
      <c r="W317" s="102" t="s">
        <v>89</v>
      </c>
      <c r="X317" s="102" t="s">
        <v>89</v>
      </c>
    </row>
    <row r="318" spans="1:24" outlineLevel="1" x14ac:dyDescent="0.2">
      <c r="A318" s="12" t="s">
        <v>13</v>
      </c>
      <c r="B318" s="16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67">
        <v>-9.5000000000000001E-2</v>
      </c>
      <c r="N318" s="94">
        <v>-9.5000000000000001E-2</v>
      </c>
      <c r="O318" s="94">
        <v>-9.5000000000000001E-2</v>
      </c>
      <c r="P318" s="94">
        <v>-9.5000000000000001E-2</v>
      </c>
      <c r="Q318" s="94">
        <v>-9.5000000000000001E-2</v>
      </c>
      <c r="R318" s="94">
        <v>-9.5000000000000001E-2</v>
      </c>
      <c r="S318" s="94">
        <v>-9.5000000000000001E-2</v>
      </c>
      <c r="T318" s="94">
        <v>-9.5000000000000001E-2</v>
      </c>
      <c r="U318" s="94">
        <v>-9.5000000000000001E-2</v>
      </c>
      <c r="V318" s="94">
        <v>-9.5000000000000001E-2</v>
      </c>
      <c r="W318" s="94">
        <v>-9.5000000000000001E-2</v>
      </c>
      <c r="X318" s="94">
        <v>-9.5000000000000001E-2</v>
      </c>
    </row>
    <row r="319" spans="1:24" outlineLevel="1" x14ac:dyDescent="0.2">
      <c r="A319" s="12" t="s">
        <v>14</v>
      </c>
      <c r="B319" s="16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67">
        <v>-9.5000000000000001E-2</v>
      </c>
      <c r="N319" s="94">
        <v>-9.5000000000000001E-2</v>
      </c>
      <c r="O319" s="94">
        <v>-9.5000000000000001E-2</v>
      </c>
      <c r="P319" s="94">
        <v>-9.5000000000000001E-2</v>
      </c>
      <c r="Q319" s="94">
        <v>-9.5000000000000001E-2</v>
      </c>
      <c r="R319" s="94">
        <v>-9.5000000000000001E-2</v>
      </c>
      <c r="S319" s="94">
        <v>-9.5000000000000001E-2</v>
      </c>
      <c r="T319" s="94">
        <v>-9.5000000000000001E-2</v>
      </c>
      <c r="U319" s="94">
        <v>-9.5000000000000001E-2</v>
      </c>
      <c r="V319" s="94">
        <v>-9.5000000000000001E-2</v>
      </c>
      <c r="W319" s="94">
        <v>-9.5000000000000001E-2</v>
      </c>
      <c r="X319" s="94">
        <v>-9.5000000000000001E-2</v>
      </c>
    </row>
    <row r="320" spans="1:24" outlineLevel="1" x14ac:dyDescent="0.2">
      <c r="A320" s="12" t="s">
        <v>15</v>
      </c>
      <c r="B320" s="16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67">
        <v>-9.5000000000000001E-2</v>
      </c>
      <c r="N320" s="94">
        <v>-9.5000000000000001E-2</v>
      </c>
      <c r="O320" s="94">
        <v>-9.5000000000000001E-2</v>
      </c>
      <c r="P320" s="94">
        <v>-9.5000000000000001E-2</v>
      </c>
      <c r="Q320" s="94">
        <v>-9.5000000000000001E-2</v>
      </c>
      <c r="R320" s="94">
        <v>-9.5000000000000001E-2</v>
      </c>
      <c r="S320" s="94">
        <v>-9.5000000000000001E-2</v>
      </c>
      <c r="T320" s="94">
        <v>-9.5000000000000001E-2</v>
      </c>
      <c r="U320" s="94">
        <v>-9.5000000000000001E-2</v>
      </c>
      <c r="V320" s="94">
        <v>-9.5000000000000001E-2</v>
      </c>
      <c r="W320" s="94">
        <v>-9.5000000000000001E-2</v>
      </c>
      <c r="X320" s="94">
        <v>-9.5000000000000001E-2</v>
      </c>
    </row>
    <row r="321" spans="1:24" outlineLevel="1" x14ac:dyDescent="0.2">
      <c r="A321" s="12" t="s">
        <v>16</v>
      </c>
      <c r="B321" s="16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67">
        <v>-9.5000000000000001E-2</v>
      </c>
      <c r="N321" s="94">
        <v>-9.5000000000000001E-2</v>
      </c>
      <c r="O321" s="94">
        <v>-9.5000000000000001E-2</v>
      </c>
      <c r="P321" s="94">
        <v>-9.5000000000000001E-2</v>
      </c>
      <c r="Q321" s="94">
        <v>-9.5000000000000001E-2</v>
      </c>
      <c r="R321" s="94">
        <v>-9.5000000000000001E-2</v>
      </c>
      <c r="S321" s="94">
        <v>-9.5000000000000001E-2</v>
      </c>
      <c r="T321" s="94">
        <v>-9.5000000000000001E-2</v>
      </c>
      <c r="U321" s="94">
        <v>-9.5000000000000001E-2</v>
      </c>
      <c r="V321" s="94">
        <v>-9.5000000000000001E-2</v>
      </c>
      <c r="W321" s="94">
        <v>-9.5000000000000001E-2</v>
      </c>
      <c r="X321" s="94">
        <v>-9.5000000000000001E-2</v>
      </c>
    </row>
    <row r="322" spans="1:24" outlineLevel="1" x14ac:dyDescent="0.2">
      <c r="A322" s="12" t="s">
        <v>43</v>
      </c>
      <c r="B322" s="16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67">
        <v>-9.5000000000000001E-2</v>
      </c>
      <c r="N322" s="94">
        <v>-9.5000000000000001E-2</v>
      </c>
      <c r="O322" s="94">
        <v>-9.5000000000000001E-2</v>
      </c>
      <c r="P322" s="94">
        <v>-9.5000000000000001E-2</v>
      </c>
      <c r="Q322" s="94">
        <v>-9.5000000000000001E-2</v>
      </c>
      <c r="R322" s="94">
        <v>-9.5000000000000001E-2</v>
      </c>
      <c r="S322" s="94">
        <v>-9.5000000000000001E-2</v>
      </c>
      <c r="T322" s="94">
        <v>-9.5000000000000001E-2</v>
      </c>
      <c r="U322" s="94">
        <v>-9.5000000000000001E-2</v>
      </c>
      <c r="V322" s="94">
        <v>-9.5000000000000001E-2</v>
      </c>
      <c r="W322" s="94">
        <v>-9.5000000000000001E-2</v>
      </c>
      <c r="X322" s="94">
        <v>-9.5000000000000001E-2</v>
      </c>
    </row>
    <row r="323" spans="1:24" outlineLevel="1" x14ac:dyDescent="0.2">
      <c r="A323" s="12" t="s">
        <v>17</v>
      </c>
      <c r="B323" s="16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67">
        <v>-9.5000000000000001E-2</v>
      </c>
      <c r="N323" s="94">
        <v>-9.5000000000000001E-2</v>
      </c>
      <c r="O323" s="94">
        <v>-9.5000000000000001E-2</v>
      </c>
      <c r="P323" s="94">
        <v>-9.5000000000000001E-2</v>
      </c>
      <c r="Q323" s="94">
        <v>-9.5000000000000001E-2</v>
      </c>
      <c r="R323" s="94">
        <v>-9.5000000000000001E-2</v>
      </c>
      <c r="S323" s="94">
        <v>-9.5000000000000001E-2</v>
      </c>
      <c r="T323" s="94">
        <v>-9.5000000000000001E-2</v>
      </c>
      <c r="U323" s="94">
        <v>-9.5000000000000001E-2</v>
      </c>
      <c r="V323" s="94">
        <v>-9.5000000000000001E-2</v>
      </c>
      <c r="W323" s="94">
        <v>-9.5000000000000001E-2</v>
      </c>
      <c r="X323" s="94">
        <v>-9.5000000000000001E-2</v>
      </c>
    </row>
    <row r="324" spans="1:24" outlineLevel="1" x14ac:dyDescent="0.2">
      <c r="A324" s="12" t="s">
        <v>18</v>
      </c>
      <c r="B324" s="16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67">
        <v>-9.5000000000000001E-2</v>
      </c>
      <c r="N324" s="94">
        <v>-9.5000000000000001E-2</v>
      </c>
      <c r="O324" s="94">
        <v>-9.5000000000000001E-2</v>
      </c>
      <c r="P324" s="94">
        <v>-9.5000000000000001E-2</v>
      </c>
      <c r="Q324" s="94">
        <v>-9.5000000000000001E-2</v>
      </c>
      <c r="R324" s="94">
        <v>-9.5000000000000001E-2</v>
      </c>
      <c r="S324" s="94">
        <v>-9.5000000000000001E-2</v>
      </c>
      <c r="T324" s="94">
        <v>-9.5000000000000001E-2</v>
      </c>
      <c r="U324" s="94">
        <v>-9.5000000000000001E-2</v>
      </c>
      <c r="V324" s="94">
        <v>-9.5000000000000001E-2</v>
      </c>
      <c r="W324" s="94">
        <v>-9.5000000000000001E-2</v>
      </c>
      <c r="X324" s="94">
        <v>-9.5000000000000001E-2</v>
      </c>
    </row>
    <row r="325" spans="1:24" outlineLevel="1" x14ac:dyDescent="0.2">
      <c r="A325" s="12" t="s">
        <v>42</v>
      </c>
      <c r="B325" s="16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67">
        <v>-9.5000000000000001E-2</v>
      </c>
      <c r="N325" s="94">
        <v>-9.5000000000000001E-2</v>
      </c>
      <c r="O325" s="94">
        <v>-9.5000000000000001E-2</v>
      </c>
      <c r="P325" s="94">
        <v>-9.5000000000000001E-2</v>
      </c>
      <c r="Q325" s="94">
        <v>-9.5000000000000001E-2</v>
      </c>
      <c r="R325" s="94">
        <v>-9.5000000000000001E-2</v>
      </c>
      <c r="S325" s="94">
        <v>-9.5000000000000001E-2</v>
      </c>
      <c r="T325" s="94">
        <v>-9.5000000000000001E-2</v>
      </c>
      <c r="U325" s="94">
        <v>-9.5000000000000001E-2</v>
      </c>
      <c r="V325" s="94">
        <v>-9.5000000000000001E-2</v>
      </c>
      <c r="W325" s="94">
        <v>-9.5000000000000001E-2</v>
      </c>
      <c r="X325" s="94">
        <v>-9.5000000000000001E-2</v>
      </c>
    </row>
    <row r="326" spans="1:24" outlineLevel="1" x14ac:dyDescent="0.2">
      <c r="A326" s="12" t="s">
        <v>44</v>
      </c>
      <c r="B326" s="16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67">
        <v>-9.5000000000000001E-2</v>
      </c>
      <c r="N326" s="94">
        <v>-9.5000000000000001E-2</v>
      </c>
      <c r="O326" s="94">
        <v>-9.5000000000000001E-2</v>
      </c>
      <c r="P326" s="94">
        <v>-9.5000000000000001E-2</v>
      </c>
      <c r="Q326" s="94">
        <v>-9.5000000000000001E-2</v>
      </c>
      <c r="R326" s="94">
        <v>-9.5000000000000001E-2</v>
      </c>
      <c r="S326" s="94">
        <v>-9.5000000000000001E-2</v>
      </c>
      <c r="T326" s="94">
        <v>-9.5000000000000001E-2</v>
      </c>
      <c r="U326" s="94">
        <v>-9.5000000000000001E-2</v>
      </c>
      <c r="V326" s="94">
        <v>-9.5000000000000001E-2</v>
      </c>
      <c r="W326" s="94">
        <v>-9.5000000000000001E-2</v>
      </c>
      <c r="X326" s="94">
        <v>-9.5000000000000001E-2</v>
      </c>
    </row>
    <row r="327" spans="1:24" outlineLevel="1" x14ac:dyDescent="0.2">
      <c r="A327" s="12" t="s">
        <v>19</v>
      </c>
      <c r="B327" s="16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67">
        <v>-9.5000000000000001E-2</v>
      </c>
      <c r="N327" s="94">
        <v>-9.5000000000000001E-2</v>
      </c>
      <c r="O327" s="94">
        <v>-9.5000000000000001E-2</v>
      </c>
      <c r="P327" s="94">
        <v>-9.5000000000000001E-2</v>
      </c>
      <c r="Q327" s="94">
        <v>-9.5000000000000001E-2</v>
      </c>
      <c r="R327" s="94">
        <v>-9.5000000000000001E-2</v>
      </c>
      <c r="S327" s="94">
        <v>-9.5000000000000001E-2</v>
      </c>
      <c r="T327" s="94">
        <v>-9.5000000000000001E-2</v>
      </c>
      <c r="U327" s="94">
        <v>-9.5000000000000001E-2</v>
      </c>
      <c r="V327" s="94">
        <v>-9.5000000000000001E-2</v>
      </c>
      <c r="W327" s="94">
        <v>-9.5000000000000001E-2</v>
      </c>
      <c r="X327" s="94">
        <v>-9.5000000000000001E-2</v>
      </c>
    </row>
    <row r="328" spans="1:24" outlineLevel="1" x14ac:dyDescent="0.2">
      <c r="A328" s="1" t="s">
        <v>4</v>
      </c>
      <c r="B328" s="16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116" t="s">
        <v>89</v>
      </c>
      <c r="N328" s="102" t="s">
        <v>89</v>
      </c>
      <c r="O328" s="102" t="s">
        <v>89</v>
      </c>
      <c r="P328" s="102" t="s">
        <v>89</v>
      </c>
      <c r="Q328" s="102" t="s">
        <v>89</v>
      </c>
      <c r="R328" s="102" t="s">
        <v>89</v>
      </c>
      <c r="S328" s="102" t="s">
        <v>89</v>
      </c>
      <c r="T328" s="102" t="s">
        <v>89</v>
      </c>
      <c r="U328" s="102" t="s">
        <v>89</v>
      </c>
      <c r="V328" s="102" t="s">
        <v>89</v>
      </c>
      <c r="W328" s="102" t="s">
        <v>89</v>
      </c>
      <c r="X328" s="102" t="s">
        <v>89</v>
      </c>
    </row>
    <row r="329" spans="1:24" outlineLevel="1" x14ac:dyDescent="0.2">
      <c r="A329" s="3"/>
      <c r="B329" s="16"/>
      <c r="C329" s="44"/>
      <c r="D329" s="44"/>
      <c r="E329" s="44"/>
      <c r="F329" s="44"/>
      <c r="G329" s="45"/>
      <c r="H329" s="45"/>
      <c r="I329" s="30"/>
      <c r="J329" s="30"/>
      <c r="K329" s="30"/>
      <c r="L329" s="30"/>
      <c r="M329" s="6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</row>
    <row r="330" spans="1:24" outlineLevel="1" x14ac:dyDescent="0.2">
      <c r="A330" s="3"/>
      <c r="B330" s="16"/>
      <c r="C330" s="44"/>
      <c r="D330" s="44"/>
      <c r="E330" s="44"/>
      <c r="F330" s="44"/>
      <c r="G330" s="45"/>
      <c r="H330" s="45"/>
      <c r="I330" s="30"/>
      <c r="J330" s="30"/>
      <c r="K330" s="30"/>
      <c r="L330" s="30"/>
      <c r="M330" s="6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</row>
    <row r="331" spans="1:24" outlineLevel="1" x14ac:dyDescent="0.2">
      <c r="A331" s="9" t="s">
        <v>86</v>
      </c>
      <c r="B331" s="16"/>
      <c r="C331" s="44"/>
      <c r="D331" s="44"/>
      <c r="E331" s="44"/>
      <c r="F331" s="44"/>
      <c r="G331" s="45"/>
      <c r="H331" s="45"/>
      <c r="I331" s="30"/>
      <c r="J331" s="30"/>
      <c r="K331" s="30"/>
      <c r="L331" s="30"/>
      <c r="M331" s="6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</row>
    <row r="332" spans="1:24" outlineLevel="1" x14ac:dyDescent="0.2">
      <c r="A332" s="8" t="s">
        <v>6</v>
      </c>
      <c r="B332" s="16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116" t="s">
        <v>89</v>
      </c>
      <c r="N332" s="102" t="s">
        <v>89</v>
      </c>
      <c r="O332" s="102" t="s">
        <v>89</v>
      </c>
      <c r="P332" s="102" t="s">
        <v>89</v>
      </c>
      <c r="Q332" s="102" t="s">
        <v>89</v>
      </c>
      <c r="R332" s="102" t="s">
        <v>89</v>
      </c>
      <c r="S332" s="102" t="s">
        <v>89</v>
      </c>
      <c r="T332" s="102" t="s">
        <v>89</v>
      </c>
      <c r="U332" s="102" t="s">
        <v>89</v>
      </c>
      <c r="V332" s="102" t="s">
        <v>89</v>
      </c>
      <c r="W332" s="102" t="s">
        <v>89</v>
      </c>
      <c r="X332" s="102" t="s">
        <v>89</v>
      </c>
    </row>
    <row r="333" spans="1:24" outlineLevel="1" x14ac:dyDescent="0.2">
      <c r="A333" s="1" t="s">
        <v>40</v>
      </c>
      <c r="B333" s="16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116" t="s">
        <v>89</v>
      </c>
      <c r="N333" s="102" t="s">
        <v>89</v>
      </c>
      <c r="O333" s="102" t="s">
        <v>89</v>
      </c>
      <c r="P333" s="102" t="s">
        <v>89</v>
      </c>
      <c r="Q333" s="102" t="s">
        <v>89</v>
      </c>
      <c r="R333" s="102" t="s">
        <v>89</v>
      </c>
      <c r="S333" s="102" t="s">
        <v>89</v>
      </c>
      <c r="T333" s="102" t="s">
        <v>89</v>
      </c>
      <c r="U333" s="102" t="s">
        <v>89</v>
      </c>
      <c r="V333" s="102" t="s">
        <v>89</v>
      </c>
      <c r="W333" s="102" t="s">
        <v>89</v>
      </c>
      <c r="X333" s="102" t="s">
        <v>89</v>
      </c>
    </row>
    <row r="334" spans="1:24" outlineLevel="1" x14ac:dyDescent="0.2">
      <c r="A334" s="11" t="s">
        <v>0</v>
      </c>
      <c r="B334" s="16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116" t="s">
        <v>89</v>
      </c>
      <c r="N334" s="102" t="s">
        <v>89</v>
      </c>
      <c r="O334" s="102" t="s">
        <v>89</v>
      </c>
      <c r="P334" s="102" t="s">
        <v>89</v>
      </c>
      <c r="Q334" s="102" t="s">
        <v>89</v>
      </c>
      <c r="R334" s="102" t="s">
        <v>89</v>
      </c>
      <c r="S334" s="102" t="s">
        <v>89</v>
      </c>
      <c r="T334" s="102" t="s">
        <v>89</v>
      </c>
      <c r="U334" s="102" t="s">
        <v>89</v>
      </c>
      <c r="V334" s="102" t="s">
        <v>89</v>
      </c>
      <c r="W334" s="102" t="s">
        <v>89</v>
      </c>
      <c r="X334" s="102" t="s">
        <v>89</v>
      </c>
    </row>
    <row r="335" spans="1:24" outlineLevel="1" x14ac:dyDescent="0.2">
      <c r="A335" s="15" t="s">
        <v>36</v>
      </c>
      <c r="B335" s="1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117">
        <v>-0.03</v>
      </c>
      <c r="N335" s="103">
        <v>-0.03</v>
      </c>
      <c r="O335" s="103">
        <v>-0.03</v>
      </c>
      <c r="P335" s="103">
        <v>-0.03</v>
      </c>
      <c r="Q335" s="103">
        <v>-0.03</v>
      </c>
      <c r="R335" s="103">
        <v>-0.03</v>
      </c>
      <c r="S335" s="103">
        <v>-0.03</v>
      </c>
      <c r="T335" s="103">
        <v>-0.03</v>
      </c>
      <c r="U335" s="103">
        <v>-0.03</v>
      </c>
      <c r="V335" s="103">
        <v>-0.03</v>
      </c>
      <c r="W335" s="103">
        <v>-0.03</v>
      </c>
      <c r="X335" s="103">
        <v>-0.03</v>
      </c>
    </row>
    <row r="336" spans="1:24" outlineLevel="1" x14ac:dyDescent="0.2">
      <c r="A336" s="15" t="s">
        <v>35</v>
      </c>
      <c r="B336" s="16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116" t="s">
        <v>89</v>
      </c>
      <c r="N336" s="102" t="s">
        <v>89</v>
      </c>
      <c r="O336" s="102" t="s">
        <v>89</v>
      </c>
      <c r="P336" s="102" t="s">
        <v>89</v>
      </c>
      <c r="Q336" s="102" t="s">
        <v>89</v>
      </c>
      <c r="R336" s="102" t="s">
        <v>89</v>
      </c>
      <c r="S336" s="102" t="s">
        <v>89</v>
      </c>
      <c r="T336" s="102" t="s">
        <v>89</v>
      </c>
      <c r="U336" s="102" t="s">
        <v>89</v>
      </c>
      <c r="V336" s="102" t="s">
        <v>89</v>
      </c>
      <c r="W336" s="102" t="s">
        <v>89</v>
      </c>
      <c r="X336" s="102" t="s">
        <v>89</v>
      </c>
    </row>
    <row r="337" spans="1:24" outlineLevel="1" x14ac:dyDescent="0.2">
      <c r="A337" s="11" t="s">
        <v>1</v>
      </c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117">
        <f t="shared" ref="M337:X337" si="81">1.2*M341</f>
        <v>-2.4E-2</v>
      </c>
      <c r="N337" s="103">
        <f t="shared" si="81"/>
        <v>-2.4E-2</v>
      </c>
      <c r="O337" s="103">
        <f t="shared" si="81"/>
        <v>-2.4E-2</v>
      </c>
      <c r="P337" s="103">
        <f t="shared" si="81"/>
        <v>-2.4E-2</v>
      </c>
      <c r="Q337" s="103">
        <f t="shared" si="81"/>
        <v>-2.4E-2</v>
      </c>
      <c r="R337" s="103">
        <f t="shared" si="81"/>
        <v>-2.4E-2</v>
      </c>
      <c r="S337" s="103">
        <f t="shared" si="81"/>
        <v>-2.4E-2</v>
      </c>
      <c r="T337" s="103">
        <f t="shared" si="81"/>
        <v>-2.4E-2</v>
      </c>
      <c r="U337" s="103">
        <f t="shared" si="81"/>
        <v>-2.4E-2</v>
      </c>
      <c r="V337" s="103">
        <f t="shared" si="81"/>
        <v>-2.4E-2</v>
      </c>
      <c r="W337" s="103">
        <f t="shared" si="81"/>
        <v>-2.4E-2</v>
      </c>
      <c r="X337" s="103">
        <f t="shared" si="81"/>
        <v>-2.4E-2</v>
      </c>
    </row>
    <row r="338" spans="1:24" outlineLevel="1" x14ac:dyDescent="0.2">
      <c r="A338" s="11" t="s">
        <v>5</v>
      </c>
      <c r="B338" s="16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116" t="s">
        <v>89</v>
      </c>
      <c r="N338" s="102" t="s">
        <v>89</v>
      </c>
      <c r="O338" s="102" t="s">
        <v>89</v>
      </c>
      <c r="P338" s="102" t="s">
        <v>89</v>
      </c>
      <c r="Q338" s="102" t="s">
        <v>89</v>
      </c>
      <c r="R338" s="102" t="s">
        <v>89</v>
      </c>
      <c r="S338" s="102" t="s">
        <v>89</v>
      </c>
      <c r="T338" s="102" t="s">
        <v>89</v>
      </c>
      <c r="U338" s="102" t="s">
        <v>89</v>
      </c>
      <c r="V338" s="102" t="s">
        <v>89</v>
      </c>
      <c r="W338" s="102" t="s">
        <v>89</v>
      </c>
      <c r="X338" s="102" t="s">
        <v>89</v>
      </c>
    </row>
    <row r="339" spans="1:24" outlineLevel="1" x14ac:dyDescent="0.2">
      <c r="A339" s="1" t="s">
        <v>41</v>
      </c>
      <c r="B339" s="16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116" t="s">
        <v>89</v>
      </c>
      <c r="N339" s="102" t="s">
        <v>89</v>
      </c>
      <c r="O339" s="102" t="s">
        <v>89</v>
      </c>
      <c r="P339" s="102" t="s">
        <v>89</v>
      </c>
      <c r="Q339" s="102" t="s">
        <v>89</v>
      </c>
      <c r="R339" s="102" t="s">
        <v>89</v>
      </c>
      <c r="S339" s="102" t="s">
        <v>89</v>
      </c>
      <c r="T339" s="102" t="s">
        <v>89</v>
      </c>
      <c r="U339" s="102" t="s">
        <v>89</v>
      </c>
      <c r="V339" s="102" t="s">
        <v>89</v>
      </c>
      <c r="W339" s="102" t="s">
        <v>89</v>
      </c>
      <c r="X339" s="102" t="s">
        <v>89</v>
      </c>
    </row>
    <row r="340" spans="1:24" outlineLevel="1" x14ac:dyDescent="0.2">
      <c r="A340" s="11" t="s">
        <v>2</v>
      </c>
      <c r="B340" s="16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116" t="s">
        <v>89</v>
      </c>
      <c r="N340" s="102" t="s">
        <v>89</v>
      </c>
      <c r="O340" s="102" t="s">
        <v>89</v>
      </c>
      <c r="P340" s="102" t="s">
        <v>89</v>
      </c>
      <c r="Q340" s="102" t="s">
        <v>89</v>
      </c>
      <c r="R340" s="102" t="s">
        <v>89</v>
      </c>
      <c r="S340" s="102" t="s">
        <v>89</v>
      </c>
      <c r="T340" s="102" t="s">
        <v>89</v>
      </c>
      <c r="U340" s="102" t="s">
        <v>89</v>
      </c>
      <c r="V340" s="102" t="s">
        <v>89</v>
      </c>
      <c r="W340" s="102" t="s">
        <v>89</v>
      </c>
      <c r="X340" s="102" t="s">
        <v>89</v>
      </c>
    </row>
    <row r="341" spans="1:24" outlineLevel="1" x14ac:dyDescent="0.2">
      <c r="A341" s="14" t="s">
        <v>7</v>
      </c>
      <c r="B341" s="16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67">
        <v>-0.02</v>
      </c>
      <c r="N341" s="194">
        <v>-0.02</v>
      </c>
      <c r="O341" s="194">
        <v>-0.02</v>
      </c>
      <c r="P341" s="194">
        <v>-0.02</v>
      </c>
      <c r="Q341" s="194">
        <v>-0.02</v>
      </c>
      <c r="R341" s="194">
        <v>-0.02</v>
      </c>
      <c r="S341" s="194">
        <v>-0.02</v>
      </c>
      <c r="T341" s="194">
        <v>-0.02</v>
      </c>
      <c r="U341" s="194">
        <v>-0.02</v>
      </c>
      <c r="V341" s="194">
        <v>-0.02</v>
      </c>
      <c r="W341" s="194">
        <v>-0.02</v>
      </c>
      <c r="X341" s="194">
        <v>-0.02</v>
      </c>
    </row>
    <row r="342" spans="1:24" outlineLevel="1" x14ac:dyDescent="0.2">
      <c r="A342" s="150" t="s">
        <v>124</v>
      </c>
      <c r="B342" s="16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67">
        <v>-0.02</v>
      </c>
      <c r="N342" s="94">
        <v>-2.5000000000000001E-2</v>
      </c>
      <c r="O342" s="94">
        <v>-2.5000000000000001E-2</v>
      </c>
      <c r="P342" s="94">
        <v>-2.5000000000000001E-2</v>
      </c>
      <c r="Q342" s="94">
        <v>-2.5000000000000001E-2</v>
      </c>
      <c r="R342" s="94">
        <v>-2.5000000000000001E-2</v>
      </c>
      <c r="S342" s="94">
        <v>-2.5000000000000001E-2</v>
      </c>
      <c r="T342" s="94">
        <v>-2.5000000000000001E-2</v>
      </c>
      <c r="U342" s="94">
        <v>-2.5000000000000001E-2</v>
      </c>
      <c r="V342" s="94">
        <v>-2.5000000000000001E-2</v>
      </c>
      <c r="W342" s="94">
        <v>-2.5000000000000001E-2</v>
      </c>
      <c r="X342" s="94">
        <v>-2.5000000000000001E-2</v>
      </c>
    </row>
    <row r="343" spans="1:24" outlineLevel="1" x14ac:dyDescent="0.2">
      <c r="A343" s="14" t="s">
        <v>8</v>
      </c>
      <c r="B343" s="16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67">
        <v>-0.02</v>
      </c>
      <c r="N343" s="94">
        <v>-2.5000000000000001E-2</v>
      </c>
      <c r="O343" s="94">
        <v>-2.5000000000000001E-2</v>
      </c>
      <c r="P343" s="94">
        <v>-2.5000000000000001E-2</v>
      </c>
      <c r="Q343" s="94">
        <v>-2.5000000000000001E-2</v>
      </c>
      <c r="R343" s="94">
        <v>-2.5000000000000001E-2</v>
      </c>
      <c r="S343" s="94">
        <v>-2.5000000000000001E-2</v>
      </c>
      <c r="T343" s="94">
        <v>-2.5000000000000001E-2</v>
      </c>
      <c r="U343" s="94">
        <v>-2.5000000000000001E-2</v>
      </c>
      <c r="V343" s="94">
        <v>-2.5000000000000001E-2</v>
      </c>
      <c r="W343" s="94">
        <v>-2.5000000000000001E-2</v>
      </c>
      <c r="X343" s="94">
        <v>-2.5000000000000001E-2</v>
      </c>
    </row>
    <row r="344" spans="1:24" outlineLevel="1" x14ac:dyDescent="0.2">
      <c r="A344" s="14" t="s">
        <v>9</v>
      </c>
      <c r="B344" s="16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67">
        <v>-0.02</v>
      </c>
      <c r="N344" s="94">
        <v>-2.5000000000000001E-2</v>
      </c>
      <c r="O344" s="94">
        <v>-2.5000000000000001E-2</v>
      </c>
      <c r="P344" s="94">
        <v>-2.5000000000000001E-2</v>
      </c>
      <c r="Q344" s="94">
        <v>-2.5000000000000001E-2</v>
      </c>
      <c r="R344" s="94">
        <v>-2.5000000000000001E-2</v>
      </c>
      <c r="S344" s="94">
        <v>-2.5000000000000001E-2</v>
      </c>
      <c r="T344" s="94">
        <v>-2.5000000000000001E-2</v>
      </c>
      <c r="U344" s="94">
        <v>-2.5000000000000001E-2</v>
      </c>
      <c r="V344" s="94">
        <v>-2.5000000000000001E-2</v>
      </c>
      <c r="W344" s="94">
        <v>-2.5000000000000001E-2</v>
      </c>
      <c r="X344" s="94">
        <v>-2.5000000000000001E-2</v>
      </c>
    </row>
    <row r="345" spans="1:24" outlineLevel="1" x14ac:dyDescent="0.2">
      <c r="A345" s="14" t="s">
        <v>10</v>
      </c>
      <c r="B345" s="16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67">
        <v>-0.02</v>
      </c>
      <c r="N345" s="94">
        <v>-2.5000000000000001E-2</v>
      </c>
      <c r="O345" s="94">
        <v>-2.5000000000000001E-2</v>
      </c>
      <c r="P345" s="94">
        <v>-2.5000000000000001E-2</v>
      </c>
      <c r="Q345" s="94">
        <v>-2.5000000000000001E-2</v>
      </c>
      <c r="R345" s="94">
        <v>-2.5000000000000001E-2</v>
      </c>
      <c r="S345" s="94">
        <v>-2.5000000000000001E-2</v>
      </c>
      <c r="T345" s="94">
        <v>-2.5000000000000001E-2</v>
      </c>
      <c r="U345" s="94">
        <v>-2.5000000000000001E-2</v>
      </c>
      <c r="V345" s="94">
        <v>-2.5000000000000001E-2</v>
      </c>
      <c r="W345" s="94">
        <v>-2.5000000000000001E-2</v>
      </c>
      <c r="X345" s="94">
        <v>-2.5000000000000001E-2</v>
      </c>
    </row>
    <row r="346" spans="1:24" outlineLevel="1" x14ac:dyDescent="0.2">
      <c r="A346" s="14" t="s">
        <v>11</v>
      </c>
      <c r="B346" s="16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67">
        <v>-0.02</v>
      </c>
      <c r="N346" s="94">
        <v>-2.5000000000000001E-2</v>
      </c>
      <c r="O346" s="94">
        <v>-2.5000000000000001E-2</v>
      </c>
      <c r="P346" s="94">
        <v>-2.5000000000000001E-2</v>
      </c>
      <c r="Q346" s="94">
        <v>-2.5000000000000001E-2</v>
      </c>
      <c r="R346" s="94">
        <v>-2.5000000000000001E-2</v>
      </c>
      <c r="S346" s="94">
        <v>-2.5000000000000001E-2</v>
      </c>
      <c r="T346" s="94">
        <v>-2.5000000000000001E-2</v>
      </c>
      <c r="U346" s="94">
        <v>-2.5000000000000001E-2</v>
      </c>
      <c r="V346" s="94">
        <v>-2.5000000000000001E-2</v>
      </c>
      <c r="W346" s="94">
        <v>-2.5000000000000001E-2</v>
      </c>
      <c r="X346" s="94">
        <v>-2.5000000000000001E-2</v>
      </c>
    </row>
    <row r="347" spans="1:24" outlineLevel="1" x14ac:dyDescent="0.2">
      <c r="A347" s="14" t="s">
        <v>12</v>
      </c>
      <c r="B347" s="16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67">
        <v>-0.02</v>
      </c>
      <c r="N347" s="94">
        <v>-2.5000000000000001E-2</v>
      </c>
      <c r="O347" s="94">
        <v>-2.5000000000000001E-2</v>
      </c>
      <c r="P347" s="94">
        <v>-2.5000000000000001E-2</v>
      </c>
      <c r="Q347" s="94">
        <v>-2.5000000000000001E-2</v>
      </c>
      <c r="R347" s="94">
        <v>-2.5000000000000001E-2</v>
      </c>
      <c r="S347" s="94">
        <v>-2.5000000000000001E-2</v>
      </c>
      <c r="T347" s="94">
        <v>-2.5000000000000001E-2</v>
      </c>
      <c r="U347" s="94">
        <v>-2.5000000000000001E-2</v>
      </c>
      <c r="V347" s="94">
        <v>-2.5000000000000001E-2</v>
      </c>
      <c r="W347" s="94">
        <v>-2.5000000000000001E-2</v>
      </c>
      <c r="X347" s="94">
        <v>-2.5000000000000001E-2</v>
      </c>
    </row>
    <row r="348" spans="1:24" outlineLevel="1" x14ac:dyDescent="0.2">
      <c r="A348" s="11" t="s">
        <v>3</v>
      </c>
      <c r="B348" s="16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116" t="s">
        <v>89</v>
      </c>
      <c r="N348" s="102" t="s">
        <v>89</v>
      </c>
      <c r="O348" s="102" t="s">
        <v>89</v>
      </c>
      <c r="P348" s="102" t="s">
        <v>89</v>
      </c>
      <c r="Q348" s="102" t="s">
        <v>89</v>
      </c>
      <c r="R348" s="102" t="s">
        <v>89</v>
      </c>
      <c r="S348" s="102" t="s">
        <v>89</v>
      </c>
      <c r="T348" s="102" t="s">
        <v>89</v>
      </c>
      <c r="U348" s="102" t="s">
        <v>89</v>
      </c>
      <c r="V348" s="102" t="s">
        <v>89</v>
      </c>
      <c r="W348" s="102" t="s">
        <v>89</v>
      </c>
      <c r="X348" s="102" t="s">
        <v>89</v>
      </c>
    </row>
    <row r="349" spans="1:24" outlineLevel="1" x14ac:dyDescent="0.2">
      <c r="A349" s="12" t="s">
        <v>13</v>
      </c>
      <c r="B349" s="16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67">
        <v>-2.5000000000000001E-2</v>
      </c>
      <c r="N349" s="94">
        <v>-2.5000000000000001E-2</v>
      </c>
      <c r="O349" s="94">
        <v>-2.5000000000000001E-2</v>
      </c>
      <c r="P349" s="94">
        <v>-2.5000000000000001E-2</v>
      </c>
      <c r="Q349" s="94">
        <v>-2.5000000000000001E-2</v>
      </c>
      <c r="R349" s="94">
        <v>-2.5000000000000001E-2</v>
      </c>
      <c r="S349" s="94">
        <v>-2.5000000000000001E-2</v>
      </c>
      <c r="T349" s="94">
        <v>-2.5000000000000001E-2</v>
      </c>
      <c r="U349" s="94">
        <v>-2.5000000000000001E-2</v>
      </c>
      <c r="V349" s="94">
        <v>-2.5000000000000001E-2</v>
      </c>
      <c r="W349" s="94">
        <v>-2.5000000000000001E-2</v>
      </c>
      <c r="X349" s="94">
        <v>-2.5000000000000001E-2</v>
      </c>
    </row>
    <row r="350" spans="1:24" outlineLevel="1" x14ac:dyDescent="0.2">
      <c r="A350" s="12" t="s">
        <v>14</v>
      </c>
      <c r="B350" s="16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67">
        <v>-2.5000000000000001E-2</v>
      </c>
      <c r="N350" s="94">
        <v>-2.5000000000000001E-2</v>
      </c>
      <c r="O350" s="94">
        <v>-2.5000000000000001E-2</v>
      </c>
      <c r="P350" s="94">
        <v>-2.5000000000000001E-2</v>
      </c>
      <c r="Q350" s="94">
        <v>-2.5000000000000001E-2</v>
      </c>
      <c r="R350" s="94">
        <v>-2.5000000000000001E-2</v>
      </c>
      <c r="S350" s="94">
        <v>-2.5000000000000001E-2</v>
      </c>
      <c r="T350" s="94">
        <v>-2.5000000000000001E-2</v>
      </c>
      <c r="U350" s="94">
        <v>-2.5000000000000001E-2</v>
      </c>
      <c r="V350" s="94">
        <v>-2.5000000000000001E-2</v>
      </c>
      <c r="W350" s="94">
        <v>-2.5000000000000001E-2</v>
      </c>
      <c r="X350" s="94">
        <v>-2.5000000000000001E-2</v>
      </c>
    </row>
    <row r="351" spans="1:24" outlineLevel="1" x14ac:dyDescent="0.2">
      <c r="A351" s="12" t="s">
        <v>15</v>
      </c>
      <c r="B351" s="16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67">
        <v>-2.5000000000000001E-2</v>
      </c>
      <c r="N351" s="94">
        <v>-2.5000000000000001E-2</v>
      </c>
      <c r="O351" s="94">
        <v>-2.5000000000000001E-2</v>
      </c>
      <c r="P351" s="94">
        <v>-2.5000000000000001E-2</v>
      </c>
      <c r="Q351" s="94">
        <v>-2.5000000000000001E-2</v>
      </c>
      <c r="R351" s="94">
        <v>-2.5000000000000001E-2</v>
      </c>
      <c r="S351" s="94">
        <v>-2.5000000000000001E-2</v>
      </c>
      <c r="T351" s="94">
        <v>-2.5000000000000001E-2</v>
      </c>
      <c r="U351" s="94">
        <v>-2.5000000000000001E-2</v>
      </c>
      <c r="V351" s="94">
        <v>-2.5000000000000001E-2</v>
      </c>
      <c r="W351" s="94">
        <v>-2.5000000000000001E-2</v>
      </c>
      <c r="X351" s="94">
        <v>-2.5000000000000001E-2</v>
      </c>
    </row>
    <row r="352" spans="1:24" outlineLevel="1" x14ac:dyDescent="0.2">
      <c r="A352" s="12" t="s">
        <v>16</v>
      </c>
      <c r="B352" s="16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67">
        <v>-2.5000000000000001E-2</v>
      </c>
      <c r="N352" s="94">
        <v>-2.5000000000000001E-2</v>
      </c>
      <c r="O352" s="94">
        <v>-2.5000000000000001E-2</v>
      </c>
      <c r="P352" s="94">
        <v>-2.5000000000000001E-2</v>
      </c>
      <c r="Q352" s="94">
        <v>-2.5000000000000001E-2</v>
      </c>
      <c r="R352" s="94">
        <v>-2.5000000000000001E-2</v>
      </c>
      <c r="S352" s="94">
        <v>-2.5000000000000001E-2</v>
      </c>
      <c r="T352" s="94">
        <v>-2.5000000000000001E-2</v>
      </c>
      <c r="U352" s="94">
        <v>-2.5000000000000001E-2</v>
      </c>
      <c r="V352" s="94">
        <v>-2.5000000000000001E-2</v>
      </c>
      <c r="W352" s="94">
        <v>-2.5000000000000001E-2</v>
      </c>
      <c r="X352" s="94">
        <v>-2.5000000000000001E-2</v>
      </c>
    </row>
    <row r="353" spans="1:24" outlineLevel="1" x14ac:dyDescent="0.2">
      <c r="A353" s="12" t="s">
        <v>43</v>
      </c>
      <c r="B353" s="16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67">
        <v>-2.5000000000000001E-2</v>
      </c>
      <c r="N353" s="94">
        <v>-2.5000000000000001E-2</v>
      </c>
      <c r="O353" s="94">
        <v>-2.5000000000000001E-2</v>
      </c>
      <c r="P353" s="94">
        <v>-2.5000000000000001E-2</v>
      </c>
      <c r="Q353" s="94">
        <v>-2.5000000000000001E-2</v>
      </c>
      <c r="R353" s="94">
        <v>-2.5000000000000001E-2</v>
      </c>
      <c r="S353" s="94">
        <v>-2.5000000000000001E-2</v>
      </c>
      <c r="T353" s="94">
        <v>-2.5000000000000001E-2</v>
      </c>
      <c r="U353" s="94">
        <v>-2.5000000000000001E-2</v>
      </c>
      <c r="V353" s="94">
        <v>-2.5000000000000001E-2</v>
      </c>
      <c r="W353" s="94">
        <v>-2.5000000000000001E-2</v>
      </c>
      <c r="X353" s="94">
        <v>-2.5000000000000001E-2</v>
      </c>
    </row>
    <row r="354" spans="1:24" outlineLevel="1" x14ac:dyDescent="0.2">
      <c r="A354" s="12" t="s">
        <v>17</v>
      </c>
      <c r="B354" s="16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67">
        <v>-2.5000000000000001E-2</v>
      </c>
      <c r="N354" s="94">
        <v>-2.5000000000000001E-2</v>
      </c>
      <c r="O354" s="94">
        <v>-2.5000000000000001E-2</v>
      </c>
      <c r="P354" s="94">
        <v>-2.5000000000000001E-2</v>
      </c>
      <c r="Q354" s="94">
        <v>-2.5000000000000001E-2</v>
      </c>
      <c r="R354" s="94">
        <v>-2.5000000000000001E-2</v>
      </c>
      <c r="S354" s="94">
        <v>-2.5000000000000001E-2</v>
      </c>
      <c r="T354" s="94">
        <v>-2.5000000000000001E-2</v>
      </c>
      <c r="U354" s="94">
        <v>-2.5000000000000001E-2</v>
      </c>
      <c r="V354" s="94">
        <v>-2.5000000000000001E-2</v>
      </c>
      <c r="W354" s="94">
        <v>-2.5000000000000001E-2</v>
      </c>
      <c r="X354" s="94">
        <v>-2.5000000000000001E-2</v>
      </c>
    </row>
    <row r="355" spans="1:24" outlineLevel="1" x14ac:dyDescent="0.2">
      <c r="A355" s="12" t="s">
        <v>18</v>
      </c>
      <c r="B355" s="16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67">
        <v>-2.5000000000000001E-2</v>
      </c>
      <c r="N355" s="94">
        <v>-2.5000000000000001E-2</v>
      </c>
      <c r="O355" s="94">
        <v>-2.5000000000000001E-2</v>
      </c>
      <c r="P355" s="94">
        <v>-2.5000000000000001E-2</v>
      </c>
      <c r="Q355" s="94">
        <v>-2.5000000000000001E-2</v>
      </c>
      <c r="R355" s="94">
        <v>-2.5000000000000001E-2</v>
      </c>
      <c r="S355" s="94">
        <v>-2.5000000000000001E-2</v>
      </c>
      <c r="T355" s="94">
        <v>-2.5000000000000001E-2</v>
      </c>
      <c r="U355" s="94">
        <v>-2.5000000000000001E-2</v>
      </c>
      <c r="V355" s="94">
        <v>-2.5000000000000001E-2</v>
      </c>
      <c r="W355" s="94">
        <v>-2.5000000000000001E-2</v>
      </c>
      <c r="X355" s="94">
        <v>-2.5000000000000001E-2</v>
      </c>
    </row>
    <row r="356" spans="1:24" outlineLevel="1" x14ac:dyDescent="0.2">
      <c r="A356" s="12" t="s">
        <v>42</v>
      </c>
      <c r="B356" s="16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67">
        <v>-2.5000000000000001E-2</v>
      </c>
      <c r="N356" s="94">
        <v>-2.5000000000000001E-2</v>
      </c>
      <c r="O356" s="94">
        <v>-2.5000000000000001E-2</v>
      </c>
      <c r="P356" s="94">
        <v>-2.5000000000000001E-2</v>
      </c>
      <c r="Q356" s="94">
        <v>-2.5000000000000001E-2</v>
      </c>
      <c r="R356" s="94">
        <v>-2.5000000000000001E-2</v>
      </c>
      <c r="S356" s="94">
        <v>-2.5000000000000001E-2</v>
      </c>
      <c r="T356" s="94">
        <v>-2.5000000000000001E-2</v>
      </c>
      <c r="U356" s="94">
        <v>-2.5000000000000001E-2</v>
      </c>
      <c r="V356" s="94">
        <v>-2.5000000000000001E-2</v>
      </c>
      <c r="W356" s="94">
        <v>-2.5000000000000001E-2</v>
      </c>
      <c r="X356" s="94">
        <v>-2.5000000000000001E-2</v>
      </c>
    </row>
    <row r="357" spans="1:24" outlineLevel="1" x14ac:dyDescent="0.2">
      <c r="A357" s="12" t="s">
        <v>44</v>
      </c>
      <c r="B357" s="16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67">
        <v>-2.5000000000000001E-2</v>
      </c>
      <c r="N357" s="94">
        <v>-2.5000000000000001E-2</v>
      </c>
      <c r="O357" s="94">
        <v>-2.5000000000000001E-2</v>
      </c>
      <c r="P357" s="94">
        <v>-2.5000000000000001E-2</v>
      </c>
      <c r="Q357" s="94">
        <v>-2.5000000000000001E-2</v>
      </c>
      <c r="R357" s="94">
        <v>-2.5000000000000001E-2</v>
      </c>
      <c r="S357" s="94">
        <v>-2.5000000000000001E-2</v>
      </c>
      <c r="T357" s="94">
        <v>-2.5000000000000001E-2</v>
      </c>
      <c r="U357" s="94">
        <v>-2.5000000000000001E-2</v>
      </c>
      <c r="V357" s="94">
        <v>-2.5000000000000001E-2</v>
      </c>
      <c r="W357" s="94">
        <v>-2.5000000000000001E-2</v>
      </c>
      <c r="X357" s="94">
        <v>-2.5000000000000001E-2</v>
      </c>
    </row>
    <row r="358" spans="1:24" outlineLevel="1" x14ac:dyDescent="0.2">
      <c r="A358" s="12" t="s">
        <v>19</v>
      </c>
      <c r="B358" s="16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67">
        <v>-2.5000000000000001E-2</v>
      </c>
      <c r="N358" s="94">
        <v>-2.5000000000000001E-2</v>
      </c>
      <c r="O358" s="94">
        <v>-2.5000000000000001E-2</v>
      </c>
      <c r="P358" s="94">
        <v>-2.5000000000000001E-2</v>
      </c>
      <c r="Q358" s="94">
        <v>-2.5000000000000001E-2</v>
      </c>
      <c r="R358" s="94">
        <v>-2.5000000000000001E-2</v>
      </c>
      <c r="S358" s="94">
        <v>-2.5000000000000001E-2</v>
      </c>
      <c r="T358" s="94">
        <v>-2.5000000000000001E-2</v>
      </c>
      <c r="U358" s="94">
        <v>-2.5000000000000001E-2</v>
      </c>
      <c r="V358" s="94">
        <v>-2.5000000000000001E-2</v>
      </c>
      <c r="W358" s="94">
        <v>-2.5000000000000001E-2</v>
      </c>
      <c r="X358" s="94">
        <v>-2.5000000000000001E-2</v>
      </c>
    </row>
    <row r="359" spans="1:24" outlineLevel="1" x14ac:dyDescent="0.2">
      <c r="A359" s="1" t="s">
        <v>4</v>
      </c>
      <c r="B359" s="16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116" t="s">
        <v>89</v>
      </c>
      <c r="N359" s="102" t="s">
        <v>89</v>
      </c>
      <c r="O359" s="102" t="s">
        <v>89</v>
      </c>
      <c r="P359" s="102" t="s">
        <v>89</v>
      </c>
      <c r="Q359" s="102" t="s">
        <v>89</v>
      </c>
      <c r="R359" s="102" t="s">
        <v>89</v>
      </c>
      <c r="S359" s="102" t="s">
        <v>89</v>
      </c>
      <c r="T359" s="102" t="s">
        <v>89</v>
      </c>
      <c r="U359" s="102" t="s">
        <v>89</v>
      </c>
      <c r="V359" s="102" t="s">
        <v>89</v>
      </c>
      <c r="W359" s="102" t="s">
        <v>89</v>
      </c>
      <c r="X359" s="102" t="s">
        <v>89</v>
      </c>
    </row>
    <row r="360" spans="1:24" outlineLevel="1" x14ac:dyDescent="0.2">
      <c r="A360" s="3"/>
      <c r="B360" s="16"/>
      <c r="C360" s="44"/>
      <c r="D360" s="44"/>
      <c r="E360" s="44"/>
      <c r="F360" s="44"/>
      <c r="G360" s="45"/>
      <c r="H360" s="45"/>
      <c r="I360" s="30"/>
      <c r="J360" s="30"/>
      <c r="K360" s="30"/>
      <c r="L360" s="30"/>
      <c r="M360" s="6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</row>
    <row r="361" spans="1:24" outlineLevel="1" x14ac:dyDescent="0.2">
      <c r="A361" s="21" t="s">
        <v>82</v>
      </c>
      <c r="B361" s="16"/>
      <c r="C361" s="44"/>
      <c r="D361" s="44"/>
      <c r="E361" s="44"/>
      <c r="F361" s="44"/>
      <c r="G361" s="45"/>
      <c r="H361" s="45"/>
      <c r="I361" s="30"/>
      <c r="J361" s="30"/>
      <c r="K361" s="30"/>
      <c r="L361" s="30"/>
      <c r="M361" s="6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</row>
    <row r="362" spans="1:24" outlineLevel="1" x14ac:dyDescent="0.2">
      <c r="A362" s="8" t="s">
        <v>6</v>
      </c>
      <c r="B362" s="16"/>
      <c r="C362" s="44"/>
      <c r="D362" s="44"/>
      <c r="E362" s="44"/>
      <c r="F362" s="44"/>
      <c r="G362" s="45"/>
      <c r="H362" s="45"/>
      <c r="I362" s="30"/>
      <c r="J362" s="30"/>
      <c r="K362" s="30"/>
      <c r="L362" s="30"/>
      <c r="M362" s="6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</row>
    <row r="363" spans="1:24" outlineLevel="1" x14ac:dyDescent="0.2">
      <c r="A363" s="1" t="s">
        <v>40</v>
      </c>
      <c r="B363" s="16"/>
      <c r="C363" s="44"/>
      <c r="D363" s="44"/>
      <c r="E363" s="44"/>
      <c r="F363" s="44"/>
      <c r="G363" s="45"/>
      <c r="H363" s="45"/>
      <c r="I363" s="30"/>
      <c r="J363" s="30"/>
      <c r="K363" s="30"/>
      <c r="L363" s="30"/>
      <c r="M363" s="6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</row>
    <row r="364" spans="1:24" outlineLevel="1" x14ac:dyDescent="0.2">
      <c r="A364" s="11" t="s">
        <v>0</v>
      </c>
      <c r="B364" s="16"/>
      <c r="C364" s="44"/>
      <c r="D364" s="34"/>
      <c r="E364" s="34"/>
      <c r="F364" s="34"/>
      <c r="G364" s="34"/>
      <c r="H364" s="34"/>
      <c r="I364" s="30"/>
      <c r="J364" s="30"/>
      <c r="K364" s="30"/>
      <c r="L364" s="30"/>
      <c r="M364" s="6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</row>
    <row r="365" spans="1:24" outlineLevel="1" x14ac:dyDescent="0.2">
      <c r="A365" s="15" t="s">
        <v>36</v>
      </c>
      <c r="B365" s="16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67"/>
      <c r="N365" s="94"/>
      <c r="O365" s="94"/>
      <c r="P365" s="94"/>
      <c r="Q365" s="94"/>
      <c r="R365" s="94"/>
      <c r="S365" s="94"/>
      <c r="T365" s="94"/>
      <c r="U365" s="94"/>
      <c r="V365" s="94"/>
      <c r="W365" s="94"/>
      <c r="X365" s="94"/>
    </row>
    <row r="366" spans="1:24" outlineLevel="1" x14ac:dyDescent="0.2">
      <c r="A366" s="15" t="s">
        <v>35</v>
      </c>
      <c r="B366" s="16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67"/>
      <c r="N366" s="94"/>
      <c r="O366" s="94"/>
      <c r="P366" s="94"/>
      <c r="Q366" s="94"/>
      <c r="R366" s="94"/>
      <c r="S366" s="94"/>
      <c r="T366" s="94"/>
      <c r="U366" s="94"/>
      <c r="V366" s="94"/>
      <c r="W366" s="94"/>
      <c r="X366" s="94"/>
    </row>
    <row r="367" spans="1:24" outlineLevel="1" x14ac:dyDescent="0.2">
      <c r="A367" s="11" t="s">
        <v>1</v>
      </c>
      <c r="B367" s="16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67">
        <f>100*(M182/100+M213*(M149/L149-1)+M244*(M$171/L$171-1)+M275*(L$171/K$171-1)+M306*(K$171/J$171-1)+M337*(J$171/I$171-1))</f>
        <v>1.5423314138690467</v>
      </c>
      <c r="N367" s="94">
        <f t="shared" ref="N367:X367" si="82">100*(N182/100+N213*(N149/M149-1)+N244*(N$171/M$171-1)+N275*(M$171/L$171-1)+N306*(L$171/K$171-1)+N337*(K$171/J$171-1))</f>
        <v>2.0462380049042257</v>
      </c>
      <c r="O367" s="94">
        <f t="shared" si="82"/>
        <v>2.1550815484221797</v>
      </c>
      <c r="P367" s="94">
        <f t="shared" si="82"/>
        <v>0.57901992421065385</v>
      </c>
      <c r="Q367" s="94">
        <f t="shared" si="82"/>
        <v>-0.52073965523210686</v>
      </c>
      <c r="R367" s="94">
        <f t="shared" si="82"/>
        <v>0.20367965861170095</v>
      </c>
      <c r="S367" s="94">
        <f t="shared" si="82"/>
        <v>0.834242050570428</v>
      </c>
      <c r="T367" s="94">
        <f t="shared" si="82"/>
        <v>0.96807447288971715</v>
      </c>
      <c r="U367" s="94">
        <f t="shared" si="82"/>
        <v>1.1779331228596222</v>
      </c>
      <c r="V367" s="94">
        <f t="shared" si="82"/>
        <v>1.3583660624411047</v>
      </c>
      <c r="W367" s="94">
        <f t="shared" si="82"/>
        <v>1.3618745515437944</v>
      </c>
      <c r="X367" s="94">
        <f t="shared" si="82"/>
        <v>0.91100956369480213</v>
      </c>
    </row>
    <row r="368" spans="1:24" outlineLevel="1" x14ac:dyDescent="0.2">
      <c r="A368" s="11" t="s">
        <v>5</v>
      </c>
      <c r="B368" s="16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67"/>
      <c r="N368" s="94"/>
      <c r="O368" s="94"/>
      <c r="P368" s="94"/>
      <c r="Q368" s="94"/>
      <c r="R368" s="94"/>
      <c r="S368" s="94"/>
      <c r="T368" s="94"/>
      <c r="U368" s="94"/>
      <c r="V368" s="94"/>
      <c r="W368" s="94"/>
      <c r="X368" s="94"/>
    </row>
    <row r="369" spans="1:24" outlineLevel="1" x14ac:dyDescent="0.2">
      <c r="A369" s="1" t="s">
        <v>41</v>
      </c>
      <c r="B369" s="16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67"/>
      <c r="N369" s="94"/>
      <c r="O369" s="94"/>
      <c r="P369" s="94"/>
      <c r="Q369" s="94"/>
      <c r="R369" s="94"/>
      <c r="S369" s="94"/>
      <c r="T369" s="94"/>
      <c r="U369" s="94"/>
      <c r="V369" s="94"/>
      <c r="W369" s="94"/>
      <c r="X369" s="94"/>
    </row>
    <row r="370" spans="1:24" outlineLevel="1" x14ac:dyDescent="0.2">
      <c r="A370" s="11" t="s">
        <v>2</v>
      </c>
      <c r="B370" s="16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67"/>
      <c r="N370" s="94"/>
      <c r="O370" s="94"/>
      <c r="P370" s="94"/>
      <c r="Q370" s="94"/>
      <c r="R370" s="94"/>
      <c r="S370" s="94"/>
      <c r="T370" s="94"/>
      <c r="U370" s="94"/>
      <c r="V370" s="94"/>
      <c r="W370" s="94"/>
      <c r="X370" s="94"/>
    </row>
    <row r="371" spans="1:24" outlineLevel="1" x14ac:dyDescent="0.2">
      <c r="A371" s="14" t="s">
        <v>7</v>
      </c>
      <c r="B371" s="16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67">
        <f t="shared" ref="M371:X377" si="83">100*(M186/100+M217*(M150/L150-1)+M248*(M$171/L$171-1)+M279*(L$171/K$171-1)+M310*(K$171/J$171-1)+M341*(J$171/I$171-1))</f>
        <v>4.8916174702514628</v>
      </c>
      <c r="N371" s="94">
        <f t="shared" si="83"/>
        <v>1.5449612702611273</v>
      </c>
      <c r="O371" s="94">
        <f t="shared" si="83"/>
        <v>2.5554397139236071</v>
      </c>
      <c r="P371" s="94">
        <f t="shared" si="83"/>
        <v>1.5606251552460804</v>
      </c>
      <c r="Q371" s="94">
        <f t="shared" si="83"/>
        <v>-0.21066276733000253</v>
      </c>
      <c r="R371" s="94">
        <f t="shared" si="83"/>
        <v>-3.1439279094031686E-2</v>
      </c>
      <c r="S371" s="94">
        <f t="shared" si="83"/>
        <v>1.0470943114282423</v>
      </c>
      <c r="T371" s="94">
        <f t="shared" si="83"/>
        <v>1.3259187353574109</v>
      </c>
      <c r="U371" s="94">
        <f t="shared" si="83"/>
        <v>1.1967179627195357</v>
      </c>
      <c r="V371" s="94">
        <f t="shared" si="83"/>
        <v>1.2702329738984779</v>
      </c>
      <c r="W371" s="94">
        <f t="shared" si="83"/>
        <v>1.2346018273928301</v>
      </c>
      <c r="X371" s="94">
        <f t="shared" si="83"/>
        <v>0.61366598698595942</v>
      </c>
    </row>
    <row r="372" spans="1:24" outlineLevel="1" x14ac:dyDescent="0.2">
      <c r="A372" s="150" t="s">
        <v>124</v>
      </c>
      <c r="B372" s="16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67">
        <f t="shared" si="83"/>
        <v>-1.5077945616301844</v>
      </c>
      <c r="N372" s="94">
        <f t="shared" si="83"/>
        <v>0.29783680626807751</v>
      </c>
      <c r="O372" s="94">
        <f t="shared" si="83"/>
        <v>0.78811591935265057</v>
      </c>
      <c r="P372" s="94">
        <f t="shared" si="83"/>
        <v>0.63502540169101884</v>
      </c>
      <c r="Q372" s="94">
        <f t="shared" si="83"/>
        <v>-1.0241209803964435</v>
      </c>
      <c r="R372" s="94">
        <f t="shared" si="83"/>
        <v>-1.7837451784557332</v>
      </c>
      <c r="S372" s="94">
        <f t="shared" si="83"/>
        <v>-0.46501581584938723</v>
      </c>
      <c r="T372" s="94">
        <f t="shared" si="83"/>
        <v>0.39381340436079276</v>
      </c>
      <c r="U372" s="94">
        <f t="shared" si="83"/>
        <v>0.95896704992141624</v>
      </c>
      <c r="V372" s="94">
        <f t="shared" si="83"/>
        <v>0.43820147081605615</v>
      </c>
      <c r="W372" s="94">
        <f t="shared" si="83"/>
        <v>-0.40611677394282997</v>
      </c>
      <c r="X372" s="94">
        <f t="shared" si="83"/>
        <v>-0.1999080346138733</v>
      </c>
    </row>
    <row r="373" spans="1:24" outlineLevel="1" x14ac:dyDescent="0.2">
      <c r="A373" s="14" t="s">
        <v>8</v>
      </c>
      <c r="B373" s="16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67">
        <f t="shared" si="83"/>
        <v>3.0665323083400127</v>
      </c>
      <c r="N373" s="94">
        <f t="shared" si="83"/>
        <v>1.6440537533958071</v>
      </c>
      <c r="O373" s="94">
        <f t="shared" si="83"/>
        <v>1.0493877073735107</v>
      </c>
      <c r="P373" s="94">
        <f t="shared" si="83"/>
        <v>1.0445319003214597</v>
      </c>
      <c r="Q373" s="94">
        <f t="shared" si="83"/>
        <v>1.4920886127925126</v>
      </c>
      <c r="R373" s="94">
        <f t="shared" si="83"/>
        <v>1.5473821876411027</v>
      </c>
      <c r="S373" s="94">
        <f t="shared" si="83"/>
        <v>1.2846274658586592</v>
      </c>
      <c r="T373" s="94">
        <f t="shared" si="83"/>
        <v>1.496909414612966</v>
      </c>
      <c r="U373" s="94">
        <f t="shared" si="83"/>
        <v>1.8300354280361304</v>
      </c>
      <c r="V373" s="94">
        <f t="shared" si="83"/>
        <v>1.7568069942152331</v>
      </c>
      <c r="W373" s="94">
        <f t="shared" si="83"/>
        <v>1.3854735933932125</v>
      </c>
      <c r="X373" s="94">
        <f t="shared" si="83"/>
        <v>0.80450846663492592</v>
      </c>
    </row>
    <row r="374" spans="1:24" outlineLevel="1" x14ac:dyDescent="0.2">
      <c r="A374" s="14" t="s">
        <v>9</v>
      </c>
      <c r="B374" s="16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67">
        <f t="shared" si="83"/>
        <v>2.0154685310922487</v>
      </c>
      <c r="N374" s="94">
        <f t="shared" si="83"/>
        <v>1.3143050190188337</v>
      </c>
      <c r="O374" s="94">
        <f t="shared" si="83"/>
        <v>1.0946325704542352</v>
      </c>
      <c r="P374" s="94">
        <f t="shared" si="83"/>
        <v>1.5289247632629732</v>
      </c>
      <c r="Q374" s="94">
        <f t="shared" si="83"/>
        <v>2.311903191945607</v>
      </c>
      <c r="R374" s="94">
        <f t="shared" si="83"/>
        <v>1.9153333832264356</v>
      </c>
      <c r="S374" s="94">
        <f t="shared" si="83"/>
        <v>1.4449024360036815</v>
      </c>
      <c r="T374" s="94">
        <f t="shared" si="83"/>
        <v>1.6485830697050583</v>
      </c>
      <c r="U374" s="94">
        <f t="shared" si="83"/>
        <v>1.9387519293892801</v>
      </c>
      <c r="V374" s="94">
        <f t="shared" si="83"/>
        <v>1.9280838288163478</v>
      </c>
      <c r="W374" s="94">
        <f t="shared" si="83"/>
        <v>1.9617243146110956</v>
      </c>
      <c r="X374" s="94">
        <f t="shared" si="83"/>
        <v>1.2375860351570058</v>
      </c>
    </row>
    <row r="375" spans="1:24" outlineLevel="1" x14ac:dyDescent="0.2">
      <c r="A375" s="14" t="s">
        <v>10</v>
      </c>
      <c r="B375" s="16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67">
        <f t="shared" si="83"/>
        <v>0.65941994710167062</v>
      </c>
      <c r="N375" s="94">
        <f t="shared" si="83"/>
        <v>1.2741604002033309</v>
      </c>
      <c r="O375" s="94">
        <f t="shared" si="83"/>
        <v>1.5784058025664196</v>
      </c>
      <c r="P375" s="94">
        <f t="shared" si="83"/>
        <v>-4.5576050795581198E-2</v>
      </c>
      <c r="Q375" s="94">
        <f t="shared" si="83"/>
        <v>-1.3716460886194393</v>
      </c>
      <c r="R375" s="94">
        <f t="shared" si="83"/>
        <v>-0.70016405360114276</v>
      </c>
      <c r="S375" s="94">
        <f t="shared" si="83"/>
        <v>6.6058058455523233E-2</v>
      </c>
      <c r="T375" s="94">
        <f t="shared" si="83"/>
        <v>0.21904572618842</v>
      </c>
      <c r="U375" s="94">
        <f t="shared" si="83"/>
        <v>0.34186191299323065</v>
      </c>
      <c r="V375" s="94">
        <f t="shared" si="83"/>
        <v>0.50329803289588004</v>
      </c>
      <c r="W375" s="94">
        <f t="shared" si="83"/>
        <v>0.54924260029171135</v>
      </c>
      <c r="X375" s="94">
        <f t="shared" si="83"/>
        <v>0.27534985650532318</v>
      </c>
    </row>
    <row r="376" spans="1:24" outlineLevel="1" x14ac:dyDescent="0.2">
      <c r="A376" s="14" t="s">
        <v>11</v>
      </c>
      <c r="B376" s="16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67">
        <f t="shared" si="83"/>
        <v>2.7594294163041724</v>
      </c>
      <c r="N376" s="94">
        <f t="shared" si="83"/>
        <v>0.62413412509491317</v>
      </c>
      <c r="O376" s="94">
        <f t="shared" si="83"/>
        <v>-1.1823393821887587</v>
      </c>
      <c r="P376" s="94">
        <f t="shared" si="83"/>
        <v>-0.8822910054928268</v>
      </c>
      <c r="Q376" s="94">
        <f t="shared" si="83"/>
        <v>0.85465330218395963</v>
      </c>
      <c r="R376" s="94">
        <f t="shared" si="83"/>
        <v>1.302280614909457</v>
      </c>
      <c r="S376" s="94">
        <f t="shared" si="83"/>
        <v>0.61104586247130044</v>
      </c>
      <c r="T376" s="94">
        <f t="shared" si="83"/>
        <v>0.70933554203288207</v>
      </c>
      <c r="U376" s="94">
        <f t="shared" si="83"/>
        <v>1.1253129903733414</v>
      </c>
      <c r="V376" s="94">
        <f t="shared" si="83"/>
        <v>1.4307291616061888</v>
      </c>
      <c r="W376" s="94">
        <f t="shared" si="83"/>
        <v>1.4611544303438866</v>
      </c>
      <c r="X376" s="94">
        <f t="shared" si="83"/>
        <v>0.95141671818392526</v>
      </c>
    </row>
    <row r="377" spans="1:24" outlineLevel="1" x14ac:dyDescent="0.2">
      <c r="A377" s="14" t="s">
        <v>12</v>
      </c>
      <c r="B377" s="16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67">
        <f t="shared" si="83"/>
        <v>1.0873095252084983</v>
      </c>
      <c r="N377" s="94">
        <f t="shared" si="83"/>
        <v>3.527178369185656</v>
      </c>
      <c r="O377" s="94">
        <f t="shared" si="83"/>
        <v>2.5808502240897457</v>
      </c>
      <c r="P377" s="94">
        <f t="shared" si="83"/>
        <v>1.8910515165450912</v>
      </c>
      <c r="Q377" s="94">
        <f t="shared" si="83"/>
        <v>2.3630809210282133</v>
      </c>
      <c r="R377" s="94">
        <f t="shared" si="83"/>
        <v>2.4474224448264885</v>
      </c>
      <c r="S377" s="94">
        <f t="shared" si="83"/>
        <v>2.1292501188981272</v>
      </c>
      <c r="T377" s="94">
        <f t="shared" si="83"/>
        <v>2.045771560423796</v>
      </c>
      <c r="U377" s="94">
        <f t="shared" si="83"/>
        <v>2.3619728568376184</v>
      </c>
      <c r="V377" s="94">
        <f t="shared" si="83"/>
        <v>2.9477836971563325</v>
      </c>
      <c r="W377" s="94">
        <f t="shared" si="83"/>
        <v>2.9387800076916859</v>
      </c>
      <c r="X377" s="94">
        <f t="shared" si="83"/>
        <v>1.8578516925532595</v>
      </c>
    </row>
    <row r="378" spans="1:24" outlineLevel="1" x14ac:dyDescent="0.2">
      <c r="A378" s="11" t="s">
        <v>3</v>
      </c>
      <c r="B378" s="16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67"/>
      <c r="N378" s="94"/>
      <c r="O378" s="94"/>
      <c r="P378" s="94"/>
      <c r="Q378" s="94"/>
      <c r="R378" s="94"/>
      <c r="S378" s="94"/>
      <c r="T378" s="94"/>
      <c r="U378" s="94"/>
      <c r="V378" s="94"/>
      <c r="W378" s="94"/>
      <c r="X378" s="94"/>
    </row>
    <row r="379" spans="1:24" outlineLevel="1" x14ac:dyDescent="0.2">
      <c r="A379" s="12" t="s">
        <v>13</v>
      </c>
      <c r="B379" s="16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67">
        <f t="shared" ref="M379:M388" si="84">100*(M194/100+M225*(M158/L158-1)+M256*(M$172/L$172-1)+M287*(L$172/K$172-1)+M318*(K$172/J$172-1)+M349*(J$172/I$172-1))</f>
        <v>10.131307872269256</v>
      </c>
      <c r="N379" s="94">
        <f t="shared" ref="N379:N388" si="85">100*(N194/100+N225*(N158/M158-1)+N256*(N$172/M$172-1)+N287*(M$172/L$172-1)+N318*(L$172/K$172-1)+N349*(K$172/J$172-1))</f>
        <v>2.5039285445582906</v>
      </c>
      <c r="O379" s="94">
        <f t="shared" ref="O379:O388" si="86">100*(O194/100+O225*(O158/N158-1)+O256*(O$172/N$172-1)+O287*(N$172/M$172-1)+O318*(M$172/L$172-1)+O349*(L$172/K$172-1))</f>
        <v>1.2313395281670629</v>
      </c>
      <c r="P379" s="94">
        <f t="shared" ref="P379:P388" si="87">100*(P194/100+P225*(P158/O158-1)+P256*(P$172/O$172-1)+P287*(O$172/N$172-1)+P318*(N$172/M$172-1)+P349*(M$172/L$172-1))</f>
        <v>-0.53032556277123433</v>
      </c>
      <c r="Q379" s="94">
        <f t="shared" ref="Q379:Q388" si="88">100*(Q194/100+Q225*(Q158/P158-1)+Q256*(Q$172/P$172-1)+Q287*(P$172/O$172-1)+Q318*(O$172/N$172-1)+Q349*(N$172/M$172-1))</f>
        <v>-0.94089759348008373</v>
      </c>
      <c r="R379" s="94">
        <f t="shared" ref="R379:R388" si="89">100*(R194/100+R225*(R158/Q158-1)+R256*(R$172/Q$172-1)+R287*(Q$172/P$172-1)+R318*(P$172/O$172-1)+R349*(O$172/N$172-1))</f>
        <v>-0.13224756855800776</v>
      </c>
      <c r="S379" s="94">
        <f t="shared" ref="S379:S388" si="90">100*(S194/100+S225*(S158/R158-1)+S256*(S$172/R$172-1)+S287*(R$172/Q$172-1)+S318*(Q$172/P$172-1)+S349*(P$172/O$172-1))</f>
        <v>0.93342130142070789</v>
      </c>
      <c r="T379" s="94">
        <f t="shared" ref="T379:T388" si="91">100*(T194/100+T225*(T158/S158-1)+T256*(T$172/S$172-1)+T287*(S$172/R$172-1)+T318*(R$172/Q$172-1)+T349*(Q$172/P$172-1))</f>
        <v>1.037710656353336</v>
      </c>
      <c r="U379" s="94">
        <f t="shared" ref="U379:U388" si="92">100*(U194/100+U225*(U158/T158-1)+U256*(U$172/T$172-1)+U287*(T$172/S$172-1)+U318*(S$172/R$172-1)+U349*(R$172/Q$172-1))</f>
        <v>1.1240631057585515</v>
      </c>
      <c r="V379" s="94">
        <f t="shared" ref="V379:V388" si="93">100*(V194/100+V225*(V158/U158-1)+V256*(V$172/U$172-1)+V287*(U$172/T$172-1)+V318*(T$172/S$172-1)+V349*(S$172/R$172-1))</f>
        <v>1.2276826077285452</v>
      </c>
      <c r="W379" s="94">
        <f t="shared" ref="W379:W388" si="94">100*(W194/100+W225*(W158/V158-1)+W256*(W$172/V$172-1)+W287*(V$172/U$172-1)+W318*(U$172/T$172-1)+W349*(T$172/S$172-1))</f>
        <v>1.2614852655422373</v>
      </c>
      <c r="X379" s="94">
        <f t="shared" ref="X379:X388" si="95">100*(X194/100+X225*(X158/W158-1)+X256*(X$172/W$172-1)+X287*(W$172/V$172-1)+X318*(V$172/U$172-1)+X349*(U$172/T$172-1))</f>
        <v>1.159363839775037</v>
      </c>
    </row>
    <row r="380" spans="1:24" outlineLevel="1" x14ac:dyDescent="0.2">
      <c r="A380" s="12" t="s">
        <v>14</v>
      </c>
      <c r="B380" s="16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67">
        <f t="shared" si="84"/>
        <v>-1.7407592809761989</v>
      </c>
      <c r="N380" s="94">
        <f t="shared" si="85"/>
        <v>0.24025031489913534</v>
      </c>
      <c r="O380" s="94">
        <f t="shared" si="86"/>
        <v>0.65751824765586742</v>
      </c>
      <c r="P380" s="94">
        <f t="shared" si="87"/>
        <v>-0.67323553978148498</v>
      </c>
      <c r="Q380" s="94">
        <f t="shared" si="88"/>
        <v>-1.5952337081010113</v>
      </c>
      <c r="R380" s="94">
        <f t="shared" si="89"/>
        <v>-0.8937828754129139</v>
      </c>
      <c r="S380" s="94">
        <f t="shared" si="90"/>
        <v>-0.16006793415496118</v>
      </c>
      <c r="T380" s="94">
        <f t="shared" si="91"/>
        <v>1.2840000028468794E-2</v>
      </c>
      <c r="U380" s="94">
        <f t="shared" si="92"/>
        <v>6.9674282876420607E-2</v>
      </c>
      <c r="V380" s="94">
        <f t="shared" si="93"/>
        <v>0.22379904113569332</v>
      </c>
      <c r="W380" s="94">
        <f t="shared" si="94"/>
        <v>0.27981230918876937</v>
      </c>
      <c r="X380" s="94">
        <f t="shared" si="95"/>
        <v>0.70733302509680962</v>
      </c>
    </row>
    <row r="381" spans="1:24" outlineLevel="1" x14ac:dyDescent="0.2">
      <c r="A381" s="12" t="s">
        <v>15</v>
      </c>
      <c r="B381" s="16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67">
        <f t="shared" si="84"/>
        <v>-0.86808283922650142</v>
      </c>
      <c r="N381" s="94">
        <f t="shared" si="85"/>
        <v>-1.1792479482383822</v>
      </c>
      <c r="O381" s="94">
        <f t="shared" si="86"/>
        <v>-1.4712238807830611</v>
      </c>
      <c r="P381" s="94">
        <f t="shared" si="87"/>
        <v>-1.0066719058074927</v>
      </c>
      <c r="Q381" s="94">
        <f t="shared" si="88"/>
        <v>-0.52846529237170781</v>
      </c>
      <c r="R381" s="94">
        <f t="shared" si="89"/>
        <v>-1.1884582019064875</v>
      </c>
      <c r="S381" s="94">
        <f t="shared" si="90"/>
        <v>-0.32273554830377288</v>
      </c>
      <c r="T381" s="94">
        <f t="shared" si="91"/>
        <v>0.85657237060943225</v>
      </c>
      <c r="U381" s="94">
        <f t="shared" si="92"/>
        <v>-6.7391962911847694E-2</v>
      </c>
      <c r="V381" s="94">
        <f t="shared" si="93"/>
        <v>0.85187365556880468</v>
      </c>
      <c r="W381" s="94">
        <f t="shared" si="94"/>
        <v>1.7860206635389981</v>
      </c>
      <c r="X381" s="94">
        <f t="shared" si="95"/>
        <v>0.89787737229442988</v>
      </c>
    </row>
    <row r="382" spans="1:24" outlineLevel="1" x14ac:dyDescent="0.2">
      <c r="A382" s="12" t="s">
        <v>16</v>
      </c>
      <c r="B382" s="16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67">
        <f t="shared" si="84"/>
        <v>-4.6882252806766767</v>
      </c>
      <c r="N382" s="94">
        <f t="shared" si="85"/>
        <v>-8.1428652657631364</v>
      </c>
      <c r="O382" s="94">
        <f t="shared" si="86"/>
        <v>-8.256897322968106</v>
      </c>
      <c r="P382" s="94">
        <f t="shared" si="87"/>
        <v>-6.6757013694377392</v>
      </c>
      <c r="Q382" s="94">
        <f t="shared" si="88"/>
        <v>-6.577152186429271</v>
      </c>
      <c r="R382" s="94">
        <f t="shared" si="89"/>
        <v>-6.9214330761214873</v>
      </c>
      <c r="S382" s="94">
        <f t="shared" si="90"/>
        <v>-6.4467697578479104</v>
      </c>
      <c r="T382" s="94">
        <f t="shared" si="91"/>
        <v>-5.0166574793889573</v>
      </c>
      <c r="U382" s="94">
        <f t="shared" si="92"/>
        <v>-5.8263467708714387</v>
      </c>
      <c r="V382" s="94">
        <f t="shared" si="93"/>
        <v>-5.175706504051222</v>
      </c>
      <c r="W382" s="94">
        <f t="shared" si="94"/>
        <v>-4.7957015915357042</v>
      </c>
      <c r="X382" s="94">
        <f t="shared" si="95"/>
        <v>-3.6954306369653689</v>
      </c>
    </row>
    <row r="383" spans="1:24" outlineLevel="1" x14ac:dyDescent="0.2">
      <c r="A383" s="12" t="s">
        <v>43</v>
      </c>
      <c r="B383" s="16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67">
        <f t="shared" si="84"/>
        <v>-2.0407735013656534E-2</v>
      </c>
      <c r="N383" s="94">
        <f t="shared" si="85"/>
        <v>-0.19262464524043246</v>
      </c>
      <c r="O383" s="94">
        <f t="shared" si="86"/>
        <v>-0.75423611925457079</v>
      </c>
      <c r="P383" s="94">
        <f t="shared" si="87"/>
        <v>-1.4015389741079154</v>
      </c>
      <c r="Q383" s="94">
        <f t="shared" si="88"/>
        <v>-1.5448998261751896</v>
      </c>
      <c r="R383" s="94">
        <f t="shared" si="89"/>
        <v>-1.2183176968086962</v>
      </c>
      <c r="S383" s="94">
        <f t="shared" si="90"/>
        <v>-0.40847784015938665</v>
      </c>
      <c r="T383" s="94">
        <f t="shared" si="91"/>
        <v>3.2398548633579514E-2</v>
      </c>
      <c r="U383" s="94">
        <f t="shared" si="92"/>
        <v>-0.16189827240028182</v>
      </c>
      <c r="V383" s="94">
        <f t="shared" si="93"/>
        <v>0.17781896204306091</v>
      </c>
      <c r="W383" s="94">
        <f t="shared" si="94"/>
        <v>0.49133478333048908</v>
      </c>
      <c r="X383" s="94">
        <f t="shared" si="95"/>
        <v>4.6728959304281448E-2</v>
      </c>
    </row>
    <row r="384" spans="1:24" outlineLevel="1" x14ac:dyDescent="0.2">
      <c r="A384" s="12" t="s">
        <v>17</v>
      </c>
      <c r="B384" s="16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67">
        <f t="shared" si="84"/>
        <v>-2.9872768507416789</v>
      </c>
      <c r="N384" s="94">
        <f t="shared" si="85"/>
        <v>-2.9104419476499115</v>
      </c>
      <c r="O384" s="94">
        <f t="shared" si="86"/>
        <v>-3.0180241952189752</v>
      </c>
      <c r="P384" s="94">
        <f t="shared" si="87"/>
        <v>-2.1973159550481705</v>
      </c>
      <c r="Q384" s="94">
        <f t="shared" si="88"/>
        <v>-1.6055605018882999</v>
      </c>
      <c r="R384" s="94">
        <f t="shared" si="89"/>
        <v>-2.4261334866685726</v>
      </c>
      <c r="S384" s="94">
        <f t="shared" si="90"/>
        <v>-1.4365836066777138</v>
      </c>
      <c r="T384" s="94">
        <f t="shared" si="91"/>
        <v>-0.22717706996349396</v>
      </c>
      <c r="U384" s="94">
        <f t="shared" si="92"/>
        <v>-1.1755560072698819</v>
      </c>
      <c r="V384" s="94">
        <f t="shared" si="93"/>
        <v>-0.2307808450339757</v>
      </c>
      <c r="W384" s="94">
        <f t="shared" si="94"/>
        <v>0.6839194338875767</v>
      </c>
      <c r="X384" s="94">
        <f t="shared" si="95"/>
        <v>0.19081641575588482</v>
      </c>
    </row>
    <row r="385" spans="1:24" outlineLevel="1" x14ac:dyDescent="0.2">
      <c r="A385" s="12" t="s">
        <v>18</v>
      </c>
      <c r="B385" s="16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67">
        <f t="shared" si="84"/>
        <v>3.8544251646396672</v>
      </c>
      <c r="N385" s="94">
        <f t="shared" si="85"/>
        <v>4.7305126869545191</v>
      </c>
      <c r="O385" s="94">
        <f t="shared" si="86"/>
        <v>0.4053823090984055</v>
      </c>
      <c r="P385" s="94">
        <f t="shared" si="87"/>
        <v>-5.3696946138137083</v>
      </c>
      <c r="Q385" s="94">
        <f t="shared" si="88"/>
        <v>-4.3244235486229261</v>
      </c>
      <c r="R385" s="94">
        <f t="shared" si="89"/>
        <v>-0.97060331921530862</v>
      </c>
      <c r="S385" s="94">
        <f t="shared" si="90"/>
        <v>0.1798599772987223</v>
      </c>
      <c r="T385" s="94">
        <f t="shared" si="91"/>
        <v>0.17873974273339752</v>
      </c>
      <c r="U385" s="94">
        <f t="shared" si="92"/>
        <v>-2.1926550817153081</v>
      </c>
      <c r="V385" s="94">
        <f t="shared" si="93"/>
        <v>-4.4071409135511574</v>
      </c>
      <c r="W385" s="94">
        <f t="shared" si="94"/>
        <v>-0.95700442535284236</v>
      </c>
      <c r="X385" s="94">
        <f t="shared" si="95"/>
        <v>0.51805470138903431</v>
      </c>
    </row>
    <row r="386" spans="1:24" outlineLevel="1" x14ac:dyDescent="0.2">
      <c r="A386" s="12" t="s">
        <v>42</v>
      </c>
      <c r="B386" s="16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67">
        <f t="shared" si="84"/>
        <v>-0.71415319010671341</v>
      </c>
      <c r="N386" s="94">
        <f t="shared" si="85"/>
        <v>-2.197732694369777</v>
      </c>
      <c r="O386" s="94">
        <f t="shared" si="86"/>
        <v>-2.7270258710096371</v>
      </c>
      <c r="P386" s="94">
        <f t="shared" si="87"/>
        <v>-2.1244002209220243</v>
      </c>
      <c r="Q386" s="94">
        <f t="shared" si="88"/>
        <v>-1.4205707178425735</v>
      </c>
      <c r="R386" s="94">
        <f t="shared" si="89"/>
        <v>-1.9978627414115491</v>
      </c>
      <c r="S386" s="94">
        <f t="shared" si="90"/>
        <v>-0.87138410450918902</v>
      </c>
      <c r="T386" s="94">
        <f t="shared" si="91"/>
        <v>0.33758823609788419</v>
      </c>
      <c r="U386" s="94">
        <f t="shared" si="92"/>
        <v>-2.0169276921402015</v>
      </c>
      <c r="V386" s="94">
        <f t="shared" si="93"/>
        <v>-2.4504249909224183</v>
      </c>
      <c r="W386" s="94">
        <f t="shared" si="94"/>
        <v>-0.10119632768524665</v>
      </c>
      <c r="X386" s="94">
        <f t="shared" si="95"/>
        <v>0.35751460113519457</v>
      </c>
    </row>
    <row r="387" spans="1:24" outlineLevel="1" x14ac:dyDescent="0.2">
      <c r="A387" s="12" t="s">
        <v>44</v>
      </c>
      <c r="B387" s="16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67">
        <f t="shared" si="84"/>
        <v>-5.8479057490351831</v>
      </c>
      <c r="N387" s="94">
        <f t="shared" si="85"/>
        <v>-6.7791267301128038</v>
      </c>
      <c r="O387" s="94">
        <f t="shared" si="86"/>
        <v>-8.6198831300626129</v>
      </c>
      <c r="P387" s="94">
        <f t="shared" si="87"/>
        <v>-6.9341716307208934</v>
      </c>
      <c r="Q387" s="94">
        <f t="shared" si="88"/>
        <v>-5.2732201309473092</v>
      </c>
      <c r="R387" s="94">
        <f t="shared" si="89"/>
        <v>-6.0546966453227862</v>
      </c>
      <c r="S387" s="94">
        <f t="shared" si="90"/>
        <v>-3.1942150659492574</v>
      </c>
      <c r="T387" s="94">
        <f t="shared" si="91"/>
        <v>-3.1502961372003222</v>
      </c>
      <c r="U387" s="94">
        <f t="shared" si="92"/>
        <v>-2.9508488148913439</v>
      </c>
      <c r="V387" s="94">
        <f t="shared" si="93"/>
        <v>-3.2941338306720871</v>
      </c>
      <c r="W387" s="94">
        <f t="shared" si="94"/>
        <v>-4.0965555890520537</v>
      </c>
      <c r="X387" s="94">
        <f t="shared" si="95"/>
        <v>-5.1035431966781957</v>
      </c>
    </row>
    <row r="388" spans="1:24" outlineLevel="1" x14ac:dyDescent="0.2">
      <c r="A388" s="12" t="s">
        <v>19</v>
      </c>
      <c r="B388" s="16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67">
        <f t="shared" si="84"/>
        <v>-1.609972563735474</v>
      </c>
      <c r="N388" s="94">
        <f t="shared" si="85"/>
        <v>-1.9954891026923927</v>
      </c>
      <c r="O388" s="94">
        <f t="shared" si="86"/>
        <v>-3.2857906350241906</v>
      </c>
      <c r="P388" s="94">
        <f t="shared" si="87"/>
        <v>-3.6369468221129688</v>
      </c>
      <c r="Q388" s="94">
        <f t="shared" si="88"/>
        <v>-1.7171707122679083</v>
      </c>
      <c r="R388" s="94">
        <f t="shared" si="89"/>
        <v>-1.0209621078434306</v>
      </c>
      <c r="S388" s="94">
        <f t="shared" si="90"/>
        <v>-0.17493152309472967</v>
      </c>
      <c r="T388" s="94">
        <f t="shared" si="91"/>
        <v>0.79625156160331545</v>
      </c>
      <c r="U388" s="94">
        <f t="shared" si="92"/>
        <v>7.1464768557060188E-2</v>
      </c>
      <c r="V388" s="94">
        <f t="shared" si="93"/>
        <v>-0.69237151652642681</v>
      </c>
      <c r="W388" s="94">
        <f t="shared" si="94"/>
        <v>-0.4617161978235399</v>
      </c>
      <c r="X388" s="94">
        <f t="shared" si="95"/>
        <v>5.2143560145820403E-3</v>
      </c>
    </row>
    <row r="389" spans="1:24" outlineLevel="1" x14ac:dyDescent="0.2">
      <c r="A389" s="1" t="s">
        <v>4</v>
      </c>
      <c r="B389" s="16"/>
      <c r="C389" s="44"/>
      <c r="D389" s="44"/>
      <c r="E389" s="44"/>
      <c r="F389" s="44"/>
      <c r="G389" s="45"/>
      <c r="H389" s="45"/>
      <c r="I389" s="30"/>
      <c r="J389" s="30"/>
      <c r="K389" s="30"/>
      <c r="L389" s="30"/>
      <c r="M389" s="6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</row>
    <row r="390" spans="1:24" outlineLevel="1" x14ac:dyDescent="0.2">
      <c r="A390" s="3"/>
      <c r="B390" s="16"/>
      <c r="C390" s="44"/>
      <c r="D390" s="44"/>
      <c r="E390" s="44"/>
      <c r="F390" s="44"/>
      <c r="G390" s="45"/>
      <c r="H390" s="45"/>
      <c r="I390" s="30"/>
      <c r="J390" s="30"/>
      <c r="K390" s="30"/>
      <c r="L390" s="30"/>
      <c r="M390" s="6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</row>
    <row r="391" spans="1:24" outlineLevel="1" x14ac:dyDescent="0.2">
      <c r="A391" s="3"/>
      <c r="B391" s="16"/>
      <c r="C391" s="44"/>
      <c r="D391" s="44"/>
      <c r="E391" s="44"/>
      <c r="F391" s="44"/>
      <c r="G391" s="45"/>
      <c r="H391" s="45"/>
      <c r="I391" s="30"/>
      <c r="J391" s="30"/>
      <c r="K391" s="30"/>
      <c r="L391" s="30"/>
      <c r="M391" s="6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</row>
    <row r="392" spans="1:24" x14ac:dyDescent="0.2">
      <c r="A392" s="3"/>
      <c r="B392" s="16"/>
      <c r="C392" s="44"/>
      <c r="D392" s="44"/>
      <c r="E392" s="44"/>
      <c r="F392" s="44"/>
      <c r="G392" s="45"/>
      <c r="H392" s="45"/>
      <c r="I392" s="30"/>
      <c r="J392" s="30"/>
      <c r="K392" s="30"/>
      <c r="L392" s="30"/>
      <c r="M392" s="6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</row>
    <row r="393" spans="1:24" x14ac:dyDescent="0.2">
      <c r="A393" s="21" t="s">
        <v>84</v>
      </c>
      <c r="B393" s="16"/>
      <c r="C393" s="44"/>
      <c r="D393" s="44"/>
      <c r="E393" s="44"/>
      <c r="F393" s="44"/>
      <c r="G393" s="45"/>
      <c r="H393" s="45"/>
      <c r="I393" s="30"/>
      <c r="J393" s="30"/>
      <c r="K393" s="30"/>
      <c r="L393" s="30"/>
      <c r="M393" s="121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</row>
    <row r="394" spans="1:24" x14ac:dyDescent="0.2">
      <c r="A394" s="8" t="s">
        <v>6</v>
      </c>
      <c r="B394" s="16"/>
      <c r="C394" s="38"/>
      <c r="D394" s="38"/>
      <c r="E394" s="38"/>
      <c r="F394" s="38"/>
      <c r="G394" s="38"/>
      <c r="H394" s="38"/>
      <c r="I394" s="38"/>
      <c r="J394" s="38"/>
      <c r="K394" s="38"/>
      <c r="L394" s="38" t="e">
        <f t="shared" ref="L394:M404" si="96">L42</f>
        <v>#REF!</v>
      </c>
      <c r="M394" s="138" t="e">
        <f t="shared" si="96"/>
        <v>#REF!</v>
      </c>
      <c r="N394" s="86" t="e">
        <f t="shared" ref="N394:X394" si="97">N395+N401+N421</f>
        <v>#REF!</v>
      </c>
      <c r="O394" s="86" t="e">
        <f t="shared" si="97"/>
        <v>#REF!</v>
      </c>
      <c r="P394" s="86" t="e">
        <f t="shared" si="97"/>
        <v>#REF!</v>
      </c>
      <c r="Q394" s="86" t="e">
        <f t="shared" si="97"/>
        <v>#REF!</v>
      </c>
      <c r="R394" s="86" t="e">
        <f t="shared" si="97"/>
        <v>#REF!</v>
      </c>
      <c r="S394" s="86" t="e">
        <f t="shared" si="97"/>
        <v>#REF!</v>
      </c>
      <c r="T394" s="86" t="e">
        <f t="shared" si="97"/>
        <v>#REF!</v>
      </c>
      <c r="U394" s="86" t="e">
        <f t="shared" si="97"/>
        <v>#REF!</v>
      </c>
      <c r="V394" s="86" t="e">
        <f t="shared" si="97"/>
        <v>#REF!</v>
      </c>
      <c r="W394" s="86" t="e">
        <f t="shared" si="97"/>
        <v>#REF!</v>
      </c>
      <c r="X394" s="86" t="e">
        <f t="shared" si="97"/>
        <v>#REF!</v>
      </c>
    </row>
    <row r="395" spans="1:24" x14ac:dyDescent="0.2">
      <c r="A395" s="1" t="s">
        <v>40</v>
      </c>
      <c r="B395" s="16"/>
      <c r="C395" s="38"/>
      <c r="D395" s="38"/>
      <c r="E395" s="38"/>
      <c r="F395" s="38"/>
      <c r="G395" s="38"/>
      <c r="H395" s="38"/>
      <c r="I395" s="38"/>
      <c r="J395" s="38"/>
      <c r="K395" s="38"/>
      <c r="L395" s="38" t="e">
        <f t="shared" si="96"/>
        <v>#REF!</v>
      </c>
      <c r="M395" s="138" t="e">
        <f t="shared" si="96"/>
        <v>#REF!</v>
      </c>
      <c r="N395" s="107" t="e">
        <f>N397+N398+N399+N400</f>
        <v>#REF!</v>
      </c>
      <c r="O395" s="107" t="e">
        <f t="shared" ref="O395:X395" si="98">O397+O398+O399+O400</f>
        <v>#REF!</v>
      </c>
      <c r="P395" s="107" t="e">
        <f t="shared" si="98"/>
        <v>#REF!</v>
      </c>
      <c r="Q395" s="107" t="e">
        <f t="shared" si="98"/>
        <v>#REF!</v>
      </c>
      <c r="R395" s="107" t="e">
        <f t="shared" si="98"/>
        <v>#REF!</v>
      </c>
      <c r="S395" s="107" t="e">
        <f t="shared" si="98"/>
        <v>#REF!</v>
      </c>
      <c r="T395" s="107" t="e">
        <f t="shared" si="98"/>
        <v>#REF!</v>
      </c>
      <c r="U395" s="107" t="e">
        <f t="shared" si="98"/>
        <v>#REF!</v>
      </c>
      <c r="V395" s="107" t="e">
        <f t="shared" si="98"/>
        <v>#REF!</v>
      </c>
      <c r="W395" s="107" t="e">
        <f t="shared" si="98"/>
        <v>#REF!</v>
      </c>
      <c r="X395" s="107" t="e">
        <f t="shared" si="98"/>
        <v>#REF!</v>
      </c>
    </row>
    <row r="396" spans="1:24" x14ac:dyDescent="0.2">
      <c r="A396" s="11" t="s">
        <v>0</v>
      </c>
      <c r="B396" s="16"/>
      <c r="C396" s="38"/>
      <c r="D396" s="38"/>
      <c r="E396" s="38"/>
      <c r="F396" s="38"/>
      <c r="G396" s="38"/>
      <c r="H396" s="38"/>
      <c r="I396" s="38"/>
      <c r="J396" s="38"/>
      <c r="K396" s="38"/>
      <c r="L396" s="38" t="e">
        <f t="shared" si="96"/>
        <v>#REF!</v>
      </c>
      <c r="M396" s="138" t="e">
        <f t="shared" si="96"/>
        <v>#REF!</v>
      </c>
      <c r="N396" s="86" t="e">
        <f t="shared" ref="N396:X396" si="99">N397+N398</f>
        <v>#REF!</v>
      </c>
      <c r="O396" s="86" t="e">
        <f t="shared" si="99"/>
        <v>#REF!</v>
      </c>
      <c r="P396" s="86" t="e">
        <f t="shared" si="99"/>
        <v>#REF!</v>
      </c>
      <c r="Q396" s="86" t="e">
        <f t="shared" si="99"/>
        <v>#REF!</v>
      </c>
      <c r="R396" s="86" t="e">
        <f t="shared" si="99"/>
        <v>#REF!</v>
      </c>
      <c r="S396" s="86" t="e">
        <f t="shared" si="99"/>
        <v>#REF!</v>
      </c>
      <c r="T396" s="86" t="e">
        <f t="shared" si="99"/>
        <v>#REF!</v>
      </c>
      <c r="U396" s="86" t="e">
        <f t="shared" si="99"/>
        <v>#REF!</v>
      </c>
      <c r="V396" s="86" t="e">
        <f t="shared" si="99"/>
        <v>#REF!</v>
      </c>
      <c r="W396" s="86" t="e">
        <f t="shared" si="99"/>
        <v>#REF!</v>
      </c>
      <c r="X396" s="86" t="e">
        <f t="shared" si="99"/>
        <v>#REF!</v>
      </c>
    </row>
    <row r="397" spans="1:24" x14ac:dyDescent="0.2">
      <c r="A397" s="15" t="s">
        <v>36</v>
      </c>
      <c r="B397" s="16"/>
      <c r="C397" s="38"/>
      <c r="D397" s="38"/>
      <c r="E397" s="38"/>
      <c r="F397" s="38"/>
      <c r="G397" s="38"/>
      <c r="H397" s="38"/>
      <c r="I397" s="38"/>
      <c r="J397" s="38"/>
      <c r="K397" s="38"/>
      <c r="L397" s="38" t="e">
        <f t="shared" si="96"/>
        <v>#REF!</v>
      </c>
      <c r="M397" s="138" t="e">
        <f t="shared" si="96"/>
        <v>#REF!</v>
      </c>
      <c r="N397" s="86" t="e">
        <f t="shared" ref="N397:X397" si="100">N74*N94/1000</f>
        <v>#REF!</v>
      </c>
      <c r="O397" s="86" t="e">
        <f t="shared" si="100"/>
        <v>#REF!</v>
      </c>
      <c r="P397" s="86" t="e">
        <f t="shared" si="100"/>
        <v>#REF!</v>
      </c>
      <c r="Q397" s="86" t="e">
        <f t="shared" si="100"/>
        <v>#REF!</v>
      </c>
      <c r="R397" s="86" t="e">
        <f t="shared" si="100"/>
        <v>#REF!</v>
      </c>
      <c r="S397" s="86" t="e">
        <f t="shared" si="100"/>
        <v>#REF!</v>
      </c>
      <c r="T397" s="86" t="e">
        <f t="shared" si="100"/>
        <v>#REF!</v>
      </c>
      <c r="U397" s="86" t="e">
        <f t="shared" si="100"/>
        <v>#REF!</v>
      </c>
      <c r="V397" s="86" t="e">
        <f t="shared" si="100"/>
        <v>#REF!</v>
      </c>
      <c r="W397" s="86" t="e">
        <f t="shared" si="100"/>
        <v>#REF!</v>
      </c>
      <c r="X397" s="86" t="e">
        <f t="shared" si="100"/>
        <v>#REF!</v>
      </c>
    </row>
    <row r="398" spans="1:24" x14ac:dyDescent="0.2">
      <c r="A398" s="15" t="s">
        <v>35</v>
      </c>
      <c r="B398" s="16"/>
      <c r="C398" s="39"/>
      <c r="D398" s="39"/>
      <c r="E398" s="39"/>
      <c r="F398" s="39"/>
      <c r="G398" s="39"/>
      <c r="H398" s="39"/>
      <c r="I398" s="39"/>
      <c r="J398" s="38"/>
      <c r="K398" s="38"/>
      <c r="L398" s="38"/>
      <c r="M398" s="138"/>
      <c r="N398" s="86" t="e">
        <f>M398+(N76+N75)*N95/1000</f>
        <v>#REF!</v>
      </c>
      <c r="O398" s="86" t="e">
        <f t="shared" ref="O398:X398" si="101">N398+(O76+O75)*O95/1000</f>
        <v>#REF!</v>
      </c>
      <c r="P398" s="86" t="e">
        <f t="shared" si="101"/>
        <v>#REF!</v>
      </c>
      <c r="Q398" s="86" t="e">
        <f t="shared" si="101"/>
        <v>#REF!</v>
      </c>
      <c r="R398" s="86" t="e">
        <f t="shared" si="101"/>
        <v>#REF!</v>
      </c>
      <c r="S398" s="86" t="e">
        <f t="shared" si="101"/>
        <v>#REF!</v>
      </c>
      <c r="T398" s="86" t="e">
        <f t="shared" si="101"/>
        <v>#REF!</v>
      </c>
      <c r="U398" s="86" t="e">
        <f t="shared" si="101"/>
        <v>#REF!</v>
      </c>
      <c r="V398" s="86" t="e">
        <f t="shared" si="101"/>
        <v>#REF!</v>
      </c>
      <c r="W398" s="86" t="e">
        <f t="shared" si="101"/>
        <v>#REF!</v>
      </c>
      <c r="X398" s="86" t="e">
        <f t="shared" si="101"/>
        <v>#REF!</v>
      </c>
    </row>
    <row r="399" spans="1:24" x14ac:dyDescent="0.2">
      <c r="A399" s="11" t="s">
        <v>1</v>
      </c>
      <c r="B399" s="16"/>
      <c r="C399" s="38"/>
      <c r="D399" s="38"/>
      <c r="E399" s="38"/>
      <c r="F399" s="38"/>
      <c r="G399" s="38"/>
      <c r="H399" s="38"/>
      <c r="I399" s="38"/>
      <c r="J399" s="38"/>
      <c r="K399" s="38"/>
      <c r="L399" s="38" t="e">
        <f t="shared" si="96"/>
        <v>#REF!</v>
      </c>
      <c r="M399" s="138" t="e">
        <f t="shared" si="96"/>
        <v>#REF!</v>
      </c>
      <c r="N399" s="86" t="e">
        <f>M399*(1+N367/100)+N114/1000</f>
        <v>#REF!</v>
      </c>
      <c r="O399" s="86" t="e">
        <f t="shared" ref="O399:X399" si="102">N399*(1+O367/100)+O114/1000</f>
        <v>#REF!</v>
      </c>
      <c r="P399" s="86" t="e">
        <f t="shared" si="102"/>
        <v>#REF!</v>
      </c>
      <c r="Q399" s="86" t="e">
        <f t="shared" si="102"/>
        <v>#REF!</v>
      </c>
      <c r="R399" s="86" t="e">
        <f t="shared" si="102"/>
        <v>#REF!</v>
      </c>
      <c r="S399" s="86" t="e">
        <f t="shared" si="102"/>
        <v>#REF!</v>
      </c>
      <c r="T399" s="86" t="e">
        <f t="shared" si="102"/>
        <v>#REF!</v>
      </c>
      <c r="U399" s="86" t="e">
        <f t="shared" si="102"/>
        <v>#REF!</v>
      </c>
      <c r="V399" s="86" t="e">
        <f t="shared" si="102"/>
        <v>#REF!</v>
      </c>
      <c r="W399" s="86" t="e">
        <f t="shared" si="102"/>
        <v>#REF!</v>
      </c>
      <c r="X399" s="86" t="e">
        <f t="shared" si="102"/>
        <v>#REF!</v>
      </c>
    </row>
    <row r="400" spans="1:24" x14ac:dyDescent="0.2">
      <c r="A400" s="11" t="s">
        <v>5</v>
      </c>
      <c r="B400" s="16"/>
      <c r="C400" s="38"/>
      <c r="D400" s="38"/>
      <c r="E400" s="38"/>
      <c r="F400" s="38"/>
      <c r="G400" s="38"/>
      <c r="H400" s="38"/>
      <c r="I400" s="38"/>
      <c r="J400" s="38"/>
      <c r="K400" s="38"/>
      <c r="L400" s="38" t="e">
        <f t="shared" si="96"/>
        <v>#REF!</v>
      </c>
      <c r="M400" s="138" t="e">
        <f t="shared" si="96"/>
        <v>#REF!</v>
      </c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</row>
    <row r="401" spans="1:24" x14ac:dyDescent="0.2">
      <c r="A401" s="1" t="s">
        <v>41</v>
      </c>
      <c r="B401" s="16"/>
      <c r="C401" s="40"/>
      <c r="D401" s="40"/>
      <c r="E401" s="40"/>
      <c r="F401" s="40"/>
      <c r="G401" s="40"/>
      <c r="H401" s="40"/>
      <c r="I401" s="40"/>
      <c r="J401" s="38"/>
      <c r="K401" s="38"/>
      <c r="L401" s="38" t="e">
        <f t="shared" si="96"/>
        <v>#REF!</v>
      </c>
      <c r="M401" s="138" t="e">
        <f t="shared" si="96"/>
        <v>#REF!</v>
      </c>
      <c r="N401" s="99" t="e">
        <f t="shared" ref="N401:X401" si="103">N402+N410</f>
        <v>#REF!</v>
      </c>
      <c r="O401" s="99" t="e">
        <f t="shared" si="103"/>
        <v>#REF!</v>
      </c>
      <c r="P401" s="99" t="e">
        <f t="shared" si="103"/>
        <v>#REF!</v>
      </c>
      <c r="Q401" s="99" t="e">
        <f t="shared" si="103"/>
        <v>#REF!</v>
      </c>
      <c r="R401" s="99" t="e">
        <f t="shared" si="103"/>
        <v>#REF!</v>
      </c>
      <c r="S401" s="99" t="e">
        <f t="shared" si="103"/>
        <v>#REF!</v>
      </c>
      <c r="T401" s="99" t="e">
        <f t="shared" si="103"/>
        <v>#REF!</v>
      </c>
      <c r="U401" s="99" t="e">
        <f t="shared" si="103"/>
        <v>#REF!</v>
      </c>
      <c r="V401" s="99" t="e">
        <f t="shared" si="103"/>
        <v>#REF!</v>
      </c>
      <c r="W401" s="99" t="e">
        <f t="shared" si="103"/>
        <v>#REF!</v>
      </c>
      <c r="X401" s="99" t="e">
        <f t="shared" si="103"/>
        <v>#REF!</v>
      </c>
    </row>
    <row r="402" spans="1:24" x14ac:dyDescent="0.2">
      <c r="A402" s="11" t="s">
        <v>2</v>
      </c>
      <c r="B402" s="16"/>
      <c r="C402" s="38"/>
      <c r="D402" s="38"/>
      <c r="E402" s="38"/>
      <c r="F402" s="38"/>
      <c r="G402" s="38"/>
      <c r="H402" s="38"/>
      <c r="I402" s="38"/>
      <c r="J402" s="38"/>
      <c r="K402" s="38"/>
      <c r="L402" s="38" t="e">
        <f t="shared" si="96"/>
        <v>#REF!</v>
      </c>
      <c r="M402" s="138" t="e">
        <f t="shared" si="96"/>
        <v>#REF!</v>
      </c>
      <c r="N402" s="86" t="e">
        <f>SUM(N403:N409)</f>
        <v>#REF!</v>
      </c>
      <c r="O402" s="86" t="e">
        <f>SUM(O403:O409)</f>
        <v>#REF!</v>
      </c>
      <c r="P402" s="86" t="e">
        <f t="shared" ref="P402:X402" si="104">SUM(P403:P409)</f>
        <v>#REF!</v>
      </c>
      <c r="Q402" s="86" t="e">
        <f t="shared" si="104"/>
        <v>#REF!</v>
      </c>
      <c r="R402" s="86" t="e">
        <f t="shared" si="104"/>
        <v>#REF!</v>
      </c>
      <c r="S402" s="86" t="e">
        <f t="shared" si="104"/>
        <v>#REF!</v>
      </c>
      <c r="T402" s="86" t="e">
        <f t="shared" si="104"/>
        <v>#REF!</v>
      </c>
      <c r="U402" s="86" t="e">
        <f t="shared" si="104"/>
        <v>#REF!</v>
      </c>
      <c r="V402" s="86" t="e">
        <f t="shared" si="104"/>
        <v>#REF!</v>
      </c>
      <c r="W402" s="86" t="e">
        <f t="shared" si="104"/>
        <v>#REF!</v>
      </c>
      <c r="X402" s="86" t="e">
        <f t="shared" si="104"/>
        <v>#REF!</v>
      </c>
    </row>
    <row r="403" spans="1:24" x14ac:dyDescent="0.2">
      <c r="A403" s="14" t="s">
        <v>7</v>
      </c>
      <c r="B403" s="16"/>
      <c r="C403" s="38"/>
      <c r="D403" s="38"/>
      <c r="E403" s="38"/>
      <c r="F403" s="38"/>
      <c r="G403" s="38"/>
      <c r="H403" s="38"/>
      <c r="I403" s="38"/>
      <c r="J403" s="38"/>
      <c r="K403" s="38"/>
      <c r="L403" s="38" t="e">
        <f t="shared" si="96"/>
        <v>#REF!</v>
      </c>
      <c r="M403" s="138" t="e">
        <f t="shared" si="96"/>
        <v>#REF!</v>
      </c>
      <c r="N403" s="86" t="e">
        <f t="shared" ref="N403:X403" si="105">M403*(1+N371/100)</f>
        <v>#REF!</v>
      </c>
      <c r="O403" s="86" t="e">
        <f t="shared" si="105"/>
        <v>#REF!</v>
      </c>
      <c r="P403" s="86" t="e">
        <f t="shared" si="105"/>
        <v>#REF!</v>
      </c>
      <c r="Q403" s="86" t="e">
        <f t="shared" si="105"/>
        <v>#REF!</v>
      </c>
      <c r="R403" s="86" t="e">
        <f t="shared" si="105"/>
        <v>#REF!</v>
      </c>
      <c r="S403" s="86" t="e">
        <f t="shared" si="105"/>
        <v>#REF!</v>
      </c>
      <c r="T403" s="86" t="e">
        <f t="shared" si="105"/>
        <v>#REF!</v>
      </c>
      <c r="U403" s="86" t="e">
        <f t="shared" si="105"/>
        <v>#REF!</v>
      </c>
      <c r="V403" s="86" t="e">
        <f t="shared" si="105"/>
        <v>#REF!</v>
      </c>
      <c r="W403" s="86" t="e">
        <f t="shared" si="105"/>
        <v>#REF!</v>
      </c>
      <c r="X403" s="86" t="e">
        <f t="shared" si="105"/>
        <v>#REF!</v>
      </c>
    </row>
    <row r="404" spans="1:24" x14ac:dyDescent="0.2">
      <c r="A404" s="150" t="s">
        <v>124</v>
      </c>
      <c r="B404" s="16"/>
      <c r="C404" s="38"/>
      <c r="D404" s="38"/>
      <c r="E404" s="38"/>
      <c r="F404" s="38"/>
      <c r="G404" s="38"/>
      <c r="H404" s="38"/>
      <c r="I404" s="38"/>
      <c r="J404" s="38"/>
      <c r="K404" s="38"/>
      <c r="L404" s="38" t="e">
        <f t="shared" si="96"/>
        <v>#REF!</v>
      </c>
      <c r="M404" s="138" t="e">
        <f t="shared" si="96"/>
        <v>#REF!</v>
      </c>
      <c r="N404" s="86" t="e">
        <f t="shared" ref="N404:X404" si="106">M404*(1+N372/100)</f>
        <v>#REF!</v>
      </c>
      <c r="O404" s="86" t="e">
        <f t="shared" si="106"/>
        <v>#REF!</v>
      </c>
      <c r="P404" s="86" t="e">
        <f t="shared" si="106"/>
        <v>#REF!</v>
      </c>
      <c r="Q404" s="86" t="e">
        <f t="shared" si="106"/>
        <v>#REF!</v>
      </c>
      <c r="R404" s="86" t="e">
        <f t="shared" si="106"/>
        <v>#REF!</v>
      </c>
      <c r="S404" s="86" t="e">
        <f t="shared" si="106"/>
        <v>#REF!</v>
      </c>
      <c r="T404" s="86" t="e">
        <f t="shared" si="106"/>
        <v>#REF!</v>
      </c>
      <c r="U404" s="86" t="e">
        <f t="shared" si="106"/>
        <v>#REF!</v>
      </c>
      <c r="V404" s="86" t="e">
        <f t="shared" si="106"/>
        <v>#REF!</v>
      </c>
      <c r="W404" s="86" t="e">
        <f t="shared" si="106"/>
        <v>#REF!</v>
      </c>
      <c r="X404" s="86" t="e">
        <f t="shared" si="106"/>
        <v>#REF!</v>
      </c>
    </row>
    <row r="405" spans="1:24" x14ac:dyDescent="0.2">
      <c r="A405" s="14" t="s">
        <v>8</v>
      </c>
      <c r="B405" s="16"/>
      <c r="C405" s="38"/>
      <c r="D405" s="38"/>
      <c r="E405" s="38"/>
      <c r="F405" s="38"/>
      <c r="G405" s="38"/>
      <c r="H405" s="38"/>
      <c r="I405" s="38"/>
      <c r="J405" s="38"/>
      <c r="K405" s="38"/>
      <c r="L405" s="38" t="e">
        <f t="shared" ref="L405:M410" si="107">L53</f>
        <v>#REF!</v>
      </c>
      <c r="M405" s="138" t="e">
        <f t="shared" si="107"/>
        <v>#REF!</v>
      </c>
      <c r="N405" s="86" t="e">
        <f t="shared" ref="N405:X405" si="108">M405*(1+N373/100)</f>
        <v>#REF!</v>
      </c>
      <c r="O405" s="86" t="e">
        <f t="shared" si="108"/>
        <v>#REF!</v>
      </c>
      <c r="P405" s="86" t="e">
        <f t="shared" si="108"/>
        <v>#REF!</v>
      </c>
      <c r="Q405" s="86" t="e">
        <f t="shared" si="108"/>
        <v>#REF!</v>
      </c>
      <c r="R405" s="86" t="e">
        <f t="shared" si="108"/>
        <v>#REF!</v>
      </c>
      <c r="S405" s="86" t="e">
        <f t="shared" si="108"/>
        <v>#REF!</v>
      </c>
      <c r="T405" s="86" t="e">
        <f t="shared" si="108"/>
        <v>#REF!</v>
      </c>
      <c r="U405" s="86" t="e">
        <f t="shared" si="108"/>
        <v>#REF!</v>
      </c>
      <c r="V405" s="86" t="e">
        <f t="shared" si="108"/>
        <v>#REF!</v>
      </c>
      <c r="W405" s="86" t="e">
        <f t="shared" si="108"/>
        <v>#REF!</v>
      </c>
      <c r="X405" s="86" t="e">
        <f t="shared" si="108"/>
        <v>#REF!</v>
      </c>
    </row>
    <row r="406" spans="1:24" x14ac:dyDescent="0.2">
      <c r="A406" s="14" t="s">
        <v>9</v>
      </c>
      <c r="B406" s="16"/>
      <c r="C406" s="38"/>
      <c r="D406" s="38"/>
      <c r="E406" s="38"/>
      <c r="F406" s="38"/>
      <c r="G406" s="38"/>
      <c r="H406" s="38"/>
      <c r="I406" s="38"/>
      <c r="J406" s="38"/>
      <c r="K406" s="38"/>
      <c r="L406" s="38" t="e">
        <f t="shared" si="107"/>
        <v>#REF!</v>
      </c>
      <c r="M406" s="138" t="e">
        <f t="shared" si="107"/>
        <v>#REF!</v>
      </c>
      <c r="N406" s="86" t="e">
        <f t="shared" ref="N406:X406" si="109">M406*(1+N374/100)</f>
        <v>#REF!</v>
      </c>
      <c r="O406" s="86" t="e">
        <f t="shared" si="109"/>
        <v>#REF!</v>
      </c>
      <c r="P406" s="86" t="e">
        <f t="shared" si="109"/>
        <v>#REF!</v>
      </c>
      <c r="Q406" s="86" t="e">
        <f t="shared" si="109"/>
        <v>#REF!</v>
      </c>
      <c r="R406" s="86" t="e">
        <f t="shared" si="109"/>
        <v>#REF!</v>
      </c>
      <c r="S406" s="86" t="e">
        <f t="shared" si="109"/>
        <v>#REF!</v>
      </c>
      <c r="T406" s="86" t="e">
        <f t="shared" si="109"/>
        <v>#REF!</v>
      </c>
      <c r="U406" s="86" t="e">
        <f t="shared" si="109"/>
        <v>#REF!</v>
      </c>
      <c r="V406" s="86" t="e">
        <f t="shared" si="109"/>
        <v>#REF!</v>
      </c>
      <c r="W406" s="86" t="e">
        <f t="shared" si="109"/>
        <v>#REF!</v>
      </c>
      <c r="X406" s="86" t="e">
        <f t="shared" si="109"/>
        <v>#REF!</v>
      </c>
    </row>
    <row r="407" spans="1:24" x14ac:dyDescent="0.2">
      <c r="A407" s="14" t="s">
        <v>10</v>
      </c>
      <c r="B407" s="16"/>
      <c r="C407" s="38"/>
      <c r="D407" s="38"/>
      <c r="E407" s="38"/>
      <c r="F407" s="38"/>
      <c r="G407" s="38"/>
      <c r="H407" s="38"/>
      <c r="I407" s="38"/>
      <c r="J407" s="38"/>
      <c r="K407" s="38"/>
      <c r="L407" s="38" t="e">
        <f t="shared" si="107"/>
        <v>#REF!</v>
      </c>
      <c r="M407" s="138" t="e">
        <f t="shared" si="107"/>
        <v>#REF!</v>
      </c>
      <c r="N407" s="86" t="e">
        <f t="shared" ref="N407:X407" si="110">M407*(1+N375/100)</f>
        <v>#REF!</v>
      </c>
      <c r="O407" s="86" t="e">
        <f t="shared" si="110"/>
        <v>#REF!</v>
      </c>
      <c r="P407" s="86" t="e">
        <f t="shared" si="110"/>
        <v>#REF!</v>
      </c>
      <c r="Q407" s="86" t="e">
        <f t="shared" si="110"/>
        <v>#REF!</v>
      </c>
      <c r="R407" s="86" t="e">
        <f t="shared" si="110"/>
        <v>#REF!</v>
      </c>
      <c r="S407" s="86" t="e">
        <f t="shared" si="110"/>
        <v>#REF!</v>
      </c>
      <c r="T407" s="86" t="e">
        <f t="shared" si="110"/>
        <v>#REF!</v>
      </c>
      <c r="U407" s="86" t="e">
        <f t="shared" si="110"/>
        <v>#REF!</v>
      </c>
      <c r="V407" s="86" t="e">
        <f t="shared" si="110"/>
        <v>#REF!</v>
      </c>
      <c r="W407" s="86" t="e">
        <f t="shared" si="110"/>
        <v>#REF!</v>
      </c>
      <c r="X407" s="86" t="e">
        <f t="shared" si="110"/>
        <v>#REF!</v>
      </c>
    </row>
    <row r="408" spans="1:24" x14ac:dyDescent="0.2">
      <c r="A408" s="14" t="s">
        <v>11</v>
      </c>
      <c r="B408" s="16"/>
      <c r="C408" s="38"/>
      <c r="D408" s="38"/>
      <c r="E408" s="38"/>
      <c r="F408" s="38"/>
      <c r="G408" s="38"/>
      <c r="H408" s="38"/>
      <c r="I408" s="38"/>
      <c r="J408" s="38"/>
      <c r="K408" s="38"/>
      <c r="L408" s="38" t="e">
        <f t="shared" si="107"/>
        <v>#REF!</v>
      </c>
      <c r="M408" s="138" t="e">
        <f t="shared" si="107"/>
        <v>#REF!</v>
      </c>
      <c r="N408" s="86" t="e">
        <f t="shared" ref="N408:X408" si="111">M408*(1+N376/100)</f>
        <v>#REF!</v>
      </c>
      <c r="O408" s="86" t="e">
        <f t="shared" si="111"/>
        <v>#REF!</v>
      </c>
      <c r="P408" s="86" t="e">
        <f t="shared" si="111"/>
        <v>#REF!</v>
      </c>
      <c r="Q408" s="86" t="e">
        <f t="shared" si="111"/>
        <v>#REF!</v>
      </c>
      <c r="R408" s="86" t="e">
        <f t="shared" si="111"/>
        <v>#REF!</v>
      </c>
      <c r="S408" s="86" t="e">
        <f t="shared" si="111"/>
        <v>#REF!</v>
      </c>
      <c r="T408" s="86" t="e">
        <f t="shared" si="111"/>
        <v>#REF!</v>
      </c>
      <c r="U408" s="86" t="e">
        <f t="shared" si="111"/>
        <v>#REF!</v>
      </c>
      <c r="V408" s="86" t="e">
        <f t="shared" si="111"/>
        <v>#REF!</v>
      </c>
      <c r="W408" s="86" t="e">
        <f t="shared" si="111"/>
        <v>#REF!</v>
      </c>
      <c r="X408" s="86" t="e">
        <f t="shared" si="111"/>
        <v>#REF!</v>
      </c>
    </row>
    <row r="409" spans="1:24" x14ac:dyDescent="0.2">
      <c r="A409" s="14" t="s">
        <v>12</v>
      </c>
      <c r="B409" s="16"/>
      <c r="C409" s="38"/>
      <c r="D409" s="38"/>
      <c r="E409" s="38"/>
      <c r="F409" s="38"/>
      <c r="G409" s="38"/>
      <c r="H409" s="38"/>
      <c r="I409" s="38"/>
      <c r="J409" s="38"/>
      <c r="K409" s="38"/>
      <c r="L409" s="38" t="e">
        <f t="shared" si="107"/>
        <v>#REF!</v>
      </c>
      <c r="M409" s="138" t="e">
        <f t="shared" si="107"/>
        <v>#REF!</v>
      </c>
      <c r="N409" s="86" t="e">
        <f t="shared" ref="N409:X409" si="112">M409*(1+N377/100)</f>
        <v>#REF!</v>
      </c>
      <c r="O409" s="86" t="e">
        <f t="shared" si="112"/>
        <v>#REF!</v>
      </c>
      <c r="P409" s="86" t="e">
        <f t="shared" si="112"/>
        <v>#REF!</v>
      </c>
      <c r="Q409" s="86" t="e">
        <f t="shared" si="112"/>
        <v>#REF!</v>
      </c>
      <c r="R409" s="86" t="e">
        <f t="shared" si="112"/>
        <v>#REF!</v>
      </c>
      <c r="S409" s="86" t="e">
        <f t="shared" si="112"/>
        <v>#REF!</v>
      </c>
      <c r="T409" s="86" t="e">
        <f t="shared" si="112"/>
        <v>#REF!</v>
      </c>
      <c r="U409" s="86" t="e">
        <f t="shared" si="112"/>
        <v>#REF!</v>
      </c>
      <c r="V409" s="86" t="e">
        <f t="shared" si="112"/>
        <v>#REF!</v>
      </c>
      <c r="W409" s="86" t="e">
        <f t="shared" si="112"/>
        <v>#REF!</v>
      </c>
      <c r="X409" s="86" t="e">
        <f t="shared" si="112"/>
        <v>#REF!</v>
      </c>
    </row>
    <row r="410" spans="1:24" x14ac:dyDescent="0.2">
      <c r="A410" s="11" t="s">
        <v>3</v>
      </c>
      <c r="B410" s="16"/>
      <c r="C410" s="38"/>
      <c r="D410" s="38"/>
      <c r="E410" s="38"/>
      <c r="F410" s="38"/>
      <c r="G410" s="38"/>
      <c r="H410" s="38"/>
      <c r="I410" s="38"/>
      <c r="J410" s="38"/>
      <c r="K410" s="38"/>
      <c r="L410" s="38" t="e">
        <f t="shared" si="107"/>
        <v>#REF!</v>
      </c>
      <c r="M410" s="138" t="e">
        <f t="shared" si="107"/>
        <v>#REF!</v>
      </c>
      <c r="N410" s="86" t="e">
        <f>SUM(N411:N420)</f>
        <v>#REF!</v>
      </c>
      <c r="O410" s="86" t="e">
        <f>SUM(O411:O420)</f>
        <v>#REF!</v>
      </c>
      <c r="P410" s="86" t="e">
        <f t="shared" ref="P410:X410" si="113">SUM(P411:P420)</f>
        <v>#REF!</v>
      </c>
      <c r="Q410" s="86" t="e">
        <f t="shared" si="113"/>
        <v>#REF!</v>
      </c>
      <c r="R410" s="86" t="e">
        <f t="shared" si="113"/>
        <v>#REF!</v>
      </c>
      <c r="S410" s="86" t="e">
        <f t="shared" si="113"/>
        <v>#REF!</v>
      </c>
      <c r="T410" s="86" t="e">
        <f t="shared" si="113"/>
        <v>#REF!</v>
      </c>
      <c r="U410" s="86" t="e">
        <f t="shared" si="113"/>
        <v>#REF!</v>
      </c>
      <c r="V410" s="86" t="e">
        <f t="shared" si="113"/>
        <v>#REF!</v>
      </c>
      <c r="W410" s="86" t="e">
        <f t="shared" si="113"/>
        <v>#REF!</v>
      </c>
      <c r="X410" s="86" t="e">
        <f t="shared" si="113"/>
        <v>#REF!</v>
      </c>
    </row>
    <row r="411" spans="1:24" x14ac:dyDescent="0.2">
      <c r="A411" s="12" t="s">
        <v>13</v>
      </c>
      <c r="B411" s="16"/>
      <c r="C411" s="38"/>
      <c r="D411" s="38"/>
      <c r="E411" s="38"/>
      <c r="F411" s="38"/>
      <c r="G411" s="38"/>
      <c r="H411" s="38"/>
      <c r="I411" s="38"/>
      <c r="J411" s="38"/>
      <c r="K411" s="38"/>
      <c r="L411" s="38" t="e">
        <f t="shared" ref="L411:M420" si="114">L59</f>
        <v>#REF!</v>
      </c>
      <c r="M411" s="138" t="e">
        <f t="shared" si="114"/>
        <v>#REF!</v>
      </c>
      <c r="N411" s="86" t="e">
        <f t="shared" ref="N411:X411" si="115">M411*(1+N379/100)</f>
        <v>#REF!</v>
      </c>
      <c r="O411" s="86" t="e">
        <f t="shared" si="115"/>
        <v>#REF!</v>
      </c>
      <c r="P411" s="86" t="e">
        <f t="shared" si="115"/>
        <v>#REF!</v>
      </c>
      <c r="Q411" s="86" t="e">
        <f t="shared" si="115"/>
        <v>#REF!</v>
      </c>
      <c r="R411" s="86" t="e">
        <f t="shared" si="115"/>
        <v>#REF!</v>
      </c>
      <c r="S411" s="86" t="e">
        <f t="shared" si="115"/>
        <v>#REF!</v>
      </c>
      <c r="T411" s="86" t="e">
        <f t="shared" si="115"/>
        <v>#REF!</v>
      </c>
      <c r="U411" s="86" t="e">
        <f t="shared" si="115"/>
        <v>#REF!</v>
      </c>
      <c r="V411" s="86" t="e">
        <f t="shared" si="115"/>
        <v>#REF!</v>
      </c>
      <c r="W411" s="86" t="e">
        <f t="shared" si="115"/>
        <v>#REF!</v>
      </c>
      <c r="X411" s="86" t="e">
        <f t="shared" si="115"/>
        <v>#REF!</v>
      </c>
    </row>
    <row r="412" spans="1:24" x14ac:dyDescent="0.2">
      <c r="A412" s="12" t="s">
        <v>14</v>
      </c>
      <c r="B412" s="16"/>
      <c r="C412" s="38"/>
      <c r="D412" s="38"/>
      <c r="E412" s="38"/>
      <c r="F412" s="38"/>
      <c r="G412" s="38"/>
      <c r="H412" s="38"/>
      <c r="I412" s="38"/>
      <c r="J412" s="38"/>
      <c r="K412" s="38"/>
      <c r="L412" s="38" t="e">
        <f t="shared" si="114"/>
        <v>#REF!</v>
      </c>
      <c r="M412" s="138" t="e">
        <f t="shared" si="114"/>
        <v>#REF!</v>
      </c>
      <c r="N412" s="86" t="e">
        <f t="shared" ref="N412:X412" si="116">M412*(1+N380/100)</f>
        <v>#REF!</v>
      </c>
      <c r="O412" s="86" t="e">
        <f t="shared" si="116"/>
        <v>#REF!</v>
      </c>
      <c r="P412" s="86" t="e">
        <f t="shared" si="116"/>
        <v>#REF!</v>
      </c>
      <c r="Q412" s="86" t="e">
        <f t="shared" si="116"/>
        <v>#REF!</v>
      </c>
      <c r="R412" s="86" t="e">
        <f t="shared" si="116"/>
        <v>#REF!</v>
      </c>
      <c r="S412" s="86" t="e">
        <f t="shared" si="116"/>
        <v>#REF!</v>
      </c>
      <c r="T412" s="86" t="e">
        <f t="shared" si="116"/>
        <v>#REF!</v>
      </c>
      <c r="U412" s="86" t="e">
        <f t="shared" si="116"/>
        <v>#REF!</v>
      </c>
      <c r="V412" s="86" t="e">
        <f t="shared" si="116"/>
        <v>#REF!</v>
      </c>
      <c r="W412" s="86" t="e">
        <f t="shared" si="116"/>
        <v>#REF!</v>
      </c>
      <c r="X412" s="86" t="e">
        <f t="shared" si="116"/>
        <v>#REF!</v>
      </c>
    </row>
    <row r="413" spans="1:24" x14ac:dyDescent="0.2">
      <c r="A413" s="12" t="s">
        <v>15</v>
      </c>
      <c r="B413" s="16"/>
      <c r="C413" s="38"/>
      <c r="D413" s="38"/>
      <c r="E413" s="38"/>
      <c r="F413" s="38"/>
      <c r="G413" s="38"/>
      <c r="H413" s="38"/>
      <c r="I413" s="38"/>
      <c r="J413" s="38"/>
      <c r="K413" s="38"/>
      <c r="L413" s="38" t="e">
        <f t="shared" si="114"/>
        <v>#REF!</v>
      </c>
      <c r="M413" s="138" t="e">
        <f t="shared" si="114"/>
        <v>#REF!</v>
      </c>
      <c r="N413" s="86" t="e">
        <f t="shared" ref="N413:X413" si="117">M413*(1+N381/100)</f>
        <v>#REF!</v>
      </c>
      <c r="O413" s="86" t="e">
        <f t="shared" si="117"/>
        <v>#REF!</v>
      </c>
      <c r="P413" s="86" t="e">
        <f t="shared" si="117"/>
        <v>#REF!</v>
      </c>
      <c r="Q413" s="86" t="e">
        <f t="shared" si="117"/>
        <v>#REF!</v>
      </c>
      <c r="R413" s="86" t="e">
        <f t="shared" si="117"/>
        <v>#REF!</v>
      </c>
      <c r="S413" s="86" t="e">
        <f t="shared" si="117"/>
        <v>#REF!</v>
      </c>
      <c r="T413" s="86" t="e">
        <f t="shared" si="117"/>
        <v>#REF!</v>
      </c>
      <c r="U413" s="86" t="e">
        <f t="shared" si="117"/>
        <v>#REF!</v>
      </c>
      <c r="V413" s="86" t="e">
        <f t="shared" si="117"/>
        <v>#REF!</v>
      </c>
      <c r="W413" s="86" t="e">
        <f t="shared" si="117"/>
        <v>#REF!</v>
      </c>
      <c r="X413" s="86" t="e">
        <f t="shared" si="117"/>
        <v>#REF!</v>
      </c>
    </row>
    <row r="414" spans="1:24" x14ac:dyDescent="0.2">
      <c r="A414" s="12" t="s">
        <v>16</v>
      </c>
      <c r="B414" s="16"/>
      <c r="C414" s="38"/>
      <c r="D414" s="38"/>
      <c r="E414" s="38"/>
      <c r="F414" s="38"/>
      <c r="G414" s="38"/>
      <c r="H414" s="38"/>
      <c r="I414" s="38"/>
      <c r="J414" s="38"/>
      <c r="K414" s="38"/>
      <c r="L414" s="38" t="e">
        <f t="shared" si="114"/>
        <v>#REF!</v>
      </c>
      <c r="M414" s="138" t="e">
        <f t="shared" si="114"/>
        <v>#REF!</v>
      </c>
      <c r="N414" s="86" t="e">
        <f t="shared" ref="N414:X414" si="118">M414*(1+N382/100)</f>
        <v>#REF!</v>
      </c>
      <c r="O414" s="86" t="e">
        <f t="shared" si="118"/>
        <v>#REF!</v>
      </c>
      <c r="P414" s="86" t="e">
        <f t="shared" si="118"/>
        <v>#REF!</v>
      </c>
      <c r="Q414" s="86" t="e">
        <f t="shared" si="118"/>
        <v>#REF!</v>
      </c>
      <c r="R414" s="86" t="e">
        <f t="shared" si="118"/>
        <v>#REF!</v>
      </c>
      <c r="S414" s="86" t="e">
        <f t="shared" si="118"/>
        <v>#REF!</v>
      </c>
      <c r="T414" s="86" t="e">
        <f t="shared" si="118"/>
        <v>#REF!</v>
      </c>
      <c r="U414" s="86" t="e">
        <f t="shared" si="118"/>
        <v>#REF!</v>
      </c>
      <c r="V414" s="86" t="e">
        <f t="shared" si="118"/>
        <v>#REF!</v>
      </c>
      <c r="W414" s="86" t="e">
        <f t="shared" si="118"/>
        <v>#REF!</v>
      </c>
      <c r="X414" s="86" t="e">
        <f t="shared" si="118"/>
        <v>#REF!</v>
      </c>
    </row>
    <row r="415" spans="1:24" x14ac:dyDescent="0.2">
      <c r="A415" s="12" t="s">
        <v>43</v>
      </c>
      <c r="B415" s="16"/>
      <c r="C415" s="38"/>
      <c r="D415" s="38"/>
      <c r="E415" s="38"/>
      <c r="F415" s="38"/>
      <c r="G415" s="38"/>
      <c r="H415" s="38"/>
      <c r="I415" s="38"/>
      <c r="J415" s="38"/>
      <c r="K415" s="38"/>
      <c r="L415" s="38" t="e">
        <f t="shared" si="114"/>
        <v>#REF!</v>
      </c>
      <c r="M415" s="138" t="e">
        <f t="shared" si="114"/>
        <v>#REF!</v>
      </c>
      <c r="N415" s="86" t="e">
        <f t="shared" ref="N415:X415" si="119">M415*(1+N383/100)</f>
        <v>#REF!</v>
      </c>
      <c r="O415" s="86" t="e">
        <f t="shared" si="119"/>
        <v>#REF!</v>
      </c>
      <c r="P415" s="86" t="e">
        <f t="shared" si="119"/>
        <v>#REF!</v>
      </c>
      <c r="Q415" s="86" t="e">
        <f t="shared" si="119"/>
        <v>#REF!</v>
      </c>
      <c r="R415" s="86" t="e">
        <f t="shared" si="119"/>
        <v>#REF!</v>
      </c>
      <c r="S415" s="86" t="e">
        <f t="shared" si="119"/>
        <v>#REF!</v>
      </c>
      <c r="T415" s="86" t="e">
        <f t="shared" si="119"/>
        <v>#REF!</v>
      </c>
      <c r="U415" s="86" t="e">
        <f t="shared" si="119"/>
        <v>#REF!</v>
      </c>
      <c r="V415" s="86" t="e">
        <f t="shared" si="119"/>
        <v>#REF!</v>
      </c>
      <c r="W415" s="86" t="e">
        <f t="shared" si="119"/>
        <v>#REF!</v>
      </c>
      <c r="X415" s="86" t="e">
        <f t="shared" si="119"/>
        <v>#REF!</v>
      </c>
    </row>
    <row r="416" spans="1:24" x14ac:dyDescent="0.2">
      <c r="A416" s="12" t="s">
        <v>17</v>
      </c>
      <c r="B416" s="16"/>
      <c r="C416" s="38"/>
      <c r="D416" s="38"/>
      <c r="E416" s="38"/>
      <c r="F416" s="38"/>
      <c r="G416" s="38"/>
      <c r="H416" s="38"/>
      <c r="I416" s="38"/>
      <c r="J416" s="38"/>
      <c r="K416" s="38"/>
      <c r="L416" s="38" t="e">
        <f t="shared" si="114"/>
        <v>#REF!</v>
      </c>
      <c r="M416" s="138" t="e">
        <f t="shared" si="114"/>
        <v>#REF!</v>
      </c>
      <c r="N416" s="86" t="e">
        <f t="shared" ref="N416:X416" si="120">M416*(1+N384/100)</f>
        <v>#REF!</v>
      </c>
      <c r="O416" s="86" t="e">
        <f t="shared" si="120"/>
        <v>#REF!</v>
      </c>
      <c r="P416" s="86" t="e">
        <f t="shared" si="120"/>
        <v>#REF!</v>
      </c>
      <c r="Q416" s="86" t="e">
        <f t="shared" si="120"/>
        <v>#REF!</v>
      </c>
      <c r="R416" s="86" t="e">
        <f t="shared" si="120"/>
        <v>#REF!</v>
      </c>
      <c r="S416" s="86" t="e">
        <f t="shared" si="120"/>
        <v>#REF!</v>
      </c>
      <c r="T416" s="86" t="e">
        <f t="shared" si="120"/>
        <v>#REF!</v>
      </c>
      <c r="U416" s="86" t="e">
        <f t="shared" si="120"/>
        <v>#REF!</v>
      </c>
      <c r="V416" s="86" t="e">
        <f t="shared" si="120"/>
        <v>#REF!</v>
      </c>
      <c r="W416" s="86" t="e">
        <f t="shared" si="120"/>
        <v>#REF!</v>
      </c>
      <c r="X416" s="86" t="e">
        <f t="shared" si="120"/>
        <v>#REF!</v>
      </c>
    </row>
    <row r="417" spans="1:24" x14ac:dyDescent="0.2">
      <c r="A417" s="12" t="s">
        <v>18</v>
      </c>
      <c r="B417" s="16"/>
      <c r="C417" s="38"/>
      <c r="D417" s="38"/>
      <c r="E417" s="38"/>
      <c r="F417" s="38"/>
      <c r="G417" s="38"/>
      <c r="H417" s="38"/>
      <c r="I417" s="38"/>
      <c r="J417" s="38"/>
      <c r="K417" s="38"/>
      <c r="L417" s="38" t="e">
        <f t="shared" si="114"/>
        <v>#REF!</v>
      </c>
      <c r="M417" s="138" t="e">
        <f t="shared" si="114"/>
        <v>#REF!</v>
      </c>
      <c r="N417" s="86" t="e">
        <f t="shared" ref="N417:X417" si="121">M417*(1+N385/100)</f>
        <v>#REF!</v>
      </c>
      <c r="O417" s="86" t="e">
        <f t="shared" si="121"/>
        <v>#REF!</v>
      </c>
      <c r="P417" s="86" t="e">
        <f t="shared" si="121"/>
        <v>#REF!</v>
      </c>
      <c r="Q417" s="86" t="e">
        <f t="shared" si="121"/>
        <v>#REF!</v>
      </c>
      <c r="R417" s="86" t="e">
        <f t="shared" si="121"/>
        <v>#REF!</v>
      </c>
      <c r="S417" s="86" t="e">
        <f t="shared" si="121"/>
        <v>#REF!</v>
      </c>
      <c r="T417" s="86" t="e">
        <f t="shared" si="121"/>
        <v>#REF!</v>
      </c>
      <c r="U417" s="86" t="e">
        <f t="shared" si="121"/>
        <v>#REF!</v>
      </c>
      <c r="V417" s="86" t="e">
        <f t="shared" si="121"/>
        <v>#REF!</v>
      </c>
      <c r="W417" s="86" t="e">
        <f t="shared" si="121"/>
        <v>#REF!</v>
      </c>
      <c r="X417" s="86" t="e">
        <f t="shared" si="121"/>
        <v>#REF!</v>
      </c>
    </row>
    <row r="418" spans="1:24" x14ac:dyDescent="0.2">
      <c r="A418" s="12" t="s">
        <v>42</v>
      </c>
      <c r="B418" s="16"/>
      <c r="C418" s="38"/>
      <c r="D418" s="38"/>
      <c r="E418" s="38"/>
      <c r="F418" s="38"/>
      <c r="G418" s="38"/>
      <c r="H418" s="38"/>
      <c r="I418" s="38"/>
      <c r="J418" s="38"/>
      <c r="K418" s="38"/>
      <c r="L418" s="38" t="e">
        <f t="shared" si="114"/>
        <v>#REF!</v>
      </c>
      <c r="M418" s="138" t="e">
        <f t="shared" si="114"/>
        <v>#REF!</v>
      </c>
      <c r="N418" s="86" t="e">
        <f t="shared" ref="N418:X418" si="122">M418*(1+N386/100)</f>
        <v>#REF!</v>
      </c>
      <c r="O418" s="86" t="e">
        <f t="shared" si="122"/>
        <v>#REF!</v>
      </c>
      <c r="P418" s="86" t="e">
        <f t="shared" si="122"/>
        <v>#REF!</v>
      </c>
      <c r="Q418" s="86" t="e">
        <f t="shared" si="122"/>
        <v>#REF!</v>
      </c>
      <c r="R418" s="86" t="e">
        <f t="shared" si="122"/>
        <v>#REF!</v>
      </c>
      <c r="S418" s="86" t="e">
        <f t="shared" si="122"/>
        <v>#REF!</v>
      </c>
      <c r="T418" s="86" t="e">
        <f t="shared" si="122"/>
        <v>#REF!</v>
      </c>
      <c r="U418" s="86" t="e">
        <f t="shared" si="122"/>
        <v>#REF!</v>
      </c>
      <c r="V418" s="86" t="e">
        <f t="shared" si="122"/>
        <v>#REF!</v>
      </c>
      <c r="W418" s="86" t="e">
        <f t="shared" si="122"/>
        <v>#REF!</v>
      </c>
      <c r="X418" s="86" t="e">
        <f t="shared" si="122"/>
        <v>#REF!</v>
      </c>
    </row>
    <row r="419" spans="1:24" x14ac:dyDescent="0.2">
      <c r="A419" s="12" t="s">
        <v>44</v>
      </c>
      <c r="B419" s="16"/>
      <c r="C419" s="38"/>
      <c r="D419" s="38"/>
      <c r="E419" s="38"/>
      <c r="F419" s="38"/>
      <c r="G419" s="38"/>
      <c r="H419" s="38"/>
      <c r="I419" s="38"/>
      <c r="J419" s="38"/>
      <c r="K419" s="38"/>
      <c r="L419" s="38" t="e">
        <f t="shared" si="114"/>
        <v>#REF!</v>
      </c>
      <c r="M419" s="138" t="e">
        <f t="shared" si="114"/>
        <v>#REF!</v>
      </c>
      <c r="N419" s="86" t="e">
        <f t="shared" ref="N419:X419" si="123">M419*(1+N387/100)</f>
        <v>#REF!</v>
      </c>
      <c r="O419" s="86" t="e">
        <f t="shared" si="123"/>
        <v>#REF!</v>
      </c>
      <c r="P419" s="86" t="e">
        <f t="shared" si="123"/>
        <v>#REF!</v>
      </c>
      <c r="Q419" s="86" t="e">
        <f t="shared" si="123"/>
        <v>#REF!</v>
      </c>
      <c r="R419" s="86" t="e">
        <f t="shared" si="123"/>
        <v>#REF!</v>
      </c>
      <c r="S419" s="86" t="e">
        <f t="shared" si="123"/>
        <v>#REF!</v>
      </c>
      <c r="T419" s="86" t="e">
        <f t="shared" si="123"/>
        <v>#REF!</v>
      </c>
      <c r="U419" s="86" t="e">
        <f t="shared" si="123"/>
        <v>#REF!</v>
      </c>
      <c r="V419" s="86" t="e">
        <f t="shared" si="123"/>
        <v>#REF!</v>
      </c>
      <c r="W419" s="86" t="e">
        <f t="shared" si="123"/>
        <v>#REF!</v>
      </c>
      <c r="X419" s="86" t="e">
        <f t="shared" si="123"/>
        <v>#REF!</v>
      </c>
    </row>
    <row r="420" spans="1:24" x14ac:dyDescent="0.2">
      <c r="A420" s="12" t="s">
        <v>19</v>
      </c>
      <c r="B420" s="16"/>
      <c r="C420" s="38"/>
      <c r="D420" s="38"/>
      <c r="E420" s="38"/>
      <c r="F420" s="38"/>
      <c r="G420" s="38"/>
      <c r="H420" s="38"/>
      <c r="I420" s="38"/>
      <c r="J420" s="38"/>
      <c r="K420" s="38"/>
      <c r="L420" s="38" t="e">
        <f t="shared" si="114"/>
        <v>#REF!</v>
      </c>
      <c r="M420" s="138" t="e">
        <f t="shared" si="114"/>
        <v>#REF!</v>
      </c>
      <c r="N420" s="86" t="e">
        <f t="shared" ref="N420:X420" si="124">M420*(1+N388/100)</f>
        <v>#REF!</v>
      </c>
      <c r="O420" s="86" t="e">
        <f t="shared" si="124"/>
        <v>#REF!</v>
      </c>
      <c r="P420" s="86" t="e">
        <f t="shared" si="124"/>
        <v>#REF!</v>
      </c>
      <c r="Q420" s="86" t="e">
        <f t="shared" si="124"/>
        <v>#REF!</v>
      </c>
      <c r="R420" s="86" t="e">
        <f t="shared" si="124"/>
        <v>#REF!</v>
      </c>
      <c r="S420" s="86" t="e">
        <f t="shared" si="124"/>
        <v>#REF!</v>
      </c>
      <c r="T420" s="86" t="e">
        <f t="shared" si="124"/>
        <v>#REF!</v>
      </c>
      <c r="U420" s="86" t="e">
        <f t="shared" si="124"/>
        <v>#REF!</v>
      </c>
      <c r="V420" s="86" t="e">
        <f t="shared" si="124"/>
        <v>#REF!</v>
      </c>
      <c r="W420" s="86" t="e">
        <f t="shared" si="124"/>
        <v>#REF!</v>
      </c>
      <c r="X420" s="86" t="e">
        <f t="shared" si="124"/>
        <v>#REF!</v>
      </c>
    </row>
    <row r="421" spans="1:24" x14ac:dyDescent="0.2">
      <c r="A421" s="1" t="s">
        <v>4</v>
      </c>
      <c r="B421" s="16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138"/>
      <c r="N421" s="108"/>
      <c r="O421" s="108"/>
      <c r="P421" s="108"/>
      <c r="Q421" s="108"/>
      <c r="R421" s="108"/>
      <c r="S421" s="108"/>
      <c r="T421" s="108"/>
      <c r="U421" s="108"/>
      <c r="V421" s="108"/>
      <c r="W421" s="108"/>
      <c r="X421" s="108"/>
    </row>
    <row r="422" spans="1:24" x14ac:dyDescent="0.2">
      <c r="A422" s="3"/>
      <c r="B422" s="16"/>
      <c r="C422" s="44"/>
      <c r="D422" s="44"/>
      <c r="E422" s="44"/>
      <c r="F422" s="44"/>
      <c r="G422" s="45"/>
      <c r="H422" s="45"/>
      <c r="I422" s="30"/>
      <c r="J422" s="30"/>
      <c r="K422" s="30"/>
      <c r="L422" s="30"/>
      <c r="M422" s="133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</row>
    <row r="423" spans="1:24" x14ac:dyDescent="0.2">
      <c r="A423" s="3"/>
      <c r="B423" s="16"/>
      <c r="C423" s="44"/>
      <c r="D423" s="44"/>
      <c r="E423" s="44"/>
      <c r="F423" s="44"/>
      <c r="G423" s="45"/>
      <c r="H423" s="45"/>
      <c r="I423" s="30"/>
      <c r="J423" s="30"/>
      <c r="K423" s="30"/>
      <c r="L423" s="30"/>
      <c r="M423" s="133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</row>
    <row r="424" spans="1:24" x14ac:dyDescent="0.2">
      <c r="A424" s="21" t="s">
        <v>126</v>
      </c>
      <c r="B424" s="16" t="s">
        <v>127</v>
      </c>
      <c r="C424" s="44"/>
      <c r="D424" s="44"/>
      <c r="E424" s="44"/>
      <c r="F424" s="44"/>
      <c r="G424" s="45"/>
      <c r="H424" s="45"/>
      <c r="I424" s="30"/>
      <c r="J424" s="30"/>
      <c r="K424" s="30"/>
      <c r="L424" s="30"/>
      <c r="M424" s="133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</row>
    <row r="425" spans="1:24" hidden="1" outlineLevel="1" x14ac:dyDescent="0.2">
      <c r="A425" s="8" t="s">
        <v>6</v>
      </c>
      <c r="B425" s="16"/>
      <c r="C425" s="44"/>
      <c r="D425" s="44"/>
      <c r="E425" s="44"/>
      <c r="F425" s="44"/>
      <c r="G425" s="45"/>
      <c r="H425" s="45"/>
      <c r="I425" s="30"/>
      <c r="J425" s="30"/>
      <c r="K425" s="30"/>
      <c r="L425" s="30"/>
      <c r="M425" s="6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</row>
    <row r="426" spans="1:24" hidden="1" outlineLevel="1" x14ac:dyDescent="0.2">
      <c r="A426" s="1" t="s">
        <v>40</v>
      </c>
      <c r="B426" s="16"/>
      <c r="C426" s="44"/>
      <c r="D426" s="44"/>
      <c r="E426" s="44"/>
      <c r="F426" s="44"/>
      <c r="G426" s="45"/>
      <c r="H426" s="45"/>
      <c r="I426" s="30"/>
      <c r="J426" s="30"/>
      <c r="K426" s="30"/>
      <c r="L426" s="30"/>
      <c r="M426" s="6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</row>
    <row r="427" spans="1:24" hidden="1" outlineLevel="1" x14ac:dyDescent="0.2">
      <c r="A427" s="11" t="s">
        <v>0</v>
      </c>
      <c r="B427" s="16"/>
      <c r="C427" s="44"/>
      <c r="D427" s="44"/>
      <c r="E427" s="44"/>
      <c r="F427" s="44"/>
      <c r="G427" s="45"/>
      <c r="H427" s="45"/>
      <c r="I427" s="30"/>
      <c r="J427" s="30"/>
      <c r="K427" s="30"/>
      <c r="L427" s="30"/>
      <c r="M427" s="6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</row>
    <row r="428" spans="1:24" hidden="1" outlineLevel="1" x14ac:dyDescent="0.2">
      <c r="A428" s="15" t="s">
        <v>36</v>
      </c>
      <c r="B428" s="16"/>
      <c r="C428" s="44"/>
      <c r="D428" s="44"/>
      <c r="E428" s="44"/>
      <c r="F428" s="44"/>
      <c r="G428" s="45"/>
      <c r="H428" s="45"/>
      <c r="I428" s="30"/>
      <c r="J428" s="30"/>
      <c r="K428" s="30"/>
      <c r="L428" s="30"/>
      <c r="M428" s="6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</row>
    <row r="429" spans="1:24" hidden="1" outlineLevel="1" x14ac:dyDescent="0.2">
      <c r="A429" s="15" t="s">
        <v>35</v>
      </c>
      <c r="B429" s="16"/>
      <c r="C429" s="44"/>
      <c r="D429" s="44"/>
      <c r="E429" s="44"/>
      <c r="F429" s="44"/>
      <c r="G429" s="45"/>
      <c r="H429" s="45"/>
      <c r="I429" s="30"/>
      <c r="J429" s="30"/>
      <c r="K429" s="30"/>
      <c r="L429" s="30"/>
      <c r="M429" s="6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</row>
    <row r="430" spans="1:24" hidden="1" outlineLevel="1" x14ac:dyDescent="0.2">
      <c r="A430" s="11" t="s">
        <v>1</v>
      </c>
      <c r="B430" s="16"/>
      <c r="C430" s="44"/>
      <c r="D430" s="44"/>
      <c r="E430" s="44"/>
      <c r="F430" s="44"/>
      <c r="G430" s="45"/>
      <c r="H430" s="45"/>
      <c r="I430" s="30"/>
      <c r="J430" s="30"/>
      <c r="K430" s="30"/>
      <c r="L430" s="30"/>
      <c r="M430" s="6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</row>
    <row r="431" spans="1:24" hidden="1" outlineLevel="1" x14ac:dyDescent="0.2">
      <c r="A431" s="11" t="s">
        <v>5</v>
      </c>
      <c r="B431" s="16"/>
      <c r="C431" s="44"/>
      <c r="D431" s="44"/>
      <c r="E431" s="44"/>
      <c r="F431" s="44"/>
      <c r="G431" s="45"/>
      <c r="H431" s="45"/>
      <c r="I431" s="30"/>
      <c r="J431" s="30"/>
      <c r="K431" s="30"/>
      <c r="L431" s="30"/>
      <c r="M431" s="6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</row>
    <row r="432" spans="1:24" collapsed="1" x14ac:dyDescent="0.2">
      <c r="A432" s="1" t="s">
        <v>41</v>
      </c>
      <c r="B432" s="16"/>
      <c r="C432" s="44"/>
      <c r="D432" s="44"/>
      <c r="E432" s="44"/>
      <c r="F432" s="44"/>
      <c r="G432" s="45"/>
      <c r="H432" s="45"/>
      <c r="I432" s="30"/>
      <c r="J432" s="30"/>
      <c r="K432" s="30"/>
      <c r="L432" s="30"/>
      <c r="M432" s="133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</row>
    <row r="433" spans="1:24" x14ac:dyDescent="0.2">
      <c r="A433" s="11" t="s">
        <v>2</v>
      </c>
      <c r="B433" s="16"/>
      <c r="C433" s="44"/>
      <c r="D433" s="44"/>
      <c r="E433" s="44"/>
      <c r="F433" s="44"/>
      <c r="G433" s="45"/>
      <c r="H433" s="45"/>
      <c r="I433" s="30"/>
      <c r="J433" s="30"/>
      <c r="K433" s="30"/>
      <c r="L433" s="30"/>
      <c r="M433" s="133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</row>
    <row r="434" spans="1:24" x14ac:dyDescent="0.2">
      <c r="A434" s="14" t="s">
        <v>7</v>
      </c>
      <c r="B434" s="16"/>
      <c r="C434" s="44"/>
      <c r="D434" s="44"/>
      <c r="E434" s="44"/>
      <c r="F434" s="44"/>
      <c r="G434" s="45"/>
      <c r="H434" s="45"/>
      <c r="I434" s="30"/>
      <c r="J434" s="30"/>
      <c r="K434" s="30"/>
      <c r="L434" s="30"/>
      <c r="M434" s="133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</row>
    <row r="435" spans="1:24" x14ac:dyDescent="0.2">
      <c r="A435" s="150" t="s">
        <v>124</v>
      </c>
      <c r="B435" s="16"/>
      <c r="C435" s="44"/>
      <c r="D435" s="44"/>
      <c r="E435" s="44"/>
      <c r="F435" s="44"/>
      <c r="G435" s="45"/>
      <c r="H435" s="45"/>
      <c r="I435" s="30"/>
      <c r="J435" s="30"/>
      <c r="K435" s="30"/>
      <c r="L435" s="30"/>
      <c r="M435" s="133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</row>
    <row r="436" spans="1:24" x14ac:dyDescent="0.2">
      <c r="A436" s="14" t="s">
        <v>8</v>
      </c>
      <c r="B436" s="16"/>
      <c r="C436" s="44"/>
      <c r="D436" s="44"/>
      <c r="E436" s="44"/>
      <c r="F436" s="44"/>
      <c r="G436" s="45"/>
      <c r="H436" s="45"/>
      <c r="I436" s="30"/>
      <c r="J436" s="30"/>
      <c r="K436" s="30"/>
      <c r="L436" s="30"/>
      <c r="M436" s="133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</row>
    <row r="437" spans="1:24" x14ac:dyDescent="0.2">
      <c r="A437" s="14" t="s">
        <v>9</v>
      </c>
      <c r="B437" s="16"/>
      <c r="C437" s="44"/>
      <c r="D437" s="44"/>
      <c r="E437" s="44"/>
      <c r="F437" s="44"/>
      <c r="G437" s="45"/>
      <c r="H437" s="45"/>
      <c r="I437" s="30"/>
      <c r="J437" s="30"/>
      <c r="K437" s="30"/>
      <c r="L437" s="30"/>
      <c r="M437" s="133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</row>
    <row r="438" spans="1:24" x14ac:dyDescent="0.2">
      <c r="A438" s="14" t="s">
        <v>101</v>
      </c>
      <c r="B438" s="16"/>
      <c r="C438" s="44"/>
      <c r="D438" s="42"/>
      <c r="E438" s="44"/>
      <c r="F438" s="162" t="s">
        <v>166</v>
      </c>
      <c r="G438" s="45"/>
      <c r="H438" s="45"/>
      <c r="I438" s="30"/>
      <c r="J438" s="30"/>
      <c r="K438" s="30"/>
      <c r="L438" s="30"/>
      <c r="M438" s="133"/>
      <c r="N438" s="94">
        <f>((0.2*0.6*8.76)/0.55)*3.6</f>
        <v>6.8805818181818177</v>
      </c>
      <c r="O438" s="86">
        <f>N438++((0.2*0.6*8.76)/0.55)*3.6</f>
        <v>13.761163636363635</v>
      </c>
      <c r="P438" s="86">
        <f t="shared" ref="P438:X438" si="125">O438++((0.2*0.6*8.76)/0.55)*3.6</f>
        <v>20.641745454545454</v>
      </c>
      <c r="Q438" s="86">
        <f t="shared" si="125"/>
        <v>27.522327272727271</v>
      </c>
      <c r="R438" s="86">
        <f t="shared" si="125"/>
        <v>34.402909090909091</v>
      </c>
      <c r="S438" s="86">
        <f t="shared" si="125"/>
        <v>41.283490909090908</v>
      </c>
      <c r="T438" s="86">
        <f t="shared" si="125"/>
        <v>48.164072727272725</v>
      </c>
      <c r="U438" s="86">
        <f t="shared" si="125"/>
        <v>55.044654545454542</v>
      </c>
      <c r="V438" s="86">
        <f t="shared" si="125"/>
        <v>61.925236363636358</v>
      </c>
      <c r="W438" s="86">
        <f t="shared" si="125"/>
        <v>68.805818181818182</v>
      </c>
      <c r="X438" s="86">
        <f t="shared" si="125"/>
        <v>75.686400000000006</v>
      </c>
    </row>
    <row r="439" spans="1:24" x14ac:dyDescent="0.2">
      <c r="A439" s="14" t="s">
        <v>11</v>
      </c>
      <c r="B439" s="16"/>
      <c r="C439" s="44"/>
      <c r="D439" s="44"/>
      <c r="E439" s="44"/>
      <c r="F439" s="44"/>
      <c r="G439" s="45"/>
      <c r="H439" s="45"/>
      <c r="I439" s="30"/>
      <c r="J439" s="30"/>
      <c r="K439" s="30"/>
      <c r="L439" s="30"/>
      <c r="M439" s="133"/>
      <c r="N439" s="94">
        <f>15*120/1000</f>
        <v>1.8</v>
      </c>
      <c r="O439" s="86">
        <f>N439+15*120/1000</f>
        <v>3.6</v>
      </c>
      <c r="P439" s="86">
        <f t="shared" ref="P439:X439" si="126">O439+15*120/1000</f>
        <v>5.4</v>
      </c>
      <c r="Q439" s="86">
        <f t="shared" si="126"/>
        <v>7.2</v>
      </c>
      <c r="R439" s="86">
        <f t="shared" si="126"/>
        <v>9</v>
      </c>
      <c r="S439" s="86">
        <f t="shared" si="126"/>
        <v>10.8</v>
      </c>
      <c r="T439" s="86">
        <f t="shared" si="126"/>
        <v>12.600000000000001</v>
      </c>
      <c r="U439" s="86">
        <f t="shared" si="126"/>
        <v>14.400000000000002</v>
      </c>
      <c r="V439" s="86">
        <f t="shared" si="126"/>
        <v>16.200000000000003</v>
      </c>
      <c r="W439" s="86">
        <f t="shared" si="126"/>
        <v>18.000000000000004</v>
      </c>
      <c r="X439" s="86">
        <f t="shared" si="126"/>
        <v>19.800000000000004</v>
      </c>
    </row>
    <row r="440" spans="1:24" x14ac:dyDescent="0.2">
      <c r="A440" s="14" t="s">
        <v>12</v>
      </c>
      <c r="B440" s="16"/>
      <c r="C440" s="44"/>
      <c r="D440" s="44"/>
      <c r="E440" s="44"/>
      <c r="F440" s="44"/>
      <c r="G440" s="45"/>
      <c r="H440" s="45"/>
      <c r="I440" s="30"/>
      <c r="J440" s="30"/>
      <c r="K440" s="30"/>
      <c r="L440" s="30"/>
      <c r="M440" s="133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</row>
    <row r="441" spans="1:24" x14ac:dyDescent="0.2">
      <c r="A441" s="11" t="s">
        <v>3</v>
      </c>
      <c r="B441" s="16"/>
      <c r="C441" s="44"/>
      <c r="D441" s="44"/>
      <c r="E441" s="44"/>
      <c r="F441" s="44"/>
      <c r="G441" s="45"/>
      <c r="H441" s="45"/>
      <c r="I441" s="30"/>
      <c r="J441" s="30"/>
      <c r="K441" s="30"/>
      <c r="L441" s="30"/>
      <c r="M441" s="133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</row>
    <row r="442" spans="1:24" x14ac:dyDescent="0.2">
      <c r="A442" s="12" t="s">
        <v>13</v>
      </c>
      <c r="B442" s="16"/>
      <c r="C442" s="44"/>
      <c r="D442" s="44"/>
      <c r="E442" s="44"/>
      <c r="F442" s="44"/>
      <c r="G442" s="45"/>
      <c r="H442" s="45"/>
      <c r="I442" s="30"/>
      <c r="J442" s="30"/>
      <c r="K442" s="30"/>
      <c r="L442" s="30"/>
      <c r="M442" s="133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</row>
    <row r="443" spans="1:24" x14ac:dyDescent="0.2">
      <c r="A443" s="12" t="s">
        <v>14</v>
      </c>
      <c r="B443" s="16"/>
      <c r="C443" s="44"/>
      <c r="D443" s="44"/>
      <c r="E443" s="44"/>
      <c r="F443" s="44"/>
      <c r="G443" s="45"/>
      <c r="H443" s="45"/>
      <c r="I443" s="30"/>
      <c r="J443" s="30"/>
      <c r="K443" s="30"/>
      <c r="L443" s="30"/>
      <c r="M443" s="133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</row>
    <row r="444" spans="1:24" x14ac:dyDescent="0.2">
      <c r="A444" s="12" t="s">
        <v>15</v>
      </c>
      <c r="B444" s="16"/>
      <c r="C444" s="44"/>
      <c r="D444" s="44"/>
      <c r="E444" s="44"/>
      <c r="F444" s="44"/>
      <c r="G444" s="45"/>
      <c r="H444" s="45"/>
      <c r="I444" s="30"/>
      <c r="J444" s="30"/>
      <c r="K444" s="30"/>
      <c r="L444" s="30"/>
      <c r="M444" s="133"/>
      <c r="N444" s="86"/>
      <c r="O444" s="141"/>
      <c r="P444" s="141"/>
      <c r="Q444" s="141"/>
      <c r="R444" s="141"/>
      <c r="S444" s="141"/>
      <c r="T444" s="141"/>
      <c r="U444" s="141"/>
      <c r="V444" s="141"/>
      <c r="W444" s="141"/>
      <c r="X444" s="141"/>
    </row>
    <row r="445" spans="1:24" x14ac:dyDescent="0.2">
      <c r="A445" s="12" t="s">
        <v>16</v>
      </c>
      <c r="B445" s="16"/>
      <c r="C445" s="44"/>
      <c r="D445" s="44"/>
      <c r="E445" s="44"/>
      <c r="F445" s="44"/>
      <c r="G445" s="45"/>
      <c r="H445" s="45"/>
      <c r="I445" s="30"/>
      <c r="J445" s="30"/>
      <c r="K445" s="30"/>
      <c r="L445" s="30"/>
      <c r="M445" s="133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</row>
    <row r="446" spans="1:24" x14ac:dyDescent="0.2">
      <c r="A446" s="12" t="s">
        <v>43</v>
      </c>
      <c r="B446" s="16"/>
      <c r="C446" s="43"/>
      <c r="D446" s="43"/>
      <c r="E446" s="43"/>
      <c r="F446" s="44"/>
      <c r="G446" s="45"/>
      <c r="H446" s="45"/>
      <c r="I446" s="30"/>
      <c r="J446" s="30"/>
      <c r="K446" s="30"/>
      <c r="L446" s="30"/>
      <c r="M446" s="133"/>
      <c r="N446" s="86">
        <v>-75</v>
      </c>
      <c r="O446" s="86">
        <f>N446-50</f>
        <v>-125</v>
      </c>
      <c r="P446" s="86">
        <f t="shared" ref="P446:X446" si="127">O446-50</f>
        <v>-175</v>
      </c>
      <c r="Q446" s="86">
        <f t="shared" si="127"/>
        <v>-225</v>
      </c>
      <c r="R446" s="86">
        <f t="shared" si="127"/>
        <v>-275</v>
      </c>
      <c r="S446" s="86">
        <f t="shared" si="127"/>
        <v>-325</v>
      </c>
      <c r="T446" s="86">
        <f t="shared" si="127"/>
        <v>-375</v>
      </c>
      <c r="U446" s="86">
        <f t="shared" si="127"/>
        <v>-425</v>
      </c>
      <c r="V446" s="86">
        <f t="shared" si="127"/>
        <v>-475</v>
      </c>
      <c r="W446" s="86">
        <f t="shared" si="127"/>
        <v>-525</v>
      </c>
      <c r="X446" s="86">
        <f t="shared" si="127"/>
        <v>-575</v>
      </c>
    </row>
    <row r="447" spans="1:24" x14ac:dyDescent="0.2">
      <c r="A447" s="12" t="s">
        <v>17</v>
      </c>
      <c r="B447" s="16"/>
      <c r="C447" s="44"/>
      <c r="D447" s="44"/>
      <c r="E447" s="44"/>
      <c r="F447" s="44"/>
      <c r="G447" s="45"/>
      <c r="H447" s="45"/>
      <c r="I447" s="30"/>
      <c r="J447" s="37"/>
      <c r="K447" s="30"/>
      <c r="L447" s="30"/>
      <c r="M447" s="133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</row>
    <row r="448" spans="1:24" x14ac:dyDescent="0.2">
      <c r="A448" s="12" t="s">
        <v>18</v>
      </c>
      <c r="B448" s="16"/>
      <c r="C448" s="44"/>
      <c r="D448" s="44"/>
      <c r="E448" s="44"/>
      <c r="F448" s="44"/>
      <c r="G448" s="45"/>
      <c r="H448" s="45"/>
      <c r="I448" s="30"/>
      <c r="J448" s="30"/>
      <c r="K448" s="30"/>
      <c r="L448" s="30"/>
      <c r="M448" s="133"/>
      <c r="N448" s="86">
        <v>-100</v>
      </c>
      <c r="O448" s="86">
        <f>N448-100</f>
        <v>-200</v>
      </c>
      <c r="P448" s="86">
        <f t="shared" ref="P448:X448" si="128">O448-100</f>
        <v>-300</v>
      </c>
      <c r="Q448" s="86">
        <f t="shared" si="128"/>
        <v>-400</v>
      </c>
      <c r="R448" s="86">
        <f t="shared" si="128"/>
        <v>-500</v>
      </c>
      <c r="S448" s="86">
        <f t="shared" si="128"/>
        <v>-600</v>
      </c>
      <c r="T448" s="86">
        <f t="shared" si="128"/>
        <v>-700</v>
      </c>
      <c r="U448" s="86">
        <f t="shared" si="128"/>
        <v>-800</v>
      </c>
      <c r="V448" s="86">
        <f t="shared" si="128"/>
        <v>-900</v>
      </c>
      <c r="W448" s="86">
        <f t="shared" si="128"/>
        <v>-1000</v>
      </c>
      <c r="X448" s="86">
        <f t="shared" si="128"/>
        <v>-1100</v>
      </c>
    </row>
    <row r="449" spans="1:24" x14ac:dyDescent="0.2">
      <c r="A449" s="12" t="s">
        <v>42</v>
      </c>
      <c r="B449" s="16"/>
      <c r="C449" s="44"/>
      <c r="D449" s="44"/>
      <c r="E449" s="44"/>
      <c r="F449" s="44"/>
      <c r="G449" s="45"/>
      <c r="H449" s="45"/>
      <c r="I449" s="30"/>
      <c r="J449" s="30"/>
      <c r="K449" s="30"/>
      <c r="L449" s="30"/>
      <c r="M449" s="133"/>
      <c r="N449" s="86">
        <v>-35</v>
      </c>
      <c r="O449" s="86">
        <f>N449-20</f>
        <v>-55</v>
      </c>
      <c r="P449" s="86">
        <f t="shared" ref="P449:X449" si="129">O449-20</f>
        <v>-75</v>
      </c>
      <c r="Q449" s="86">
        <f t="shared" si="129"/>
        <v>-95</v>
      </c>
      <c r="R449" s="86">
        <f t="shared" si="129"/>
        <v>-115</v>
      </c>
      <c r="S449" s="86">
        <f t="shared" si="129"/>
        <v>-135</v>
      </c>
      <c r="T449" s="86">
        <f t="shared" si="129"/>
        <v>-155</v>
      </c>
      <c r="U449" s="86">
        <f t="shared" si="129"/>
        <v>-175</v>
      </c>
      <c r="V449" s="86">
        <f t="shared" si="129"/>
        <v>-195</v>
      </c>
      <c r="W449" s="86">
        <f t="shared" si="129"/>
        <v>-215</v>
      </c>
      <c r="X449" s="86">
        <f t="shared" si="129"/>
        <v>-235</v>
      </c>
    </row>
    <row r="450" spans="1:24" x14ac:dyDescent="0.2">
      <c r="A450" s="12" t="s">
        <v>44</v>
      </c>
      <c r="B450" s="16"/>
      <c r="C450" s="44"/>
      <c r="D450" s="44"/>
      <c r="E450" s="44"/>
      <c r="F450" s="44"/>
      <c r="G450" s="45"/>
      <c r="H450" s="45"/>
      <c r="I450" s="30"/>
      <c r="J450" s="30"/>
      <c r="K450" s="30"/>
      <c r="L450" s="30"/>
      <c r="M450" s="133"/>
      <c r="N450" s="86">
        <v>-15</v>
      </c>
      <c r="O450" s="86">
        <f>N450-10</f>
        <v>-25</v>
      </c>
      <c r="P450" s="86">
        <f t="shared" ref="P450:X450" si="130">O450-10</f>
        <v>-35</v>
      </c>
      <c r="Q450" s="86">
        <f t="shared" si="130"/>
        <v>-45</v>
      </c>
      <c r="R450" s="86">
        <f t="shared" si="130"/>
        <v>-55</v>
      </c>
      <c r="S450" s="86">
        <f t="shared" si="130"/>
        <v>-65</v>
      </c>
      <c r="T450" s="86">
        <f t="shared" si="130"/>
        <v>-75</v>
      </c>
      <c r="U450" s="86">
        <f t="shared" si="130"/>
        <v>-85</v>
      </c>
      <c r="V450" s="86">
        <f t="shared" si="130"/>
        <v>-95</v>
      </c>
      <c r="W450" s="86">
        <f t="shared" si="130"/>
        <v>-105</v>
      </c>
      <c r="X450" s="86">
        <f t="shared" si="130"/>
        <v>-115</v>
      </c>
    </row>
    <row r="451" spans="1:24" x14ac:dyDescent="0.2">
      <c r="A451" s="12" t="s">
        <v>19</v>
      </c>
      <c r="B451" s="16"/>
      <c r="C451" s="44"/>
      <c r="D451" s="44"/>
      <c r="E451" s="44"/>
      <c r="F451" s="44"/>
      <c r="G451" s="45"/>
      <c r="H451" s="45"/>
      <c r="I451" s="30"/>
      <c r="J451" s="30"/>
      <c r="K451" s="30"/>
      <c r="L451" s="30"/>
      <c r="M451" s="133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</row>
    <row r="452" spans="1:24" x14ac:dyDescent="0.2">
      <c r="A452" s="1" t="s">
        <v>4</v>
      </c>
      <c r="B452" s="16"/>
      <c r="C452" s="44"/>
      <c r="D452" s="44"/>
      <c r="E452" s="44"/>
      <c r="F452" s="44"/>
      <c r="G452" s="45"/>
      <c r="H452" s="45"/>
      <c r="I452" s="30"/>
      <c r="J452" s="30"/>
      <c r="K452" s="30"/>
      <c r="L452" s="30"/>
      <c r="M452" s="133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</row>
    <row r="453" spans="1:24" x14ac:dyDescent="0.2">
      <c r="A453" s="3"/>
      <c r="B453" s="16"/>
      <c r="C453" s="44"/>
      <c r="D453" s="44"/>
      <c r="E453" s="44"/>
      <c r="F453" s="44"/>
      <c r="G453" s="45"/>
      <c r="H453" s="45"/>
      <c r="I453" s="30"/>
      <c r="J453" s="30"/>
      <c r="K453" s="30"/>
      <c r="L453" s="30"/>
      <c r="M453" s="124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</row>
    <row r="454" spans="1:24" x14ac:dyDescent="0.2">
      <c r="A454" s="3"/>
      <c r="B454" s="16"/>
      <c r="C454" s="44"/>
      <c r="D454" s="44"/>
      <c r="E454" s="44"/>
      <c r="F454" s="44"/>
      <c r="G454" s="45"/>
      <c r="H454" s="45"/>
      <c r="I454" s="30"/>
      <c r="J454" s="30"/>
      <c r="K454" s="30"/>
      <c r="L454" s="30"/>
      <c r="M454" s="124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</row>
    <row r="455" spans="1:24" x14ac:dyDescent="0.2">
      <c r="A455" s="21" t="s">
        <v>104</v>
      </c>
      <c r="B455" s="16"/>
      <c r="C455" s="44"/>
      <c r="D455" s="44"/>
      <c r="E455" s="44"/>
      <c r="F455" s="44"/>
      <c r="G455" s="45"/>
      <c r="H455" s="45"/>
      <c r="I455" s="30"/>
      <c r="J455" s="30"/>
      <c r="K455" s="30"/>
      <c r="L455" s="30"/>
      <c r="M455" s="124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</row>
    <row r="456" spans="1:24" outlineLevel="1" x14ac:dyDescent="0.2">
      <c r="A456" s="8" t="s">
        <v>6</v>
      </c>
      <c r="B456" s="16"/>
      <c r="C456" s="44"/>
      <c r="D456" s="44"/>
      <c r="E456" s="44"/>
      <c r="F456" s="44"/>
      <c r="G456" s="45"/>
      <c r="H456" s="45"/>
      <c r="I456" s="30"/>
      <c r="J456" s="34"/>
      <c r="K456" s="34"/>
      <c r="L456" s="34"/>
      <c r="M456" s="134"/>
      <c r="N456" s="102"/>
      <c r="O456" s="102"/>
      <c r="P456" s="102"/>
      <c r="Q456" s="102"/>
      <c r="R456" s="102"/>
      <c r="S456" s="102"/>
      <c r="T456" s="102"/>
      <c r="U456" s="102"/>
      <c r="V456" s="102"/>
      <c r="W456" s="102"/>
      <c r="X456" s="102"/>
    </row>
    <row r="457" spans="1:24" outlineLevel="1" x14ac:dyDescent="0.2">
      <c r="A457" s="1" t="s">
        <v>40</v>
      </c>
      <c r="B457" s="16"/>
      <c r="C457" s="44"/>
      <c r="D457" s="44"/>
      <c r="E457" s="44"/>
      <c r="F457" s="44"/>
      <c r="G457" s="45"/>
      <c r="H457" s="45"/>
      <c r="I457" s="30"/>
      <c r="J457" s="34"/>
      <c r="K457" s="34"/>
      <c r="L457" s="34"/>
      <c r="M457" s="134"/>
      <c r="N457" s="102"/>
      <c r="O457" s="102"/>
      <c r="P457" s="102"/>
      <c r="Q457" s="102"/>
      <c r="R457" s="102"/>
      <c r="S457" s="102"/>
      <c r="T457" s="102"/>
      <c r="U457" s="102"/>
      <c r="V457" s="102"/>
      <c r="W457" s="102"/>
      <c r="X457" s="102"/>
    </row>
    <row r="458" spans="1:24" outlineLevel="1" x14ac:dyDescent="0.2">
      <c r="A458" s="11" t="s">
        <v>0</v>
      </c>
      <c r="B458" s="16"/>
      <c r="C458" s="44"/>
      <c r="D458" s="44"/>
      <c r="E458" s="44"/>
      <c r="F458" s="44"/>
      <c r="G458" s="45"/>
      <c r="H458" s="45"/>
      <c r="I458" s="30"/>
      <c r="J458" s="34"/>
      <c r="K458" s="34"/>
      <c r="L458" s="34"/>
      <c r="M458" s="134"/>
      <c r="N458" s="102"/>
      <c r="O458" s="102"/>
      <c r="P458" s="102"/>
      <c r="Q458" s="102"/>
      <c r="R458" s="102"/>
      <c r="S458" s="102"/>
      <c r="T458" s="102"/>
      <c r="U458" s="102"/>
      <c r="V458" s="102"/>
      <c r="W458" s="102"/>
      <c r="X458" s="102"/>
    </row>
    <row r="459" spans="1:24" outlineLevel="1" x14ac:dyDescent="0.2">
      <c r="A459" s="15" t="s">
        <v>36</v>
      </c>
      <c r="B459" s="16"/>
      <c r="C459" s="44"/>
      <c r="D459" s="44"/>
      <c r="E459" s="44"/>
      <c r="F459" s="44"/>
      <c r="G459" s="45"/>
      <c r="H459" s="45"/>
      <c r="I459" s="30"/>
      <c r="J459" s="34"/>
      <c r="K459" s="34"/>
      <c r="L459" s="34"/>
      <c r="M459" s="134"/>
      <c r="N459" s="102"/>
      <c r="O459" s="102"/>
      <c r="P459" s="102"/>
      <c r="Q459" s="102"/>
      <c r="R459" s="102"/>
      <c r="S459" s="102"/>
      <c r="T459" s="102"/>
      <c r="U459" s="102"/>
      <c r="V459" s="102"/>
      <c r="W459" s="102"/>
      <c r="X459" s="102"/>
    </row>
    <row r="460" spans="1:24" outlineLevel="1" x14ac:dyDescent="0.2">
      <c r="A460" s="15" t="s">
        <v>35</v>
      </c>
      <c r="B460" s="16"/>
      <c r="C460" s="44"/>
      <c r="D460" s="44"/>
      <c r="E460" s="44"/>
      <c r="F460" s="44"/>
      <c r="G460" s="45"/>
      <c r="H460" s="45"/>
      <c r="I460" s="30"/>
      <c r="J460" s="34"/>
      <c r="K460" s="34"/>
      <c r="L460" s="34"/>
      <c r="M460" s="134"/>
      <c r="N460" s="102"/>
      <c r="O460" s="102"/>
      <c r="P460" s="102"/>
      <c r="Q460" s="102"/>
      <c r="R460" s="102"/>
      <c r="S460" s="102"/>
      <c r="T460" s="102"/>
      <c r="U460" s="102"/>
      <c r="V460" s="102"/>
      <c r="W460" s="102"/>
      <c r="X460" s="102"/>
    </row>
    <row r="461" spans="1:24" outlineLevel="1" x14ac:dyDescent="0.2">
      <c r="A461" s="11" t="s">
        <v>1</v>
      </c>
      <c r="B461" s="16"/>
      <c r="C461" s="44"/>
      <c r="D461" s="44"/>
      <c r="E461" s="44"/>
      <c r="F461" s="44"/>
      <c r="G461" s="45"/>
      <c r="H461" s="45"/>
      <c r="I461" s="30"/>
      <c r="J461" s="34"/>
      <c r="K461" s="34"/>
      <c r="L461" s="34"/>
      <c r="M461" s="134"/>
      <c r="N461" s="102"/>
      <c r="O461" s="102"/>
      <c r="P461" s="102"/>
      <c r="Q461" s="102"/>
      <c r="R461" s="102"/>
      <c r="S461" s="102"/>
      <c r="T461" s="102"/>
      <c r="U461" s="102"/>
      <c r="V461" s="102"/>
      <c r="W461" s="102"/>
      <c r="X461" s="102"/>
    </row>
    <row r="462" spans="1:24" outlineLevel="1" x14ac:dyDescent="0.2">
      <c r="A462" s="11" t="s">
        <v>5</v>
      </c>
      <c r="B462" s="16"/>
      <c r="C462" s="44"/>
      <c r="D462" s="44"/>
      <c r="E462" s="44"/>
      <c r="F462" s="44"/>
      <c r="G462" s="45"/>
      <c r="H462" s="45"/>
      <c r="I462" s="30"/>
      <c r="J462" s="34"/>
      <c r="K462" s="34"/>
      <c r="L462" s="34"/>
      <c r="M462" s="134"/>
      <c r="N462" s="102"/>
      <c r="O462" s="102"/>
      <c r="P462" s="102"/>
      <c r="Q462" s="102"/>
      <c r="R462" s="102"/>
      <c r="S462" s="102"/>
      <c r="T462" s="102"/>
      <c r="U462" s="102"/>
      <c r="V462" s="102"/>
      <c r="W462" s="102"/>
      <c r="X462" s="102"/>
    </row>
    <row r="463" spans="1:24" x14ac:dyDescent="0.2">
      <c r="A463" s="1" t="s">
        <v>41</v>
      </c>
      <c r="B463" s="16"/>
      <c r="C463" s="31"/>
      <c r="D463" s="31"/>
      <c r="E463" s="31"/>
      <c r="F463" s="31"/>
      <c r="G463" s="31"/>
      <c r="H463" s="31"/>
      <c r="I463" s="29"/>
      <c r="J463" s="34"/>
      <c r="K463" s="34"/>
      <c r="L463" s="34"/>
      <c r="M463" s="134"/>
      <c r="N463" s="102"/>
      <c r="O463" s="102"/>
      <c r="P463" s="102"/>
      <c r="Q463" s="102"/>
      <c r="R463" s="102"/>
      <c r="S463" s="102"/>
      <c r="T463" s="102"/>
      <c r="U463" s="102"/>
      <c r="V463" s="102"/>
      <c r="W463" s="102"/>
      <c r="X463" s="102"/>
    </row>
    <row r="464" spans="1:24" x14ac:dyDescent="0.2">
      <c r="A464" s="11" t="s">
        <v>2</v>
      </c>
      <c r="B464" s="16"/>
      <c r="C464" s="31"/>
      <c r="D464" s="31"/>
      <c r="E464" s="31"/>
      <c r="F464" s="31"/>
      <c r="G464" s="31"/>
      <c r="H464" s="31"/>
      <c r="I464" s="29"/>
      <c r="J464" s="34"/>
      <c r="K464" s="34"/>
      <c r="L464" s="34"/>
      <c r="M464" s="134"/>
      <c r="N464" s="102"/>
      <c r="O464" s="102"/>
      <c r="P464" s="102"/>
      <c r="Q464" s="102"/>
      <c r="R464" s="102"/>
      <c r="S464" s="102"/>
      <c r="T464" s="102"/>
      <c r="U464" s="102"/>
      <c r="V464" s="102"/>
      <c r="W464" s="102"/>
      <c r="X464" s="102"/>
    </row>
    <row r="465" spans="1:24" x14ac:dyDescent="0.2">
      <c r="A465" s="14" t="s">
        <v>7</v>
      </c>
      <c r="B465" s="16"/>
      <c r="C465" s="31"/>
      <c r="D465" s="31"/>
      <c r="E465" s="31"/>
      <c r="F465" s="31"/>
      <c r="G465" s="31"/>
      <c r="H465" s="31"/>
      <c r="I465" s="29"/>
      <c r="J465" s="41"/>
      <c r="K465" s="41"/>
      <c r="L465" s="41"/>
      <c r="M465" s="135">
        <v>1</v>
      </c>
      <c r="N465" s="109">
        <v>1</v>
      </c>
      <c r="O465" s="109">
        <v>1</v>
      </c>
      <c r="P465" s="109">
        <v>1</v>
      </c>
      <c r="Q465" s="109">
        <v>1</v>
      </c>
      <c r="R465" s="109">
        <v>1</v>
      </c>
      <c r="S465" s="109">
        <v>1</v>
      </c>
      <c r="T465" s="109">
        <v>1</v>
      </c>
      <c r="U465" s="109">
        <v>1</v>
      </c>
      <c r="V465" s="109">
        <v>1</v>
      </c>
      <c r="W465" s="109">
        <v>1</v>
      </c>
      <c r="X465" s="109">
        <v>1</v>
      </c>
    </row>
    <row r="466" spans="1:24" x14ac:dyDescent="0.2">
      <c r="A466" s="150" t="s">
        <v>124</v>
      </c>
      <c r="B466" s="16"/>
      <c r="C466" s="31"/>
      <c r="D466" s="31"/>
      <c r="E466" s="31"/>
      <c r="F466" s="31"/>
      <c r="G466" s="31"/>
      <c r="H466" s="31"/>
      <c r="I466" s="29"/>
      <c r="J466" s="41"/>
      <c r="K466" s="41"/>
      <c r="L466" s="41"/>
      <c r="M466" s="135">
        <v>1</v>
      </c>
      <c r="N466" s="109">
        <v>1</v>
      </c>
      <c r="O466" s="109">
        <v>1</v>
      </c>
      <c r="P466" s="109">
        <v>1</v>
      </c>
      <c r="Q466" s="109">
        <v>1</v>
      </c>
      <c r="R466" s="109">
        <v>1</v>
      </c>
      <c r="S466" s="109">
        <v>1</v>
      </c>
      <c r="T466" s="109">
        <v>1</v>
      </c>
      <c r="U466" s="109">
        <v>1</v>
      </c>
      <c r="V466" s="109">
        <v>1</v>
      </c>
      <c r="W466" s="109">
        <v>1</v>
      </c>
      <c r="X466" s="109">
        <v>1</v>
      </c>
    </row>
    <row r="467" spans="1:24" x14ac:dyDescent="0.2">
      <c r="A467" s="14" t="s">
        <v>8</v>
      </c>
      <c r="B467" s="16"/>
      <c r="C467" s="31"/>
      <c r="D467" s="31"/>
      <c r="E467" s="31"/>
      <c r="F467" s="31"/>
      <c r="G467" s="31"/>
      <c r="H467" s="31"/>
      <c r="I467" s="29"/>
      <c r="J467" s="41"/>
      <c r="K467" s="41"/>
      <c r="L467" s="41"/>
      <c r="M467" s="135">
        <v>1</v>
      </c>
      <c r="N467" s="109">
        <v>1</v>
      </c>
      <c r="O467" s="109">
        <v>1</v>
      </c>
      <c r="P467" s="109">
        <v>1</v>
      </c>
      <c r="Q467" s="109">
        <v>1</v>
      </c>
      <c r="R467" s="109">
        <v>1</v>
      </c>
      <c r="S467" s="109">
        <v>1</v>
      </c>
      <c r="T467" s="109">
        <v>1</v>
      </c>
      <c r="U467" s="109">
        <v>1</v>
      </c>
      <c r="V467" s="109">
        <v>1</v>
      </c>
      <c r="W467" s="109">
        <v>1</v>
      </c>
      <c r="X467" s="109">
        <v>1</v>
      </c>
    </row>
    <row r="468" spans="1:24" x14ac:dyDescent="0.2">
      <c r="A468" s="14" t="s">
        <v>9</v>
      </c>
      <c r="B468" s="16"/>
      <c r="C468" s="31"/>
      <c r="D468" s="31"/>
      <c r="E468" s="31"/>
      <c r="F468" s="31"/>
      <c r="G468" s="31"/>
      <c r="H468" s="31"/>
      <c r="I468" s="29"/>
      <c r="J468" s="41"/>
      <c r="K468" s="41"/>
      <c r="L468" s="41"/>
      <c r="M468" s="135">
        <v>1</v>
      </c>
      <c r="N468" s="109">
        <v>1</v>
      </c>
      <c r="O468" s="109">
        <v>1</v>
      </c>
      <c r="P468" s="109">
        <v>1</v>
      </c>
      <c r="Q468" s="109">
        <v>1</v>
      </c>
      <c r="R468" s="109">
        <v>1</v>
      </c>
      <c r="S468" s="109">
        <v>1</v>
      </c>
      <c r="T468" s="109">
        <v>1</v>
      </c>
      <c r="U468" s="109">
        <v>1</v>
      </c>
      <c r="V468" s="109">
        <v>1</v>
      </c>
      <c r="W468" s="109">
        <v>1</v>
      </c>
      <c r="X468" s="109">
        <v>1</v>
      </c>
    </row>
    <row r="469" spans="1:24" x14ac:dyDescent="0.2">
      <c r="A469" s="14" t="s">
        <v>101</v>
      </c>
      <c r="B469" s="16"/>
      <c r="C469" s="31"/>
      <c r="D469" s="31"/>
      <c r="E469" s="31"/>
      <c r="F469" s="31"/>
      <c r="G469" s="31"/>
      <c r="H469" s="31"/>
      <c r="I469" s="29"/>
      <c r="J469" s="41"/>
      <c r="K469" s="41"/>
      <c r="L469" s="41"/>
      <c r="M469" s="135">
        <v>1</v>
      </c>
      <c r="N469" s="109">
        <v>0.5</v>
      </c>
      <c r="O469" s="109">
        <v>0.5</v>
      </c>
      <c r="P469" s="109">
        <v>0.5</v>
      </c>
      <c r="Q469" s="109">
        <v>0.5</v>
      </c>
      <c r="R469" s="109">
        <v>0.5</v>
      </c>
      <c r="S469" s="109">
        <v>0.5</v>
      </c>
      <c r="T469" s="109">
        <v>0.5</v>
      </c>
      <c r="U469" s="109">
        <v>0.5</v>
      </c>
      <c r="V469" s="109">
        <v>0.5</v>
      </c>
      <c r="W469" s="109">
        <v>0.5</v>
      </c>
      <c r="X469" s="109">
        <v>0.5</v>
      </c>
    </row>
    <row r="470" spans="1:24" x14ac:dyDescent="0.2">
      <c r="A470" s="14" t="s">
        <v>11</v>
      </c>
      <c r="B470" s="16"/>
      <c r="C470" s="31"/>
      <c r="D470" s="31"/>
      <c r="E470" s="31"/>
      <c r="F470" s="31"/>
      <c r="G470" s="31"/>
      <c r="H470" s="31"/>
      <c r="I470" s="29"/>
      <c r="J470" s="41"/>
      <c r="K470" s="41"/>
      <c r="L470" s="41"/>
      <c r="M470" s="136">
        <v>1</v>
      </c>
      <c r="N470" s="110">
        <v>1</v>
      </c>
      <c r="O470" s="110">
        <v>1</v>
      </c>
      <c r="P470" s="110">
        <v>1</v>
      </c>
      <c r="Q470" s="110">
        <v>1</v>
      </c>
      <c r="R470" s="110">
        <v>1</v>
      </c>
      <c r="S470" s="110">
        <v>1</v>
      </c>
      <c r="T470" s="110">
        <v>1</v>
      </c>
      <c r="U470" s="110">
        <v>1</v>
      </c>
      <c r="V470" s="110">
        <v>1</v>
      </c>
      <c r="W470" s="110">
        <v>1</v>
      </c>
      <c r="X470" s="110">
        <v>1</v>
      </c>
    </row>
    <row r="471" spans="1:24" x14ac:dyDescent="0.2">
      <c r="A471" s="14" t="s">
        <v>12</v>
      </c>
      <c r="B471" s="16"/>
      <c r="C471" s="31"/>
      <c r="D471" s="31"/>
      <c r="E471" s="31"/>
      <c r="F471" s="31"/>
      <c r="G471" s="31"/>
      <c r="H471" s="31"/>
      <c r="I471" s="29"/>
      <c r="J471" s="41"/>
      <c r="K471" s="41"/>
      <c r="L471" s="41"/>
      <c r="M471" s="135">
        <v>1</v>
      </c>
      <c r="N471" s="109">
        <v>1</v>
      </c>
      <c r="O471" s="109">
        <v>1</v>
      </c>
      <c r="P471" s="109">
        <v>1</v>
      </c>
      <c r="Q471" s="109">
        <v>1</v>
      </c>
      <c r="R471" s="109">
        <v>1</v>
      </c>
      <c r="S471" s="109">
        <v>1</v>
      </c>
      <c r="T471" s="109">
        <v>1</v>
      </c>
      <c r="U471" s="109">
        <v>1</v>
      </c>
      <c r="V471" s="109">
        <v>1</v>
      </c>
      <c r="W471" s="109">
        <v>1</v>
      </c>
      <c r="X471" s="109">
        <v>1</v>
      </c>
    </row>
    <row r="472" spans="1:24" x14ac:dyDescent="0.2">
      <c r="A472" s="11" t="s">
        <v>3</v>
      </c>
      <c r="B472" s="16"/>
      <c r="C472" s="29"/>
      <c r="D472" s="29"/>
      <c r="E472" s="29"/>
      <c r="F472" s="29"/>
      <c r="G472" s="29"/>
      <c r="H472" s="29"/>
      <c r="I472" s="29"/>
      <c r="J472" s="34"/>
      <c r="K472" s="34"/>
      <c r="L472" s="34"/>
      <c r="M472" s="134" t="s">
        <v>89</v>
      </c>
      <c r="N472" s="102" t="s">
        <v>89</v>
      </c>
      <c r="O472" s="102" t="s">
        <v>89</v>
      </c>
      <c r="P472" s="102" t="s">
        <v>89</v>
      </c>
      <c r="Q472" s="102" t="s">
        <v>89</v>
      </c>
      <c r="R472" s="102" t="s">
        <v>89</v>
      </c>
      <c r="S472" s="102" t="s">
        <v>89</v>
      </c>
      <c r="T472" s="102" t="s">
        <v>89</v>
      </c>
      <c r="U472" s="102" t="s">
        <v>89</v>
      </c>
      <c r="V472" s="102" t="s">
        <v>89</v>
      </c>
      <c r="W472" s="102" t="s">
        <v>89</v>
      </c>
      <c r="X472" s="102" t="s">
        <v>89</v>
      </c>
    </row>
    <row r="473" spans="1:24" x14ac:dyDescent="0.2">
      <c r="A473" s="12" t="s">
        <v>13</v>
      </c>
      <c r="B473" s="16"/>
      <c r="C473" s="31"/>
      <c r="D473" s="31"/>
      <c r="E473" s="31"/>
      <c r="F473" s="31"/>
      <c r="G473" s="31"/>
      <c r="H473" s="31"/>
      <c r="I473" s="29"/>
      <c r="J473" s="41"/>
      <c r="K473" s="41"/>
      <c r="L473" s="41"/>
      <c r="M473" s="135">
        <v>1</v>
      </c>
      <c r="N473" s="109">
        <v>1</v>
      </c>
      <c r="O473" s="109">
        <v>1</v>
      </c>
      <c r="P473" s="109">
        <v>1</v>
      </c>
      <c r="Q473" s="109">
        <v>1</v>
      </c>
      <c r="R473" s="109">
        <v>1</v>
      </c>
      <c r="S473" s="109">
        <v>1</v>
      </c>
      <c r="T473" s="109">
        <v>1</v>
      </c>
      <c r="U473" s="109">
        <v>1</v>
      </c>
      <c r="V473" s="109">
        <v>1</v>
      </c>
      <c r="W473" s="109">
        <v>1</v>
      </c>
      <c r="X473" s="109">
        <v>1</v>
      </c>
    </row>
    <row r="474" spans="1:24" x14ac:dyDescent="0.2">
      <c r="A474" s="12" t="s">
        <v>14</v>
      </c>
      <c r="B474" s="16"/>
      <c r="C474" s="31"/>
      <c r="D474" s="31"/>
      <c r="E474" s="31"/>
      <c r="F474" s="31"/>
      <c r="G474" s="31"/>
      <c r="H474" s="31"/>
      <c r="I474" s="29"/>
      <c r="J474" s="41"/>
      <c r="K474" s="41"/>
      <c r="L474" s="41"/>
      <c r="M474" s="135">
        <v>1</v>
      </c>
      <c r="N474" s="109">
        <v>1</v>
      </c>
      <c r="O474" s="109">
        <v>1</v>
      </c>
      <c r="P474" s="109">
        <v>1</v>
      </c>
      <c r="Q474" s="109">
        <v>1</v>
      </c>
      <c r="R474" s="109">
        <v>1</v>
      </c>
      <c r="S474" s="109">
        <v>1</v>
      </c>
      <c r="T474" s="109">
        <v>1</v>
      </c>
      <c r="U474" s="109">
        <v>1</v>
      </c>
      <c r="V474" s="109">
        <v>1</v>
      </c>
      <c r="W474" s="109">
        <v>1</v>
      </c>
      <c r="X474" s="109">
        <v>1</v>
      </c>
    </row>
    <row r="475" spans="1:24" x14ac:dyDescent="0.2">
      <c r="A475" s="12" t="s">
        <v>15</v>
      </c>
      <c r="B475" s="16"/>
      <c r="C475" s="31"/>
      <c r="D475" s="31"/>
      <c r="E475" s="31"/>
      <c r="F475" s="31"/>
      <c r="G475" s="31"/>
      <c r="H475" s="31"/>
      <c r="I475" s="29"/>
      <c r="J475" s="41"/>
      <c r="K475" s="41"/>
      <c r="L475" s="41"/>
      <c r="M475" s="135">
        <v>0.9</v>
      </c>
      <c r="N475" s="109">
        <v>1</v>
      </c>
      <c r="O475" s="109">
        <v>1</v>
      </c>
      <c r="P475" s="109">
        <v>1</v>
      </c>
      <c r="Q475" s="109">
        <v>1</v>
      </c>
      <c r="R475" s="109">
        <v>1</v>
      </c>
      <c r="S475" s="109">
        <v>1</v>
      </c>
      <c r="T475" s="109">
        <v>1</v>
      </c>
      <c r="U475" s="109">
        <v>1</v>
      </c>
      <c r="V475" s="109">
        <v>1</v>
      </c>
      <c r="W475" s="109">
        <v>1</v>
      </c>
      <c r="X475" s="109">
        <v>1</v>
      </c>
    </row>
    <row r="476" spans="1:24" x14ac:dyDescent="0.2">
      <c r="A476" s="12" t="s">
        <v>16</v>
      </c>
      <c r="B476" s="16"/>
      <c r="C476" s="31"/>
      <c r="D476" s="31"/>
      <c r="E476" s="31"/>
      <c r="F476" s="31"/>
      <c r="G476" s="31"/>
      <c r="H476" s="31"/>
      <c r="I476" s="29"/>
      <c r="J476" s="41"/>
      <c r="K476" s="41"/>
      <c r="L476" s="41"/>
      <c r="M476" s="135">
        <v>1</v>
      </c>
      <c r="N476" s="109">
        <v>1</v>
      </c>
      <c r="O476" s="109">
        <v>1</v>
      </c>
      <c r="P476" s="109">
        <v>1</v>
      </c>
      <c r="Q476" s="109">
        <v>1</v>
      </c>
      <c r="R476" s="109">
        <v>1</v>
      </c>
      <c r="S476" s="109">
        <v>1</v>
      </c>
      <c r="T476" s="109">
        <v>1</v>
      </c>
      <c r="U476" s="109">
        <v>1</v>
      </c>
      <c r="V476" s="109">
        <v>1</v>
      </c>
      <c r="W476" s="109">
        <v>1</v>
      </c>
      <c r="X476" s="109">
        <v>1</v>
      </c>
    </row>
    <row r="477" spans="1:24" x14ac:dyDescent="0.2">
      <c r="A477" s="12" t="s">
        <v>43</v>
      </c>
      <c r="B477" s="16"/>
      <c r="C477" s="31"/>
      <c r="D477" s="31"/>
      <c r="E477" s="31"/>
      <c r="F477" s="31"/>
      <c r="G477" s="31"/>
      <c r="H477" s="31"/>
      <c r="I477" s="29"/>
      <c r="J477" s="41"/>
      <c r="K477" s="41"/>
      <c r="L477" s="41"/>
      <c r="M477" s="135">
        <v>1</v>
      </c>
      <c r="N477" s="109">
        <v>1</v>
      </c>
      <c r="O477" s="109">
        <v>1</v>
      </c>
      <c r="P477" s="109">
        <v>1</v>
      </c>
      <c r="Q477" s="109">
        <v>1</v>
      </c>
      <c r="R477" s="109">
        <v>1</v>
      </c>
      <c r="S477" s="109">
        <v>1</v>
      </c>
      <c r="T477" s="109">
        <v>1</v>
      </c>
      <c r="U477" s="109">
        <v>1</v>
      </c>
      <c r="V477" s="109">
        <v>1</v>
      </c>
      <c r="W477" s="109">
        <v>1</v>
      </c>
      <c r="X477" s="109">
        <v>1</v>
      </c>
    </row>
    <row r="478" spans="1:24" x14ac:dyDescent="0.2">
      <c r="A478" s="12" t="s">
        <v>17</v>
      </c>
      <c r="B478" s="16"/>
      <c r="C478" s="31"/>
      <c r="D478" s="31"/>
      <c r="E478" s="31"/>
      <c r="F478" s="31"/>
      <c r="G478" s="31"/>
      <c r="H478" s="31"/>
      <c r="I478" s="29"/>
      <c r="J478" s="41"/>
      <c r="K478" s="41"/>
      <c r="L478" s="41"/>
      <c r="M478" s="135">
        <v>1</v>
      </c>
      <c r="N478" s="109">
        <v>1</v>
      </c>
      <c r="O478" s="109">
        <v>1</v>
      </c>
      <c r="P478" s="109">
        <v>1</v>
      </c>
      <c r="Q478" s="109">
        <v>1</v>
      </c>
      <c r="R478" s="109">
        <v>1</v>
      </c>
      <c r="S478" s="109">
        <v>1</v>
      </c>
      <c r="T478" s="109">
        <v>1</v>
      </c>
      <c r="U478" s="109">
        <v>1</v>
      </c>
      <c r="V478" s="109">
        <v>1</v>
      </c>
      <c r="W478" s="109">
        <v>1</v>
      </c>
      <c r="X478" s="109">
        <v>1</v>
      </c>
    </row>
    <row r="479" spans="1:24" x14ac:dyDescent="0.2">
      <c r="A479" s="12" t="s">
        <v>18</v>
      </c>
      <c r="B479" s="16"/>
      <c r="C479" s="31"/>
      <c r="D479" s="31"/>
      <c r="E479" s="31"/>
      <c r="F479" s="31"/>
      <c r="G479" s="31"/>
      <c r="H479" s="31"/>
      <c r="I479" s="29"/>
      <c r="J479" s="41"/>
      <c r="K479" s="41"/>
      <c r="L479" s="41"/>
      <c r="M479" s="136">
        <v>1</v>
      </c>
      <c r="N479" s="110">
        <v>1</v>
      </c>
      <c r="O479" s="110">
        <v>1</v>
      </c>
      <c r="P479" s="110">
        <v>1</v>
      </c>
      <c r="Q479" s="110">
        <v>1</v>
      </c>
      <c r="R479" s="110">
        <v>1</v>
      </c>
      <c r="S479" s="110">
        <v>1</v>
      </c>
      <c r="T479" s="110">
        <v>1</v>
      </c>
      <c r="U479" s="110">
        <v>1</v>
      </c>
      <c r="V479" s="110">
        <v>1</v>
      </c>
      <c r="W479" s="110">
        <v>1</v>
      </c>
      <c r="X479" s="110">
        <v>1</v>
      </c>
    </row>
    <row r="480" spans="1:24" x14ac:dyDescent="0.2">
      <c r="A480" s="12" t="s">
        <v>42</v>
      </c>
      <c r="B480" s="16"/>
      <c r="C480" s="31"/>
      <c r="D480" s="31"/>
      <c r="E480" s="31"/>
      <c r="F480" s="31"/>
      <c r="G480" s="31"/>
      <c r="H480" s="31"/>
      <c r="I480" s="29"/>
      <c r="J480" s="41"/>
      <c r="K480" s="41"/>
      <c r="L480" s="41"/>
      <c r="M480" s="136">
        <v>1</v>
      </c>
      <c r="N480" s="110">
        <v>1</v>
      </c>
      <c r="O480" s="110">
        <v>1</v>
      </c>
      <c r="P480" s="110">
        <v>1</v>
      </c>
      <c r="Q480" s="110">
        <v>1</v>
      </c>
      <c r="R480" s="110">
        <v>1</v>
      </c>
      <c r="S480" s="110">
        <v>1</v>
      </c>
      <c r="T480" s="110">
        <v>1</v>
      </c>
      <c r="U480" s="110">
        <v>1</v>
      </c>
      <c r="V480" s="110">
        <v>1</v>
      </c>
      <c r="W480" s="110">
        <v>1</v>
      </c>
      <c r="X480" s="110">
        <v>1</v>
      </c>
    </row>
    <row r="481" spans="1:48" x14ac:dyDescent="0.2">
      <c r="A481" s="12" t="s">
        <v>44</v>
      </c>
      <c r="B481" s="16"/>
      <c r="C481" s="31"/>
      <c r="D481" s="31"/>
      <c r="E481" s="31"/>
      <c r="F481" s="31"/>
      <c r="G481" s="31"/>
      <c r="H481" s="31"/>
      <c r="I481" s="29"/>
      <c r="J481" s="41"/>
      <c r="K481" s="41"/>
      <c r="L481" s="41"/>
      <c r="M481" s="135">
        <v>1</v>
      </c>
      <c r="N481" s="109">
        <v>1</v>
      </c>
      <c r="O481" s="109">
        <v>1</v>
      </c>
      <c r="P481" s="109">
        <v>1</v>
      </c>
      <c r="Q481" s="109">
        <v>1</v>
      </c>
      <c r="R481" s="109">
        <v>1</v>
      </c>
      <c r="S481" s="109">
        <v>1</v>
      </c>
      <c r="T481" s="109">
        <v>1</v>
      </c>
      <c r="U481" s="109">
        <v>1</v>
      </c>
      <c r="V481" s="109">
        <v>1</v>
      </c>
      <c r="W481" s="109">
        <v>1</v>
      </c>
      <c r="X481" s="109">
        <v>1</v>
      </c>
    </row>
    <row r="482" spans="1:48" x14ac:dyDescent="0.2">
      <c r="A482" s="12" t="s">
        <v>19</v>
      </c>
      <c r="B482" s="16"/>
      <c r="C482" s="31"/>
      <c r="D482" s="31"/>
      <c r="E482" s="31"/>
      <c r="F482" s="31"/>
      <c r="G482" s="31"/>
      <c r="H482" s="31"/>
      <c r="I482" s="29"/>
      <c r="J482" s="41"/>
      <c r="K482" s="41"/>
      <c r="L482" s="41"/>
      <c r="M482" s="135">
        <v>1</v>
      </c>
      <c r="N482" s="109">
        <v>1</v>
      </c>
      <c r="O482" s="109">
        <v>1</v>
      </c>
      <c r="P482" s="109">
        <v>1</v>
      </c>
      <c r="Q482" s="109">
        <v>1</v>
      </c>
      <c r="R482" s="109">
        <v>1</v>
      </c>
      <c r="S482" s="109">
        <v>1</v>
      </c>
      <c r="T482" s="109">
        <v>1</v>
      </c>
      <c r="U482" s="109">
        <v>1</v>
      </c>
      <c r="V482" s="109">
        <v>1</v>
      </c>
      <c r="W482" s="109">
        <v>1</v>
      </c>
      <c r="X482" s="109">
        <v>1</v>
      </c>
    </row>
    <row r="483" spans="1:48" x14ac:dyDescent="0.2">
      <c r="A483" s="1" t="s">
        <v>4</v>
      </c>
      <c r="B483" s="16"/>
      <c r="C483" s="31"/>
      <c r="D483" s="31"/>
      <c r="E483" s="31"/>
      <c r="F483" s="31"/>
      <c r="G483" s="31"/>
      <c r="H483" s="31"/>
      <c r="I483" s="29"/>
      <c r="J483" s="34"/>
      <c r="K483" s="34"/>
      <c r="L483" s="34"/>
      <c r="M483" s="134" t="s">
        <v>89</v>
      </c>
      <c r="N483" s="102" t="s">
        <v>89</v>
      </c>
      <c r="O483" s="102" t="s">
        <v>89</v>
      </c>
      <c r="P483" s="102" t="s">
        <v>89</v>
      </c>
      <c r="Q483" s="102" t="s">
        <v>89</v>
      </c>
      <c r="R483" s="102" t="s">
        <v>89</v>
      </c>
      <c r="S483" s="102" t="s">
        <v>89</v>
      </c>
      <c r="T483" s="102" t="s">
        <v>89</v>
      </c>
      <c r="U483" s="102" t="s">
        <v>89</v>
      </c>
      <c r="V483" s="102" t="s">
        <v>89</v>
      </c>
      <c r="W483" s="102" t="s">
        <v>89</v>
      </c>
      <c r="X483" s="102" t="s">
        <v>89</v>
      </c>
    </row>
    <row r="484" spans="1:48" x14ac:dyDescent="0.2">
      <c r="A484" s="3"/>
      <c r="B484" s="16"/>
      <c r="C484" s="44"/>
      <c r="D484" s="44"/>
      <c r="E484" s="44"/>
      <c r="F484" s="44"/>
      <c r="G484" s="45"/>
      <c r="H484" s="45"/>
      <c r="I484" s="30"/>
      <c r="J484" s="30"/>
      <c r="K484" s="30"/>
      <c r="L484" s="30"/>
      <c r="M484" s="133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</row>
    <row r="485" spans="1:48" x14ac:dyDescent="0.2">
      <c r="A485" s="3"/>
      <c r="B485" s="16"/>
      <c r="C485" s="44"/>
      <c r="D485" s="44"/>
      <c r="E485" s="44"/>
      <c r="F485" s="44"/>
      <c r="G485" s="45"/>
      <c r="H485" s="45"/>
      <c r="I485" s="30"/>
      <c r="J485" s="30"/>
      <c r="K485" s="30"/>
      <c r="L485" s="30"/>
      <c r="M485" s="133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</row>
    <row r="486" spans="1:48" s="25" customFormat="1" x14ac:dyDescent="0.2">
      <c r="A486" s="56" t="s">
        <v>100</v>
      </c>
      <c r="B486" s="26"/>
      <c r="C486" s="49"/>
      <c r="D486" s="49"/>
      <c r="E486" s="49"/>
      <c r="F486" s="49"/>
      <c r="G486" s="55"/>
      <c r="H486" s="55"/>
      <c r="I486" s="38"/>
      <c r="J486" s="38"/>
      <c r="K486" s="38"/>
      <c r="L486" s="38"/>
      <c r="M486" s="137"/>
      <c r="N486" s="111"/>
      <c r="O486" s="111"/>
      <c r="P486" s="107"/>
      <c r="Q486" s="107"/>
      <c r="R486" s="107"/>
      <c r="S486" s="107"/>
      <c r="T486" s="107"/>
      <c r="U486" s="107"/>
      <c r="V486" s="107"/>
      <c r="W486" s="107"/>
      <c r="X486" s="107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/>
    </row>
    <row r="487" spans="1:48" s="25" customFormat="1" x14ac:dyDescent="0.2">
      <c r="A487" s="57" t="s">
        <v>6</v>
      </c>
      <c r="B487" s="26"/>
      <c r="C487" s="124">
        <f t="shared" ref="C487:K487" si="131">C42</f>
        <v>0</v>
      </c>
      <c r="D487" s="124" t="e">
        <f t="shared" si="131"/>
        <v>#REF!</v>
      </c>
      <c r="E487" s="124" t="e">
        <f t="shared" si="131"/>
        <v>#REF!</v>
      </c>
      <c r="F487" s="124" t="e">
        <f t="shared" si="131"/>
        <v>#REF!</v>
      </c>
      <c r="G487" s="124" t="e">
        <f t="shared" si="131"/>
        <v>#REF!</v>
      </c>
      <c r="H487" s="124" t="e">
        <f t="shared" si="131"/>
        <v>#REF!</v>
      </c>
      <c r="I487" s="124" t="e">
        <f t="shared" si="131"/>
        <v>#REF!</v>
      </c>
      <c r="J487" s="124" t="e">
        <f t="shared" si="131"/>
        <v>#REF!</v>
      </c>
      <c r="K487" s="124" t="e">
        <f t="shared" si="131"/>
        <v>#REF!</v>
      </c>
      <c r="L487" s="124" t="e">
        <f t="shared" ref="L487:M497" si="132">L42</f>
        <v>#REF!</v>
      </c>
      <c r="M487" s="122" t="e">
        <f t="shared" si="132"/>
        <v>#REF!</v>
      </c>
      <c r="N487" s="107" t="e">
        <f t="shared" ref="N487:X487" si="133">N488+N494+N514</f>
        <v>#REF!</v>
      </c>
      <c r="O487" s="107" t="e">
        <f t="shared" si="133"/>
        <v>#REF!</v>
      </c>
      <c r="P487" s="107" t="e">
        <f t="shared" si="133"/>
        <v>#REF!</v>
      </c>
      <c r="Q487" s="107" t="e">
        <f t="shared" si="133"/>
        <v>#REF!</v>
      </c>
      <c r="R487" s="107" t="e">
        <f t="shared" si="133"/>
        <v>#REF!</v>
      </c>
      <c r="S487" s="107" t="e">
        <f t="shared" si="133"/>
        <v>#REF!</v>
      </c>
      <c r="T487" s="107" t="e">
        <f t="shared" si="133"/>
        <v>#REF!</v>
      </c>
      <c r="U487" s="107" t="e">
        <f t="shared" si="133"/>
        <v>#REF!</v>
      </c>
      <c r="V487" s="107" t="e">
        <f t="shared" si="133"/>
        <v>#REF!</v>
      </c>
      <c r="W487" s="107" t="e">
        <f t="shared" si="133"/>
        <v>#REF!</v>
      </c>
      <c r="X487" s="107" t="e">
        <f t="shared" si="133"/>
        <v>#REF!</v>
      </c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/>
      <c r="AT487"/>
      <c r="AU487"/>
      <c r="AV487"/>
    </row>
    <row r="488" spans="1:48" s="25" customFormat="1" x14ac:dyDescent="0.2">
      <c r="A488" s="6" t="s">
        <v>40</v>
      </c>
      <c r="B488" s="26"/>
      <c r="C488" s="124">
        <f t="shared" ref="C488:K488" si="134">C43</f>
        <v>0</v>
      </c>
      <c r="D488" s="124" t="e">
        <f t="shared" si="134"/>
        <v>#REF!</v>
      </c>
      <c r="E488" s="124" t="e">
        <f t="shared" si="134"/>
        <v>#REF!</v>
      </c>
      <c r="F488" s="124" t="e">
        <f t="shared" si="134"/>
        <v>#REF!</v>
      </c>
      <c r="G488" s="124" t="e">
        <f t="shared" si="134"/>
        <v>#REF!</v>
      </c>
      <c r="H488" s="124" t="e">
        <f t="shared" si="134"/>
        <v>#REF!</v>
      </c>
      <c r="I488" s="124" t="e">
        <f t="shared" si="134"/>
        <v>#REF!</v>
      </c>
      <c r="J488" s="124" t="e">
        <f t="shared" si="134"/>
        <v>#REF!</v>
      </c>
      <c r="K488" s="124" t="e">
        <f t="shared" si="134"/>
        <v>#REF!</v>
      </c>
      <c r="L488" s="124" t="e">
        <f t="shared" si="132"/>
        <v>#REF!</v>
      </c>
      <c r="M488" s="122" t="e">
        <f t="shared" si="132"/>
        <v>#REF!</v>
      </c>
      <c r="N488" s="107" t="e">
        <f t="shared" ref="N488:X493" si="135">N395</f>
        <v>#REF!</v>
      </c>
      <c r="O488" s="107" t="e">
        <f t="shared" si="135"/>
        <v>#REF!</v>
      </c>
      <c r="P488" s="107" t="e">
        <f t="shared" si="135"/>
        <v>#REF!</v>
      </c>
      <c r="Q488" s="107" t="e">
        <f t="shared" si="135"/>
        <v>#REF!</v>
      </c>
      <c r="R488" s="107" t="e">
        <f t="shared" si="135"/>
        <v>#REF!</v>
      </c>
      <c r="S488" s="107" t="e">
        <f t="shared" si="135"/>
        <v>#REF!</v>
      </c>
      <c r="T488" s="107" t="e">
        <f t="shared" si="135"/>
        <v>#REF!</v>
      </c>
      <c r="U488" s="107" t="e">
        <f t="shared" si="135"/>
        <v>#REF!</v>
      </c>
      <c r="V488" s="107" t="e">
        <f t="shared" si="135"/>
        <v>#REF!</v>
      </c>
      <c r="W488" s="107" t="e">
        <f t="shared" si="135"/>
        <v>#REF!</v>
      </c>
      <c r="X488" s="107" t="e">
        <f t="shared" si="135"/>
        <v>#REF!</v>
      </c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/>
      <c r="AT488"/>
      <c r="AU488"/>
      <c r="AV488"/>
    </row>
    <row r="489" spans="1:48" s="25" customFormat="1" x14ac:dyDescent="0.2">
      <c r="A489" s="13" t="s">
        <v>0</v>
      </c>
      <c r="B489" s="26"/>
      <c r="C489" s="124">
        <f t="shared" ref="C489:K489" si="136">C44</f>
        <v>0</v>
      </c>
      <c r="D489" s="124" t="e">
        <f t="shared" si="136"/>
        <v>#REF!</v>
      </c>
      <c r="E489" s="124" t="e">
        <f t="shared" si="136"/>
        <v>#REF!</v>
      </c>
      <c r="F489" s="124" t="e">
        <f t="shared" si="136"/>
        <v>#REF!</v>
      </c>
      <c r="G489" s="124" t="e">
        <f t="shared" si="136"/>
        <v>#REF!</v>
      </c>
      <c r="H489" s="124" t="e">
        <f t="shared" si="136"/>
        <v>#REF!</v>
      </c>
      <c r="I489" s="124" t="e">
        <f t="shared" si="136"/>
        <v>#REF!</v>
      </c>
      <c r="J489" s="124" t="e">
        <f t="shared" si="136"/>
        <v>#REF!</v>
      </c>
      <c r="K489" s="124" t="e">
        <f t="shared" si="136"/>
        <v>#REF!</v>
      </c>
      <c r="L489" s="124" t="e">
        <f t="shared" si="132"/>
        <v>#REF!</v>
      </c>
      <c r="M489" s="122" t="e">
        <f t="shared" si="132"/>
        <v>#REF!</v>
      </c>
      <c r="N489" s="107" t="e">
        <f t="shared" si="135"/>
        <v>#REF!</v>
      </c>
      <c r="O489" s="107" t="e">
        <f t="shared" si="135"/>
        <v>#REF!</v>
      </c>
      <c r="P489" s="107" t="e">
        <f t="shared" si="135"/>
        <v>#REF!</v>
      </c>
      <c r="Q489" s="107" t="e">
        <f t="shared" si="135"/>
        <v>#REF!</v>
      </c>
      <c r="R489" s="107" t="e">
        <f t="shared" si="135"/>
        <v>#REF!</v>
      </c>
      <c r="S489" s="107" t="e">
        <f t="shared" si="135"/>
        <v>#REF!</v>
      </c>
      <c r="T489" s="107" t="e">
        <f t="shared" si="135"/>
        <v>#REF!</v>
      </c>
      <c r="U489" s="107" t="e">
        <f t="shared" si="135"/>
        <v>#REF!</v>
      </c>
      <c r="V489" s="107" t="e">
        <f t="shared" si="135"/>
        <v>#REF!</v>
      </c>
      <c r="W489" s="107" t="e">
        <f t="shared" si="135"/>
        <v>#REF!</v>
      </c>
      <c r="X489" s="107" t="e">
        <f t="shared" si="135"/>
        <v>#REF!</v>
      </c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/>
      <c r="AT489"/>
      <c r="AU489"/>
      <c r="AV489"/>
    </row>
    <row r="490" spans="1:48" s="25" customFormat="1" x14ac:dyDescent="0.2">
      <c r="A490" s="58" t="s">
        <v>36</v>
      </c>
      <c r="B490" s="26"/>
      <c r="C490" s="124">
        <f t="shared" ref="C490:K490" si="137">C45</f>
        <v>0</v>
      </c>
      <c r="D490" s="124" t="e">
        <f t="shared" si="137"/>
        <v>#REF!</v>
      </c>
      <c r="E490" s="124" t="e">
        <f t="shared" si="137"/>
        <v>#REF!</v>
      </c>
      <c r="F490" s="124" t="e">
        <f t="shared" si="137"/>
        <v>#REF!</v>
      </c>
      <c r="G490" s="124" t="e">
        <f t="shared" si="137"/>
        <v>#REF!</v>
      </c>
      <c r="H490" s="124" t="e">
        <f t="shared" si="137"/>
        <v>#REF!</v>
      </c>
      <c r="I490" s="124" t="e">
        <f t="shared" si="137"/>
        <v>#REF!</v>
      </c>
      <c r="J490" s="124" t="e">
        <f t="shared" si="137"/>
        <v>#REF!</v>
      </c>
      <c r="K490" s="124" t="e">
        <f t="shared" si="137"/>
        <v>#REF!</v>
      </c>
      <c r="L490" s="124" t="e">
        <f t="shared" si="132"/>
        <v>#REF!</v>
      </c>
      <c r="M490" s="122" t="e">
        <f t="shared" si="132"/>
        <v>#REF!</v>
      </c>
      <c r="N490" s="107" t="e">
        <f t="shared" si="135"/>
        <v>#REF!</v>
      </c>
      <c r="O490" s="107" t="e">
        <f t="shared" si="135"/>
        <v>#REF!</v>
      </c>
      <c r="P490" s="107" t="e">
        <f t="shared" si="135"/>
        <v>#REF!</v>
      </c>
      <c r="Q490" s="107" t="e">
        <f t="shared" si="135"/>
        <v>#REF!</v>
      </c>
      <c r="R490" s="107" t="e">
        <f t="shared" si="135"/>
        <v>#REF!</v>
      </c>
      <c r="S490" s="107" t="e">
        <f t="shared" si="135"/>
        <v>#REF!</v>
      </c>
      <c r="T490" s="107" t="e">
        <f t="shared" si="135"/>
        <v>#REF!</v>
      </c>
      <c r="U490" s="107" t="e">
        <f t="shared" si="135"/>
        <v>#REF!</v>
      </c>
      <c r="V490" s="107" t="e">
        <f t="shared" si="135"/>
        <v>#REF!</v>
      </c>
      <c r="W490" s="107" t="e">
        <f t="shared" si="135"/>
        <v>#REF!</v>
      </c>
      <c r="X490" s="107" t="e">
        <f t="shared" si="135"/>
        <v>#REF!</v>
      </c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/>
      <c r="AT490"/>
      <c r="AU490"/>
      <c r="AV490"/>
    </row>
    <row r="491" spans="1:48" s="25" customFormat="1" x14ac:dyDescent="0.2">
      <c r="A491" s="176" t="s">
        <v>177</v>
      </c>
      <c r="B491" s="26"/>
      <c r="C491" s="124"/>
      <c r="D491" s="124"/>
      <c r="E491" s="124"/>
      <c r="F491" s="124"/>
      <c r="G491" s="124"/>
      <c r="H491" s="124"/>
      <c r="I491" s="124"/>
      <c r="J491" s="124"/>
      <c r="K491" s="124"/>
      <c r="L491" s="124"/>
      <c r="M491" s="122"/>
      <c r="N491" s="107" t="e">
        <f t="shared" si="135"/>
        <v>#REF!</v>
      </c>
      <c r="O491" s="107" t="e">
        <f t="shared" si="135"/>
        <v>#REF!</v>
      </c>
      <c r="P491" s="107" t="e">
        <f t="shared" si="135"/>
        <v>#REF!</v>
      </c>
      <c r="Q491" s="107" t="e">
        <f t="shared" si="135"/>
        <v>#REF!</v>
      </c>
      <c r="R491" s="107" t="e">
        <f t="shared" si="135"/>
        <v>#REF!</v>
      </c>
      <c r="S491" s="107" t="e">
        <f t="shared" si="135"/>
        <v>#REF!</v>
      </c>
      <c r="T491" s="107" t="e">
        <f t="shared" si="135"/>
        <v>#REF!</v>
      </c>
      <c r="U491" s="107" t="e">
        <f t="shared" si="135"/>
        <v>#REF!</v>
      </c>
      <c r="V491" s="107" t="e">
        <f t="shared" si="135"/>
        <v>#REF!</v>
      </c>
      <c r="W491" s="107" t="e">
        <f t="shared" si="135"/>
        <v>#REF!</v>
      </c>
      <c r="X491" s="107" t="e">
        <f t="shared" si="135"/>
        <v>#REF!</v>
      </c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/>
      <c r="AT491"/>
      <c r="AU491"/>
      <c r="AV491"/>
    </row>
    <row r="492" spans="1:48" s="25" customFormat="1" x14ac:dyDescent="0.2">
      <c r="A492" s="13" t="s">
        <v>1</v>
      </c>
      <c r="B492" s="26"/>
      <c r="C492" s="124">
        <f t="shared" ref="C492:K492" si="138">C47</f>
        <v>0</v>
      </c>
      <c r="D492" s="124" t="e">
        <f t="shared" si="138"/>
        <v>#REF!</v>
      </c>
      <c r="E492" s="124" t="e">
        <f t="shared" si="138"/>
        <v>#REF!</v>
      </c>
      <c r="F492" s="124" t="e">
        <f t="shared" si="138"/>
        <v>#REF!</v>
      </c>
      <c r="G492" s="124" t="e">
        <f t="shared" si="138"/>
        <v>#REF!</v>
      </c>
      <c r="H492" s="124" t="e">
        <f t="shared" si="138"/>
        <v>#REF!</v>
      </c>
      <c r="I492" s="124" t="e">
        <f t="shared" si="138"/>
        <v>#REF!</v>
      </c>
      <c r="J492" s="124" t="e">
        <f t="shared" si="138"/>
        <v>#REF!</v>
      </c>
      <c r="K492" s="124" t="e">
        <f t="shared" si="138"/>
        <v>#REF!</v>
      </c>
      <c r="L492" s="124" t="e">
        <f t="shared" si="132"/>
        <v>#REF!</v>
      </c>
      <c r="M492" s="122" t="e">
        <f t="shared" si="132"/>
        <v>#REF!</v>
      </c>
      <c r="N492" s="107" t="e">
        <f t="shared" si="135"/>
        <v>#REF!</v>
      </c>
      <c r="O492" s="107" t="e">
        <f t="shared" si="135"/>
        <v>#REF!</v>
      </c>
      <c r="P492" s="107" t="e">
        <f t="shared" si="135"/>
        <v>#REF!</v>
      </c>
      <c r="Q492" s="107" t="e">
        <f t="shared" si="135"/>
        <v>#REF!</v>
      </c>
      <c r="R492" s="107" t="e">
        <f t="shared" si="135"/>
        <v>#REF!</v>
      </c>
      <c r="S492" s="107" t="e">
        <f t="shared" si="135"/>
        <v>#REF!</v>
      </c>
      <c r="T492" s="107" t="e">
        <f t="shared" si="135"/>
        <v>#REF!</v>
      </c>
      <c r="U492" s="107" t="e">
        <f t="shared" si="135"/>
        <v>#REF!</v>
      </c>
      <c r="V492" s="107" t="e">
        <f t="shared" si="135"/>
        <v>#REF!</v>
      </c>
      <c r="W492" s="107" t="e">
        <f t="shared" si="135"/>
        <v>#REF!</v>
      </c>
      <c r="X492" s="107" t="e">
        <f t="shared" si="135"/>
        <v>#REF!</v>
      </c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  <c r="AM492"/>
      <c r="AN492"/>
      <c r="AO492"/>
      <c r="AP492"/>
      <c r="AQ492"/>
      <c r="AR492"/>
      <c r="AS492"/>
      <c r="AT492"/>
      <c r="AU492"/>
      <c r="AV492"/>
    </row>
    <row r="493" spans="1:48" s="25" customFormat="1" x14ac:dyDescent="0.2">
      <c r="A493" s="13" t="s">
        <v>5</v>
      </c>
      <c r="B493" s="26"/>
      <c r="C493" s="124">
        <f t="shared" ref="C493:K493" si="139">C48</f>
        <v>0</v>
      </c>
      <c r="D493" s="124" t="e">
        <f t="shared" si="139"/>
        <v>#REF!</v>
      </c>
      <c r="E493" s="124" t="e">
        <f t="shared" si="139"/>
        <v>#REF!</v>
      </c>
      <c r="F493" s="124" t="e">
        <f t="shared" si="139"/>
        <v>#REF!</v>
      </c>
      <c r="G493" s="124" t="e">
        <f t="shared" si="139"/>
        <v>#REF!</v>
      </c>
      <c r="H493" s="124" t="e">
        <f t="shared" si="139"/>
        <v>#REF!</v>
      </c>
      <c r="I493" s="124" t="e">
        <f t="shared" si="139"/>
        <v>#REF!</v>
      </c>
      <c r="J493" s="124" t="e">
        <f t="shared" si="139"/>
        <v>#REF!</v>
      </c>
      <c r="K493" s="124" t="e">
        <f t="shared" si="139"/>
        <v>#REF!</v>
      </c>
      <c r="L493" s="124" t="e">
        <f t="shared" si="132"/>
        <v>#REF!</v>
      </c>
      <c r="M493" s="122" t="e">
        <f t="shared" si="132"/>
        <v>#REF!</v>
      </c>
      <c r="N493" s="107">
        <f t="shared" si="135"/>
        <v>0</v>
      </c>
      <c r="O493" s="107">
        <f t="shared" si="135"/>
        <v>0</v>
      </c>
      <c r="P493" s="107">
        <f t="shared" si="135"/>
        <v>0</v>
      </c>
      <c r="Q493" s="107">
        <f t="shared" si="135"/>
        <v>0</v>
      </c>
      <c r="R493" s="107">
        <f t="shared" si="135"/>
        <v>0</v>
      </c>
      <c r="S493" s="107">
        <f t="shared" si="135"/>
        <v>0</v>
      </c>
      <c r="T493" s="107">
        <f t="shared" si="135"/>
        <v>0</v>
      </c>
      <c r="U493" s="107">
        <f t="shared" si="135"/>
        <v>0</v>
      </c>
      <c r="V493" s="107">
        <f t="shared" si="135"/>
        <v>0</v>
      </c>
      <c r="W493" s="107">
        <f t="shared" si="135"/>
        <v>0</v>
      </c>
      <c r="X493" s="107">
        <f t="shared" si="135"/>
        <v>0</v>
      </c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/>
      <c r="AT493"/>
      <c r="AU493"/>
      <c r="AV493"/>
    </row>
    <row r="494" spans="1:48" s="25" customFormat="1" x14ac:dyDescent="0.2">
      <c r="A494" s="6" t="s">
        <v>41</v>
      </c>
      <c r="B494" s="26"/>
      <c r="C494" s="125">
        <f t="shared" ref="C494:K494" si="140">C49</f>
        <v>0</v>
      </c>
      <c r="D494" s="125" t="e">
        <f t="shared" si="140"/>
        <v>#REF!</v>
      </c>
      <c r="E494" s="125" t="e">
        <f t="shared" si="140"/>
        <v>#REF!</v>
      </c>
      <c r="F494" s="125" t="e">
        <f t="shared" si="140"/>
        <v>#REF!</v>
      </c>
      <c r="G494" s="125" t="e">
        <f t="shared" si="140"/>
        <v>#REF!</v>
      </c>
      <c r="H494" s="125" t="e">
        <f t="shared" si="140"/>
        <v>#REF!</v>
      </c>
      <c r="I494" s="125" t="e">
        <f t="shared" si="140"/>
        <v>#REF!</v>
      </c>
      <c r="J494" s="125" t="e">
        <f t="shared" si="140"/>
        <v>#REF!</v>
      </c>
      <c r="K494" s="125" t="e">
        <f t="shared" si="140"/>
        <v>#REF!</v>
      </c>
      <c r="L494" s="125" t="e">
        <f t="shared" si="132"/>
        <v>#REF!</v>
      </c>
      <c r="M494" s="127" t="e">
        <f t="shared" si="132"/>
        <v>#REF!</v>
      </c>
      <c r="N494" s="112" t="e">
        <f t="shared" ref="N494:X494" si="141">N495+N503</f>
        <v>#REF!</v>
      </c>
      <c r="O494" s="112" t="e">
        <f t="shared" si="141"/>
        <v>#REF!</v>
      </c>
      <c r="P494" s="112" t="e">
        <f t="shared" si="141"/>
        <v>#REF!</v>
      </c>
      <c r="Q494" s="112" t="e">
        <f t="shared" si="141"/>
        <v>#REF!</v>
      </c>
      <c r="R494" s="112" t="e">
        <f t="shared" si="141"/>
        <v>#REF!</v>
      </c>
      <c r="S494" s="112" t="e">
        <f t="shared" si="141"/>
        <v>#REF!</v>
      </c>
      <c r="T494" s="112" t="e">
        <f t="shared" si="141"/>
        <v>#REF!</v>
      </c>
      <c r="U494" s="112" t="e">
        <f t="shared" si="141"/>
        <v>#REF!</v>
      </c>
      <c r="V494" s="112" t="e">
        <f t="shared" si="141"/>
        <v>#REF!</v>
      </c>
      <c r="W494" s="112" t="e">
        <f t="shared" si="141"/>
        <v>#REF!</v>
      </c>
      <c r="X494" s="112" t="e">
        <f t="shared" si="141"/>
        <v>#REF!</v>
      </c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/>
      <c r="AT494"/>
      <c r="AU494"/>
      <c r="AV494"/>
    </row>
    <row r="495" spans="1:48" s="25" customFormat="1" x14ac:dyDescent="0.2">
      <c r="A495" s="13" t="s">
        <v>2</v>
      </c>
      <c r="B495" s="26"/>
      <c r="C495" s="125">
        <f t="shared" ref="C495:K495" si="142">C50</f>
        <v>0</v>
      </c>
      <c r="D495" s="125" t="e">
        <f t="shared" si="142"/>
        <v>#REF!</v>
      </c>
      <c r="E495" s="125" t="e">
        <f t="shared" si="142"/>
        <v>#REF!</v>
      </c>
      <c r="F495" s="125" t="e">
        <f t="shared" si="142"/>
        <v>#REF!</v>
      </c>
      <c r="G495" s="125" t="e">
        <f t="shared" si="142"/>
        <v>#REF!</v>
      </c>
      <c r="H495" s="125" t="e">
        <f t="shared" si="142"/>
        <v>#REF!</v>
      </c>
      <c r="I495" s="125" t="e">
        <f t="shared" si="142"/>
        <v>#REF!</v>
      </c>
      <c r="J495" s="125" t="e">
        <f t="shared" si="142"/>
        <v>#REF!</v>
      </c>
      <c r="K495" s="125" t="e">
        <f t="shared" si="142"/>
        <v>#REF!</v>
      </c>
      <c r="L495" s="125" t="e">
        <f t="shared" si="132"/>
        <v>#REF!</v>
      </c>
      <c r="M495" s="127" t="e">
        <f t="shared" si="132"/>
        <v>#REF!</v>
      </c>
      <c r="N495" s="112" t="e">
        <f t="shared" ref="N495:X495" si="143">SUM(N496:N502)</f>
        <v>#REF!</v>
      </c>
      <c r="O495" s="112" t="e">
        <f t="shared" si="143"/>
        <v>#REF!</v>
      </c>
      <c r="P495" s="112" t="e">
        <f t="shared" si="143"/>
        <v>#REF!</v>
      </c>
      <c r="Q495" s="112" t="e">
        <f t="shared" si="143"/>
        <v>#REF!</v>
      </c>
      <c r="R495" s="112" t="e">
        <f t="shared" si="143"/>
        <v>#REF!</v>
      </c>
      <c r="S495" s="112" t="e">
        <f t="shared" si="143"/>
        <v>#REF!</v>
      </c>
      <c r="T495" s="112" t="e">
        <f t="shared" si="143"/>
        <v>#REF!</v>
      </c>
      <c r="U495" s="112" t="e">
        <f t="shared" si="143"/>
        <v>#REF!</v>
      </c>
      <c r="V495" s="112" t="e">
        <f t="shared" si="143"/>
        <v>#REF!</v>
      </c>
      <c r="W495" s="112" t="e">
        <f t="shared" si="143"/>
        <v>#REF!</v>
      </c>
      <c r="X495" s="112" t="e">
        <f t="shared" si="143"/>
        <v>#REF!</v>
      </c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</row>
    <row r="496" spans="1:48" s="25" customFormat="1" x14ac:dyDescent="0.2">
      <c r="A496" s="14" t="s">
        <v>7</v>
      </c>
      <c r="B496" s="26"/>
      <c r="C496" s="125">
        <f t="shared" ref="C496:K496" si="144">C51</f>
        <v>0</v>
      </c>
      <c r="D496" s="125" t="e">
        <f t="shared" si="144"/>
        <v>#REF!</v>
      </c>
      <c r="E496" s="125" t="e">
        <f t="shared" si="144"/>
        <v>#REF!</v>
      </c>
      <c r="F496" s="125" t="e">
        <f t="shared" si="144"/>
        <v>#REF!</v>
      </c>
      <c r="G496" s="125" t="e">
        <f t="shared" si="144"/>
        <v>#REF!</v>
      </c>
      <c r="H496" s="125" t="e">
        <f t="shared" si="144"/>
        <v>#REF!</v>
      </c>
      <c r="I496" s="125" t="e">
        <f t="shared" si="144"/>
        <v>#REF!</v>
      </c>
      <c r="J496" s="125" t="e">
        <f t="shared" si="144"/>
        <v>#REF!</v>
      </c>
      <c r="K496" s="125" t="e">
        <f t="shared" si="144"/>
        <v>#REF!</v>
      </c>
      <c r="L496" s="125" t="e">
        <f t="shared" si="132"/>
        <v>#REF!</v>
      </c>
      <c r="M496" s="127" t="e">
        <f t="shared" si="132"/>
        <v>#REF!</v>
      </c>
      <c r="N496" s="112" t="e">
        <f t="shared" ref="N496:X496" si="145">N403+(N434*N465)</f>
        <v>#REF!</v>
      </c>
      <c r="O496" s="112" t="e">
        <f t="shared" si="145"/>
        <v>#REF!</v>
      </c>
      <c r="P496" s="112" t="e">
        <f t="shared" si="145"/>
        <v>#REF!</v>
      </c>
      <c r="Q496" s="112" t="e">
        <f t="shared" si="145"/>
        <v>#REF!</v>
      </c>
      <c r="R496" s="112" t="e">
        <f t="shared" si="145"/>
        <v>#REF!</v>
      </c>
      <c r="S496" s="112" t="e">
        <f t="shared" si="145"/>
        <v>#REF!</v>
      </c>
      <c r="T496" s="112" t="e">
        <f t="shared" si="145"/>
        <v>#REF!</v>
      </c>
      <c r="U496" s="112" t="e">
        <f t="shared" si="145"/>
        <v>#REF!</v>
      </c>
      <c r="V496" s="112" t="e">
        <f t="shared" si="145"/>
        <v>#REF!</v>
      </c>
      <c r="W496" s="112" t="e">
        <f t="shared" si="145"/>
        <v>#REF!</v>
      </c>
      <c r="X496" s="112" t="e">
        <f t="shared" si="145"/>
        <v>#REF!</v>
      </c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</row>
    <row r="497" spans="1:48" s="25" customFormat="1" x14ac:dyDescent="0.2">
      <c r="A497" s="150" t="s">
        <v>124</v>
      </c>
      <c r="B497" s="26"/>
      <c r="C497" s="125">
        <f t="shared" ref="C497:K497" si="146">C52</f>
        <v>0</v>
      </c>
      <c r="D497" s="125" t="e">
        <f t="shared" si="146"/>
        <v>#REF!</v>
      </c>
      <c r="E497" s="125" t="e">
        <f t="shared" si="146"/>
        <v>#REF!</v>
      </c>
      <c r="F497" s="125" t="e">
        <f t="shared" si="146"/>
        <v>#REF!</v>
      </c>
      <c r="G497" s="125" t="e">
        <f t="shared" si="146"/>
        <v>#REF!</v>
      </c>
      <c r="H497" s="125" t="e">
        <f t="shared" si="146"/>
        <v>#REF!</v>
      </c>
      <c r="I497" s="125" t="e">
        <f t="shared" si="146"/>
        <v>#REF!</v>
      </c>
      <c r="J497" s="125" t="e">
        <f t="shared" si="146"/>
        <v>#REF!</v>
      </c>
      <c r="K497" s="125" t="e">
        <f t="shared" si="146"/>
        <v>#REF!</v>
      </c>
      <c r="L497" s="125" t="e">
        <f t="shared" si="132"/>
        <v>#REF!</v>
      </c>
      <c r="M497" s="127" t="e">
        <f t="shared" si="132"/>
        <v>#REF!</v>
      </c>
      <c r="N497" s="112" t="e">
        <f t="shared" ref="N497:X497" si="147">N404+(N435*N466)</f>
        <v>#REF!</v>
      </c>
      <c r="O497" s="112" t="e">
        <f t="shared" si="147"/>
        <v>#REF!</v>
      </c>
      <c r="P497" s="112" t="e">
        <f t="shared" si="147"/>
        <v>#REF!</v>
      </c>
      <c r="Q497" s="112" t="e">
        <f t="shared" si="147"/>
        <v>#REF!</v>
      </c>
      <c r="R497" s="112" t="e">
        <f t="shared" si="147"/>
        <v>#REF!</v>
      </c>
      <c r="S497" s="112" t="e">
        <f t="shared" si="147"/>
        <v>#REF!</v>
      </c>
      <c r="T497" s="112" t="e">
        <f t="shared" si="147"/>
        <v>#REF!</v>
      </c>
      <c r="U497" s="112" t="e">
        <f t="shared" si="147"/>
        <v>#REF!</v>
      </c>
      <c r="V497" s="112" t="e">
        <f t="shared" si="147"/>
        <v>#REF!</v>
      </c>
      <c r="W497" s="112" t="e">
        <f t="shared" si="147"/>
        <v>#REF!</v>
      </c>
      <c r="X497" s="112" t="e">
        <f t="shared" si="147"/>
        <v>#REF!</v>
      </c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</row>
    <row r="498" spans="1:48" s="25" customFormat="1" x14ac:dyDescent="0.2">
      <c r="A498" s="14" t="s">
        <v>8</v>
      </c>
      <c r="B498" s="26"/>
      <c r="C498" s="125">
        <f t="shared" ref="C498:K498" si="148">C53</f>
        <v>0</v>
      </c>
      <c r="D498" s="125" t="e">
        <f t="shared" si="148"/>
        <v>#REF!</v>
      </c>
      <c r="E498" s="125" t="e">
        <f t="shared" si="148"/>
        <v>#REF!</v>
      </c>
      <c r="F498" s="125" t="e">
        <f t="shared" si="148"/>
        <v>#REF!</v>
      </c>
      <c r="G498" s="125" t="e">
        <f t="shared" si="148"/>
        <v>#REF!</v>
      </c>
      <c r="H498" s="125" t="e">
        <f t="shared" si="148"/>
        <v>#REF!</v>
      </c>
      <c r="I498" s="125" t="e">
        <f t="shared" si="148"/>
        <v>#REF!</v>
      </c>
      <c r="J498" s="125" t="e">
        <f t="shared" si="148"/>
        <v>#REF!</v>
      </c>
      <c r="K498" s="125" t="e">
        <f t="shared" si="148"/>
        <v>#REF!</v>
      </c>
      <c r="L498" s="125" t="e">
        <f t="shared" ref="L498:M504" si="149">L53</f>
        <v>#REF!</v>
      </c>
      <c r="M498" s="127" t="e">
        <f t="shared" si="149"/>
        <v>#REF!</v>
      </c>
      <c r="N498" s="112" t="e">
        <f t="shared" ref="N498:X498" si="150">N405+(N436*N467)</f>
        <v>#REF!</v>
      </c>
      <c r="O498" s="112" t="e">
        <f t="shared" si="150"/>
        <v>#REF!</v>
      </c>
      <c r="P498" s="112" t="e">
        <f t="shared" si="150"/>
        <v>#REF!</v>
      </c>
      <c r="Q498" s="112" t="e">
        <f t="shared" si="150"/>
        <v>#REF!</v>
      </c>
      <c r="R498" s="112" t="e">
        <f t="shared" si="150"/>
        <v>#REF!</v>
      </c>
      <c r="S498" s="112" t="e">
        <f t="shared" si="150"/>
        <v>#REF!</v>
      </c>
      <c r="T498" s="112" t="e">
        <f t="shared" si="150"/>
        <v>#REF!</v>
      </c>
      <c r="U498" s="112" t="e">
        <f t="shared" si="150"/>
        <v>#REF!</v>
      </c>
      <c r="V498" s="112" t="e">
        <f t="shared" si="150"/>
        <v>#REF!</v>
      </c>
      <c r="W498" s="112" t="e">
        <f t="shared" si="150"/>
        <v>#REF!</v>
      </c>
      <c r="X498" s="112" t="e">
        <f t="shared" si="150"/>
        <v>#REF!</v>
      </c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</row>
    <row r="499" spans="1:48" s="25" customFormat="1" x14ac:dyDescent="0.2">
      <c r="A499" s="14" t="s">
        <v>9</v>
      </c>
      <c r="B499" s="26"/>
      <c r="C499" s="125">
        <f t="shared" ref="C499:K499" si="151">C54</f>
        <v>0</v>
      </c>
      <c r="D499" s="125" t="e">
        <f t="shared" si="151"/>
        <v>#REF!</v>
      </c>
      <c r="E499" s="125" t="e">
        <f t="shared" si="151"/>
        <v>#REF!</v>
      </c>
      <c r="F499" s="125" t="e">
        <f t="shared" si="151"/>
        <v>#REF!</v>
      </c>
      <c r="G499" s="125" t="e">
        <f t="shared" si="151"/>
        <v>#REF!</v>
      </c>
      <c r="H499" s="125" t="e">
        <f t="shared" si="151"/>
        <v>#REF!</v>
      </c>
      <c r="I499" s="125" t="e">
        <f t="shared" si="151"/>
        <v>#REF!</v>
      </c>
      <c r="J499" s="125" t="e">
        <f t="shared" si="151"/>
        <v>#REF!</v>
      </c>
      <c r="K499" s="125" t="e">
        <f t="shared" si="151"/>
        <v>#REF!</v>
      </c>
      <c r="L499" s="125" t="e">
        <f t="shared" si="149"/>
        <v>#REF!</v>
      </c>
      <c r="M499" s="127" t="e">
        <f t="shared" si="149"/>
        <v>#REF!</v>
      </c>
      <c r="N499" s="112" t="e">
        <f t="shared" ref="N499:X499" si="152">N406+(N437*N468)</f>
        <v>#REF!</v>
      </c>
      <c r="O499" s="112" t="e">
        <f t="shared" si="152"/>
        <v>#REF!</v>
      </c>
      <c r="P499" s="112" t="e">
        <f t="shared" si="152"/>
        <v>#REF!</v>
      </c>
      <c r="Q499" s="112" t="e">
        <f t="shared" si="152"/>
        <v>#REF!</v>
      </c>
      <c r="R499" s="112" t="e">
        <f t="shared" si="152"/>
        <v>#REF!</v>
      </c>
      <c r="S499" s="112" t="e">
        <f t="shared" si="152"/>
        <v>#REF!</v>
      </c>
      <c r="T499" s="112" t="e">
        <f t="shared" si="152"/>
        <v>#REF!</v>
      </c>
      <c r="U499" s="112" t="e">
        <f t="shared" si="152"/>
        <v>#REF!</v>
      </c>
      <c r="V499" s="112" t="e">
        <f t="shared" si="152"/>
        <v>#REF!</v>
      </c>
      <c r="W499" s="112" t="e">
        <f t="shared" si="152"/>
        <v>#REF!</v>
      </c>
      <c r="X499" s="112" t="e">
        <f t="shared" si="152"/>
        <v>#REF!</v>
      </c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</row>
    <row r="500" spans="1:48" s="25" customFormat="1" x14ac:dyDescent="0.2">
      <c r="A500" s="14" t="s">
        <v>101</v>
      </c>
      <c r="B500" s="26"/>
      <c r="C500" s="125">
        <f t="shared" ref="C500:K500" si="153">C55</f>
        <v>0</v>
      </c>
      <c r="D500" s="125" t="e">
        <f t="shared" si="153"/>
        <v>#REF!</v>
      </c>
      <c r="E500" s="125" t="e">
        <f t="shared" si="153"/>
        <v>#REF!</v>
      </c>
      <c r="F500" s="125" t="e">
        <f t="shared" si="153"/>
        <v>#REF!</v>
      </c>
      <c r="G500" s="125" t="e">
        <f t="shared" si="153"/>
        <v>#REF!</v>
      </c>
      <c r="H500" s="125" t="e">
        <f t="shared" si="153"/>
        <v>#REF!</v>
      </c>
      <c r="I500" s="125" t="e">
        <f t="shared" si="153"/>
        <v>#REF!</v>
      </c>
      <c r="J500" s="125" t="e">
        <f t="shared" si="153"/>
        <v>#REF!</v>
      </c>
      <c r="K500" s="125" t="e">
        <f t="shared" si="153"/>
        <v>#REF!</v>
      </c>
      <c r="L500" s="125" t="e">
        <f t="shared" si="149"/>
        <v>#REF!</v>
      </c>
      <c r="M500" s="127" t="e">
        <f t="shared" si="149"/>
        <v>#REF!</v>
      </c>
      <c r="N500" s="112" t="e">
        <f t="shared" ref="N500:X500" si="154">N407+(N438*N469)</f>
        <v>#REF!</v>
      </c>
      <c r="O500" s="112" t="e">
        <f t="shared" si="154"/>
        <v>#REF!</v>
      </c>
      <c r="P500" s="112" t="e">
        <f t="shared" si="154"/>
        <v>#REF!</v>
      </c>
      <c r="Q500" s="112" t="e">
        <f t="shared" si="154"/>
        <v>#REF!</v>
      </c>
      <c r="R500" s="112" t="e">
        <f t="shared" si="154"/>
        <v>#REF!</v>
      </c>
      <c r="S500" s="112" t="e">
        <f t="shared" si="154"/>
        <v>#REF!</v>
      </c>
      <c r="T500" s="112" t="e">
        <f t="shared" si="154"/>
        <v>#REF!</v>
      </c>
      <c r="U500" s="112" t="e">
        <f t="shared" si="154"/>
        <v>#REF!</v>
      </c>
      <c r="V500" s="112" t="e">
        <f t="shared" si="154"/>
        <v>#REF!</v>
      </c>
      <c r="W500" s="112" t="e">
        <f t="shared" si="154"/>
        <v>#REF!</v>
      </c>
      <c r="X500" s="112" t="e">
        <f t="shared" si="154"/>
        <v>#REF!</v>
      </c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</row>
    <row r="501" spans="1:48" s="25" customFormat="1" x14ac:dyDescent="0.2">
      <c r="A501" s="14" t="s">
        <v>11</v>
      </c>
      <c r="B501" s="26"/>
      <c r="C501" s="125">
        <f t="shared" ref="C501:K501" si="155">C56</f>
        <v>0</v>
      </c>
      <c r="D501" s="125" t="e">
        <f t="shared" si="155"/>
        <v>#REF!</v>
      </c>
      <c r="E501" s="125" t="e">
        <f t="shared" si="155"/>
        <v>#REF!</v>
      </c>
      <c r="F501" s="125" t="e">
        <f t="shared" si="155"/>
        <v>#REF!</v>
      </c>
      <c r="G501" s="125" t="e">
        <f t="shared" si="155"/>
        <v>#REF!</v>
      </c>
      <c r="H501" s="125" t="e">
        <f t="shared" si="155"/>
        <v>#REF!</v>
      </c>
      <c r="I501" s="125" t="e">
        <f t="shared" si="155"/>
        <v>#REF!</v>
      </c>
      <c r="J501" s="125" t="e">
        <f t="shared" si="155"/>
        <v>#REF!</v>
      </c>
      <c r="K501" s="125" t="e">
        <f t="shared" si="155"/>
        <v>#REF!</v>
      </c>
      <c r="L501" s="125" t="e">
        <f t="shared" si="149"/>
        <v>#REF!</v>
      </c>
      <c r="M501" s="127" t="e">
        <f t="shared" si="149"/>
        <v>#REF!</v>
      </c>
      <c r="N501" s="112" t="e">
        <f t="shared" ref="N501:X501" si="156">N408+(N439*N470)</f>
        <v>#REF!</v>
      </c>
      <c r="O501" s="112" t="e">
        <f t="shared" si="156"/>
        <v>#REF!</v>
      </c>
      <c r="P501" s="112" t="e">
        <f t="shared" si="156"/>
        <v>#REF!</v>
      </c>
      <c r="Q501" s="112" t="e">
        <f t="shared" si="156"/>
        <v>#REF!</v>
      </c>
      <c r="R501" s="112" t="e">
        <f t="shared" si="156"/>
        <v>#REF!</v>
      </c>
      <c r="S501" s="112" t="e">
        <f t="shared" si="156"/>
        <v>#REF!</v>
      </c>
      <c r="T501" s="112" t="e">
        <f t="shared" si="156"/>
        <v>#REF!</v>
      </c>
      <c r="U501" s="112" t="e">
        <f t="shared" si="156"/>
        <v>#REF!</v>
      </c>
      <c r="V501" s="112" t="e">
        <f t="shared" si="156"/>
        <v>#REF!</v>
      </c>
      <c r="W501" s="112" t="e">
        <f t="shared" si="156"/>
        <v>#REF!</v>
      </c>
      <c r="X501" s="112" t="e">
        <f t="shared" si="156"/>
        <v>#REF!</v>
      </c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</row>
    <row r="502" spans="1:48" s="25" customFormat="1" x14ac:dyDescent="0.2">
      <c r="A502" s="14" t="s">
        <v>12</v>
      </c>
      <c r="B502" s="26"/>
      <c r="C502" s="125">
        <f t="shared" ref="C502:K502" si="157">C57</f>
        <v>0</v>
      </c>
      <c r="D502" s="125" t="e">
        <f t="shared" si="157"/>
        <v>#REF!</v>
      </c>
      <c r="E502" s="125" t="e">
        <f t="shared" si="157"/>
        <v>#REF!</v>
      </c>
      <c r="F502" s="125" t="e">
        <f t="shared" si="157"/>
        <v>#REF!</v>
      </c>
      <c r="G502" s="125" t="e">
        <f t="shared" si="157"/>
        <v>#REF!</v>
      </c>
      <c r="H502" s="125" t="e">
        <f t="shared" si="157"/>
        <v>#REF!</v>
      </c>
      <c r="I502" s="125" t="e">
        <f t="shared" si="157"/>
        <v>#REF!</v>
      </c>
      <c r="J502" s="125" t="e">
        <f t="shared" si="157"/>
        <v>#REF!</v>
      </c>
      <c r="K502" s="125" t="e">
        <f t="shared" si="157"/>
        <v>#REF!</v>
      </c>
      <c r="L502" s="125" t="e">
        <f t="shared" si="149"/>
        <v>#REF!</v>
      </c>
      <c r="M502" s="127" t="e">
        <f t="shared" si="149"/>
        <v>#REF!</v>
      </c>
      <c r="N502" s="112" t="e">
        <f t="shared" ref="N502:X502" si="158">N409+(N440*N471)</f>
        <v>#REF!</v>
      </c>
      <c r="O502" s="112" t="e">
        <f t="shared" si="158"/>
        <v>#REF!</v>
      </c>
      <c r="P502" s="112" t="e">
        <f t="shared" si="158"/>
        <v>#REF!</v>
      </c>
      <c r="Q502" s="112" t="e">
        <f t="shared" si="158"/>
        <v>#REF!</v>
      </c>
      <c r="R502" s="112" t="e">
        <f t="shared" si="158"/>
        <v>#REF!</v>
      </c>
      <c r="S502" s="112" t="e">
        <f t="shared" si="158"/>
        <v>#REF!</v>
      </c>
      <c r="T502" s="112" t="e">
        <f t="shared" si="158"/>
        <v>#REF!</v>
      </c>
      <c r="U502" s="112" t="e">
        <f t="shared" si="158"/>
        <v>#REF!</v>
      </c>
      <c r="V502" s="112" t="e">
        <f t="shared" si="158"/>
        <v>#REF!</v>
      </c>
      <c r="W502" s="112" t="e">
        <f t="shared" si="158"/>
        <v>#REF!</v>
      </c>
      <c r="X502" s="112" t="e">
        <f t="shared" si="158"/>
        <v>#REF!</v>
      </c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</row>
    <row r="503" spans="1:48" s="25" customFormat="1" x14ac:dyDescent="0.2">
      <c r="A503" s="13" t="s">
        <v>3</v>
      </c>
      <c r="B503" s="26"/>
      <c r="C503" s="125">
        <f t="shared" ref="C503:K503" si="159">C58</f>
        <v>0</v>
      </c>
      <c r="D503" s="125" t="e">
        <f t="shared" si="159"/>
        <v>#REF!</v>
      </c>
      <c r="E503" s="125" t="e">
        <f t="shared" si="159"/>
        <v>#REF!</v>
      </c>
      <c r="F503" s="125" t="e">
        <f t="shared" si="159"/>
        <v>#REF!</v>
      </c>
      <c r="G503" s="125" t="e">
        <f t="shared" si="159"/>
        <v>#REF!</v>
      </c>
      <c r="H503" s="125" t="e">
        <f t="shared" si="159"/>
        <v>#REF!</v>
      </c>
      <c r="I503" s="125" t="e">
        <f t="shared" si="159"/>
        <v>#REF!</v>
      </c>
      <c r="J503" s="125" t="e">
        <f t="shared" si="159"/>
        <v>#REF!</v>
      </c>
      <c r="K503" s="125" t="e">
        <f t="shared" si="159"/>
        <v>#REF!</v>
      </c>
      <c r="L503" s="125" t="e">
        <f t="shared" si="149"/>
        <v>#REF!</v>
      </c>
      <c r="M503" s="127" t="e">
        <f t="shared" si="149"/>
        <v>#REF!</v>
      </c>
      <c r="N503" s="112" t="e">
        <f t="shared" ref="N503:X503" si="160">SUM(N504:N513)</f>
        <v>#REF!</v>
      </c>
      <c r="O503" s="112" t="e">
        <f t="shared" si="160"/>
        <v>#REF!</v>
      </c>
      <c r="P503" s="112" t="e">
        <f t="shared" si="160"/>
        <v>#REF!</v>
      </c>
      <c r="Q503" s="112" t="e">
        <f t="shared" si="160"/>
        <v>#REF!</v>
      </c>
      <c r="R503" s="112" t="e">
        <f t="shared" si="160"/>
        <v>#REF!</v>
      </c>
      <c r="S503" s="112" t="e">
        <f t="shared" si="160"/>
        <v>#REF!</v>
      </c>
      <c r="T503" s="112" t="e">
        <f t="shared" si="160"/>
        <v>#REF!</v>
      </c>
      <c r="U503" s="112" t="e">
        <f t="shared" si="160"/>
        <v>#REF!</v>
      </c>
      <c r="V503" s="112" t="e">
        <f t="shared" si="160"/>
        <v>#REF!</v>
      </c>
      <c r="W503" s="112" t="e">
        <f t="shared" si="160"/>
        <v>#REF!</v>
      </c>
      <c r="X503" s="112" t="e">
        <f t="shared" si="160"/>
        <v>#REF!</v>
      </c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</row>
    <row r="504" spans="1:48" s="25" customFormat="1" x14ac:dyDescent="0.2">
      <c r="A504" s="14" t="s">
        <v>13</v>
      </c>
      <c r="B504" s="26"/>
      <c r="C504" s="125">
        <f t="shared" ref="C504:K504" si="161">C59</f>
        <v>0</v>
      </c>
      <c r="D504" s="125" t="e">
        <f t="shared" si="161"/>
        <v>#REF!</v>
      </c>
      <c r="E504" s="125" t="e">
        <f t="shared" si="161"/>
        <v>#REF!</v>
      </c>
      <c r="F504" s="125" t="e">
        <f t="shared" si="161"/>
        <v>#REF!</v>
      </c>
      <c r="G504" s="125" t="e">
        <f t="shared" si="161"/>
        <v>#REF!</v>
      </c>
      <c r="H504" s="125" t="e">
        <f t="shared" si="161"/>
        <v>#REF!</v>
      </c>
      <c r="I504" s="125" t="e">
        <f t="shared" si="161"/>
        <v>#REF!</v>
      </c>
      <c r="J504" s="125" t="e">
        <f t="shared" si="161"/>
        <v>#REF!</v>
      </c>
      <c r="K504" s="125" t="e">
        <f t="shared" si="161"/>
        <v>#REF!</v>
      </c>
      <c r="L504" s="125" t="e">
        <f t="shared" si="149"/>
        <v>#REF!</v>
      </c>
      <c r="M504" s="127" t="e">
        <f t="shared" si="149"/>
        <v>#REF!</v>
      </c>
      <c r="N504" s="112" t="e">
        <f t="shared" ref="N504:X504" si="162">N411+(N442*N473)</f>
        <v>#REF!</v>
      </c>
      <c r="O504" s="112" t="e">
        <f t="shared" si="162"/>
        <v>#REF!</v>
      </c>
      <c r="P504" s="112" t="e">
        <f t="shared" si="162"/>
        <v>#REF!</v>
      </c>
      <c r="Q504" s="112" t="e">
        <f t="shared" si="162"/>
        <v>#REF!</v>
      </c>
      <c r="R504" s="112" t="e">
        <f t="shared" si="162"/>
        <v>#REF!</v>
      </c>
      <c r="S504" s="112" t="e">
        <f t="shared" si="162"/>
        <v>#REF!</v>
      </c>
      <c r="T504" s="112" t="e">
        <f t="shared" si="162"/>
        <v>#REF!</v>
      </c>
      <c r="U504" s="112" t="e">
        <f t="shared" si="162"/>
        <v>#REF!</v>
      </c>
      <c r="V504" s="112" t="e">
        <f t="shared" si="162"/>
        <v>#REF!</v>
      </c>
      <c r="W504" s="112" t="e">
        <f t="shared" si="162"/>
        <v>#REF!</v>
      </c>
      <c r="X504" s="112" t="e">
        <f t="shared" si="162"/>
        <v>#REF!</v>
      </c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</row>
    <row r="505" spans="1:48" s="25" customFormat="1" x14ac:dyDescent="0.2">
      <c r="A505" s="14" t="s">
        <v>14</v>
      </c>
      <c r="B505" s="26"/>
      <c r="C505" s="125">
        <f t="shared" ref="C505:K505" si="163">C60</f>
        <v>0</v>
      </c>
      <c r="D505" s="125" t="e">
        <f t="shared" si="163"/>
        <v>#REF!</v>
      </c>
      <c r="E505" s="125" t="e">
        <f t="shared" si="163"/>
        <v>#REF!</v>
      </c>
      <c r="F505" s="125" t="e">
        <f t="shared" si="163"/>
        <v>#REF!</v>
      </c>
      <c r="G505" s="125" t="e">
        <f t="shared" si="163"/>
        <v>#REF!</v>
      </c>
      <c r="H505" s="125" t="e">
        <f t="shared" si="163"/>
        <v>#REF!</v>
      </c>
      <c r="I505" s="125" t="e">
        <f t="shared" si="163"/>
        <v>#REF!</v>
      </c>
      <c r="J505" s="125" t="e">
        <f t="shared" si="163"/>
        <v>#REF!</v>
      </c>
      <c r="K505" s="125" t="e">
        <f t="shared" si="163"/>
        <v>#REF!</v>
      </c>
      <c r="L505" s="125" t="e">
        <f t="shared" ref="L505:M514" si="164">L60</f>
        <v>#REF!</v>
      </c>
      <c r="M505" s="127" t="e">
        <f t="shared" si="164"/>
        <v>#REF!</v>
      </c>
      <c r="N505" s="112" t="e">
        <f t="shared" ref="N505:X505" si="165">N412+(N443*N474)</f>
        <v>#REF!</v>
      </c>
      <c r="O505" s="112" t="e">
        <f t="shared" si="165"/>
        <v>#REF!</v>
      </c>
      <c r="P505" s="112" t="e">
        <f t="shared" si="165"/>
        <v>#REF!</v>
      </c>
      <c r="Q505" s="112" t="e">
        <f t="shared" si="165"/>
        <v>#REF!</v>
      </c>
      <c r="R505" s="112" t="e">
        <f t="shared" si="165"/>
        <v>#REF!</v>
      </c>
      <c r="S505" s="112" t="e">
        <f t="shared" si="165"/>
        <v>#REF!</v>
      </c>
      <c r="T505" s="112" t="e">
        <f t="shared" si="165"/>
        <v>#REF!</v>
      </c>
      <c r="U505" s="112" t="e">
        <f t="shared" si="165"/>
        <v>#REF!</v>
      </c>
      <c r="V505" s="112" t="e">
        <f t="shared" si="165"/>
        <v>#REF!</v>
      </c>
      <c r="W505" s="112" t="e">
        <f t="shared" si="165"/>
        <v>#REF!</v>
      </c>
      <c r="X505" s="112" t="e">
        <f t="shared" si="165"/>
        <v>#REF!</v>
      </c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</row>
    <row r="506" spans="1:48" s="25" customFormat="1" x14ac:dyDescent="0.2">
      <c r="A506" s="14" t="s">
        <v>15</v>
      </c>
      <c r="B506" s="26"/>
      <c r="C506" s="125">
        <f t="shared" ref="C506:K506" si="166">C61</f>
        <v>0</v>
      </c>
      <c r="D506" s="125" t="e">
        <f t="shared" si="166"/>
        <v>#REF!</v>
      </c>
      <c r="E506" s="125" t="e">
        <f t="shared" si="166"/>
        <v>#REF!</v>
      </c>
      <c r="F506" s="125" t="e">
        <f t="shared" si="166"/>
        <v>#REF!</v>
      </c>
      <c r="G506" s="125" t="e">
        <f t="shared" si="166"/>
        <v>#REF!</v>
      </c>
      <c r="H506" s="125" t="e">
        <f t="shared" si="166"/>
        <v>#REF!</v>
      </c>
      <c r="I506" s="125" t="e">
        <f t="shared" si="166"/>
        <v>#REF!</v>
      </c>
      <c r="J506" s="125" t="e">
        <f t="shared" si="166"/>
        <v>#REF!</v>
      </c>
      <c r="K506" s="125" t="e">
        <f t="shared" si="166"/>
        <v>#REF!</v>
      </c>
      <c r="L506" s="125" t="e">
        <f t="shared" si="164"/>
        <v>#REF!</v>
      </c>
      <c r="M506" s="127" t="e">
        <f t="shared" si="164"/>
        <v>#REF!</v>
      </c>
      <c r="N506" s="112" t="e">
        <f t="shared" ref="N506:X506" si="167">N413+(N444*N475)</f>
        <v>#REF!</v>
      </c>
      <c r="O506" s="112" t="e">
        <f t="shared" si="167"/>
        <v>#REF!</v>
      </c>
      <c r="P506" s="112" t="e">
        <f t="shared" si="167"/>
        <v>#REF!</v>
      </c>
      <c r="Q506" s="112" t="e">
        <f t="shared" si="167"/>
        <v>#REF!</v>
      </c>
      <c r="R506" s="112" t="e">
        <f t="shared" si="167"/>
        <v>#REF!</v>
      </c>
      <c r="S506" s="112" t="e">
        <f t="shared" si="167"/>
        <v>#REF!</v>
      </c>
      <c r="T506" s="112" t="e">
        <f t="shared" si="167"/>
        <v>#REF!</v>
      </c>
      <c r="U506" s="112" t="e">
        <f t="shared" si="167"/>
        <v>#REF!</v>
      </c>
      <c r="V506" s="112" t="e">
        <f t="shared" si="167"/>
        <v>#REF!</v>
      </c>
      <c r="W506" s="112" t="e">
        <f t="shared" si="167"/>
        <v>#REF!</v>
      </c>
      <c r="X506" s="112" t="e">
        <f t="shared" si="167"/>
        <v>#REF!</v>
      </c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</row>
    <row r="507" spans="1:48" s="25" customFormat="1" x14ac:dyDescent="0.2">
      <c r="A507" s="14" t="s">
        <v>16</v>
      </c>
      <c r="B507" s="26"/>
      <c r="C507" s="125">
        <f t="shared" ref="C507:K507" si="168">C62</f>
        <v>0</v>
      </c>
      <c r="D507" s="125" t="e">
        <f t="shared" si="168"/>
        <v>#REF!</v>
      </c>
      <c r="E507" s="125" t="e">
        <f t="shared" si="168"/>
        <v>#REF!</v>
      </c>
      <c r="F507" s="125" t="e">
        <f t="shared" si="168"/>
        <v>#REF!</v>
      </c>
      <c r="G507" s="125" t="e">
        <f t="shared" si="168"/>
        <v>#REF!</v>
      </c>
      <c r="H507" s="125" t="e">
        <f t="shared" si="168"/>
        <v>#REF!</v>
      </c>
      <c r="I507" s="125" t="e">
        <f t="shared" si="168"/>
        <v>#REF!</v>
      </c>
      <c r="J507" s="125" t="e">
        <f t="shared" si="168"/>
        <v>#REF!</v>
      </c>
      <c r="K507" s="125" t="e">
        <f t="shared" si="168"/>
        <v>#REF!</v>
      </c>
      <c r="L507" s="125" t="e">
        <f t="shared" si="164"/>
        <v>#REF!</v>
      </c>
      <c r="M507" s="127" t="e">
        <f t="shared" si="164"/>
        <v>#REF!</v>
      </c>
      <c r="N507" s="112" t="e">
        <f t="shared" ref="N507:X507" si="169">N414+(N445*N476)</f>
        <v>#REF!</v>
      </c>
      <c r="O507" s="112" t="e">
        <f t="shared" si="169"/>
        <v>#REF!</v>
      </c>
      <c r="P507" s="112" t="e">
        <f t="shared" si="169"/>
        <v>#REF!</v>
      </c>
      <c r="Q507" s="112" t="e">
        <f t="shared" si="169"/>
        <v>#REF!</v>
      </c>
      <c r="R507" s="112" t="e">
        <f t="shared" si="169"/>
        <v>#REF!</v>
      </c>
      <c r="S507" s="112" t="e">
        <f t="shared" si="169"/>
        <v>#REF!</v>
      </c>
      <c r="T507" s="112" t="e">
        <f t="shared" si="169"/>
        <v>#REF!</v>
      </c>
      <c r="U507" s="112" t="e">
        <f t="shared" si="169"/>
        <v>#REF!</v>
      </c>
      <c r="V507" s="112" t="e">
        <f t="shared" si="169"/>
        <v>#REF!</v>
      </c>
      <c r="W507" s="112" t="e">
        <f t="shared" si="169"/>
        <v>#REF!</v>
      </c>
      <c r="X507" s="112" t="e">
        <f t="shared" si="169"/>
        <v>#REF!</v>
      </c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</row>
    <row r="508" spans="1:48" s="25" customFormat="1" x14ac:dyDescent="0.2">
      <c r="A508" s="14" t="s">
        <v>43</v>
      </c>
      <c r="B508" s="26"/>
      <c r="C508" s="125">
        <f t="shared" ref="C508:K508" si="170">C63</f>
        <v>0</v>
      </c>
      <c r="D508" s="125" t="e">
        <f t="shared" si="170"/>
        <v>#REF!</v>
      </c>
      <c r="E508" s="125" t="e">
        <f t="shared" si="170"/>
        <v>#REF!</v>
      </c>
      <c r="F508" s="125" t="e">
        <f t="shared" si="170"/>
        <v>#REF!</v>
      </c>
      <c r="G508" s="125" t="e">
        <f t="shared" si="170"/>
        <v>#REF!</v>
      </c>
      <c r="H508" s="125" t="e">
        <f t="shared" si="170"/>
        <v>#REF!</v>
      </c>
      <c r="I508" s="125" t="e">
        <f t="shared" si="170"/>
        <v>#REF!</v>
      </c>
      <c r="J508" s="125" t="e">
        <f t="shared" si="170"/>
        <v>#REF!</v>
      </c>
      <c r="K508" s="125" t="e">
        <f t="shared" si="170"/>
        <v>#REF!</v>
      </c>
      <c r="L508" s="125" t="e">
        <f t="shared" si="164"/>
        <v>#REF!</v>
      </c>
      <c r="M508" s="127" t="e">
        <f t="shared" si="164"/>
        <v>#REF!</v>
      </c>
      <c r="N508" s="112" t="e">
        <f t="shared" ref="N508:X508" si="171">N415+(N446*N477)</f>
        <v>#REF!</v>
      </c>
      <c r="O508" s="112" t="e">
        <f t="shared" si="171"/>
        <v>#REF!</v>
      </c>
      <c r="P508" s="112" t="e">
        <f t="shared" si="171"/>
        <v>#REF!</v>
      </c>
      <c r="Q508" s="112" t="e">
        <f t="shared" si="171"/>
        <v>#REF!</v>
      </c>
      <c r="R508" s="112" t="e">
        <f t="shared" si="171"/>
        <v>#REF!</v>
      </c>
      <c r="S508" s="112" t="e">
        <f t="shared" si="171"/>
        <v>#REF!</v>
      </c>
      <c r="T508" s="112" t="e">
        <f t="shared" si="171"/>
        <v>#REF!</v>
      </c>
      <c r="U508" s="112" t="e">
        <f t="shared" si="171"/>
        <v>#REF!</v>
      </c>
      <c r="V508" s="112" t="e">
        <f t="shared" si="171"/>
        <v>#REF!</v>
      </c>
      <c r="W508" s="112" t="e">
        <f t="shared" si="171"/>
        <v>#REF!</v>
      </c>
      <c r="X508" s="112" t="e">
        <f t="shared" si="171"/>
        <v>#REF!</v>
      </c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</row>
    <row r="509" spans="1:48" s="25" customFormat="1" x14ac:dyDescent="0.2">
      <c r="A509" s="14" t="s">
        <v>17</v>
      </c>
      <c r="B509" s="26"/>
      <c r="C509" s="125">
        <f t="shared" ref="C509:K509" si="172">C64</f>
        <v>0</v>
      </c>
      <c r="D509" s="125" t="e">
        <f t="shared" si="172"/>
        <v>#REF!</v>
      </c>
      <c r="E509" s="125" t="e">
        <f t="shared" si="172"/>
        <v>#REF!</v>
      </c>
      <c r="F509" s="125" t="e">
        <f t="shared" si="172"/>
        <v>#REF!</v>
      </c>
      <c r="G509" s="125" t="e">
        <f t="shared" si="172"/>
        <v>#REF!</v>
      </c>
      <c r="H509" s="125" t="e">
        <f t="shared" si="172"/>
        <v>#REF!</v>
      </c>
      <c r="I509" s="125" t="e">
        <f t="shared" si="172"/>
        <v>#REF!</v>
      </c>
      <c r="J509" s="125" t="e">
        <f t="shared" si="172"/>
        <v>#REF!</v>
      </c>
      <c r="K509" s="125" t="e">
        <f t="shared" si="172"/>
        <v>#REF!</v>
      </c>
      <c r="L509" s="125" t="e">
        <f t="shared" si="164"/>
        <v>#REF!</v>
      </c>
      <c r="M509" s="127" t="e">
        <f t="shared" si="164"/>
        <v>#REF!</v>
      </c>
      <c r="N509" s="112" t="e">
        <f t="shared" ref="N509:X509" si="173">N416+(N447*N478)</f>
        <v>#REF!</v>
      </c>
      <c r="O509" s="112" t="e">
        <f t="shared" si="173"/>
        <v>#REF!</v>
      </c>
      <c r="P509" s="112" t="e">
        <f t="shared" si="173"/>
        <v>#REF!</v>
      </c>
      <c r="Q509" s="112" t="e">
        <f t="shared" si="173"/>
        <v>#REF!</v>
      </c>
      <c r="R509" s="112" t="e">
        <f t="shared" si="173"/>
        <v>#REF!</v>
      </c>
      <c r="S509" s="112" t="e">
        <f t="shared" si="173"/>
        <v>#REF!</v>
      </c>
      <c r="T509" s="112" t="e">
        <f t="shared" si="173"/>
        <v>#REF!</v>
      </c>
      <c r="U509" s="112" t="e">
        <f t="shared" si="173"/>
        <v>#REF!</v>
      </c>
      <c r="V509" s="112" t="e">
        <f t="shared" si="173"/>
        <v>#REF!</v>
      </c>
      <c r="W509" s="112" t="e">
        <f t="shared" si="173"/>
        <v>#REF!</v>
      </c>
      <c r="X509" s="112" t="e">
        <f t="shared" si="173"/>
        <v>#REF!</v>
      </c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</row>
    <row r="510" spans="1:48" s="25" customFormat="1" x14ac:dyDescent="0.2">
      <c r="A510" s="14" t="s">
        <v>18</v>
      </c>
      <c r="B510" s="26"/>
      <c r="C510" s="125">
        <f t="shared" ref="C510:K510" si="174">C65</f>
        <v>0</v>
      </c>
      <c r="D510" s="125" t="e">
        <f t="shared" si="174"/>
        <v>#REF!</v>
      </c>
      <c r="E510" s="125" t="e">
        <f t="shared" si="174"/>
        <v>#REF!</v>
      </c>
      <c r="F510" s="125" t="e">
        <f t="shared" si="174"/>
        <v>#REF!</v>
      </c>
      <c r="G510" s="125" t="e">
        <f t="shared" si="174"/>
        <v>#REF!</v>
      </c>
      <c r="H510" s="125" t="e">
        <f t="shared" si="174"/>
        <v>#REF!</v>
      </c>
      <c r="I510" s="125" t="e">
        <f t="shared" si="174"/>
        <v>#REF!</v>
      </c>
      <c r="J510" s="125" t="e">
        <f t="shared" si="174"/>
        <v>#REF!</v>
      </c>
      <c r="K510" s="125" t="e">
        <f t="shared" si="174"/>
        <v>#REF!</v>
      </c>
      <c r="L510" s="125" t="e">
        <f t="shared" si="164"/>
        <v>#REF!</v>
      </c>
      <c r="M510" s="127" t="e">
        <f t="shared" si="164"/>
        <v>#REF!</v>
      </c>
      <c r="N510" s="112" t="e">
        <f t="shared" ref="N510:X510" si="175">N417+(N448*N479)</f>
        <v>#REF!</v>
      </c>
      <c r="O510" s="112" t="e">
        <f t="shared" si="175"/>
        <v>#REF!</v>
      </c>
      <c r="P510" s="112" t="e">
        <f t="shared" si="175"/>
        <v>#REF!</v>
      </c>
      <c r="Q510" s="112" t="e">
        <f t="shared" si="175"/>
        <v>#REF!</v>
      </c>
      <c r="R510" s="112" t="e">
        <f t="shared" si="175"/>
        <v>#REF!</v>
      </c>
      <c r="S510" s="112" t="e">
        <f t="shared" si="175"/>
        <v>#REF!</v>
      </c>
      <c r="T510" s="112" t="e">
        <f t="shared" si="175"/>
        <v>#REF!</v>
      </c>
      <c r="U510" s="112" t="e">
        <f t="shared" si="175"/>
        <v>#REF!</v>
      </c>
      <c r="V510" s="112" t="e">
        <f t="shared" si="175"/>
        <v>#REF!</v>
      </c>
      <c r="W510" s="112" t="e">
        <f t="shared" si="175"/>
        <v>#REF!</v>
      </c>
      <c r="X510" s="112" t="e">
        <f t="shared" si="175"/>
        <v>#REF!</v>
      </c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</row>
    <row r="511" spans="1:48" s="25" customFormat="1" x14ac:dyDescent="0.2">
      <c r="A511" s="14" t="s">
        <v>42</v>
      </c>
      <c r="B511" s="26"/>
      <c r="C511" s="125">
        <f t="shared" ref="C511:K511" si="176">C66</f>
        <v>0</v>
      </c>
      <c r="D511" s="125" t="e">
        <f t="shared" si="176"/>
        <v>#REF!</v>
      </c>
      <c r="E511" s="125" t="e">
        <f t="shared" si="176"/>
        <v>#REF!</v>
      </c>
      <c r="F511" s="125" t="e">
        <f t="shared" si="176"/>
        <v>#REF!</v>
      </c>
      <c r="G511" s="125" t="e">
        <f t="shared" si="176"/>
        <v>#REF!</v>
      </c>
      <c r="H511" s="125" t="e">
        <f t="shared" si="176"/>
        <v>#REF!</v>
      </c>
      <c r="I511" s="125" t="e">
        <f t="shared" si="176"/>
        <v>#REF!</v>
      </c>
      <c r="J511" s="125" t="e">
        <f t="shared" si="176"/>
        <v>#REF!</v>
      </c>
      <c r="K511" s="125" t="e">
        <f t="shared" si="176"/>
        <v>#REF!</v>
      </c>
      <c r="L511" s="125" t="e">
        <f t="shared" si="164"/>
        <v>#REF!</v>
      </c>
      <c r="M511" s="127" t="e">
        <f t="shared" si="164"/>
        <v>#REF!</v>
      </c>
      <c r="N511" s="112" t="e">
        <f t="shared" ref="N511:X511" si="177">N418+(N449*N480)</f>
        <v>#REF!</v>
      </c>
      <c r="O511" s="112" t="e">
        <f t="shared" si="177"/>
        <v>#REF!</v>
      </c>
      <c r="P511" s="112" t="e">
        <f t="shared" si="177"/>
        <v>#REF!</v>
      </c>
      <c r="Q511" s="112" t="e">
        <f t="shared" si="177"/>
        <v>#REF!</v>
      </c>
      <c r="R511" s="112" t="e">
        <f t="shared" si="177"/>
        <v>#REF!</v>
      </c>
      <c r="S511" s="112" t="e">
        <f t="shared" si="177"/>
        <v>#REF!</v>
      </c>
      <c r="T511" s="112" t="e">
        <f t="shared" si="177"/>
        <v>#REF!</v>
      </c>
      <c r="U511" s="112" t="e">
        <f t="shared" si="177"/>
        <v>#REF!</v>
      </c>
      <c r="V511" s="112" t="e">
        <f t="shared" si="177"/>
        <v>#REF!</v>
      </c>
      <c r="W511" s="112" t="e">
        <f t="shared" si="177"/>
        <v>#REF!</v>
      </c>
      <c r="X511" s="112" t="e">
        <f t="shared" si="177"/>
        <v>#REF!</v>
      </c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</row>
    <row r="512" spans="1:48" s="25" customFormat="1" x14ac:dyDescent="0.2">
      <c r="A512" s="14" t="s">
        <v>44</v>
      </c>
      <c r="B512" s="26"/>
      <c r="C512" s="125">
        <f t="shared" ref="C512:K512" si="178">C67</f>
        <v>0</v>
      </c>
      <c r="D512" s="125" t="e">
        <f t="shared" si="178"/>
        <v>#REF!</v>
      </c>
      <c r="E512" s="125" t="e">
        <f t="shared" si="178"/>
        <v>#REF!</v>
      </c>
      <c r="F512" s="125" t="e">
        <f t="shared" si="178"/>
        <v>#REF!</v>
      </c>
      <c r="G512" s="125" t="e">
        <f t="shared" si="178"/>
        <v>#REF!</v>
      </c>
      <c r="H512" s="125" t="e">
        <f t="shared" si="178"/>
        <v>#REF!</v>
      </c>
      <c r="I512" s="125" t="e">
        <f t="shared" si="178"/>
        <v>#REF!</v>
      </c>
      <c r="J512" s="125" t="e">
        <f t="shared" si="178"/>
        <v>#REF!</v>
      </c>
      <c r="K512" s="125" t="e">
        <f t="shared" si="178"/>
        <v>#REF!</v>
      </c>
      <c r="L512" s="125" t="e">
        <f t="shared" si="164"/>
        <v>#REF!</v>
      </c>
      <c r="M512" s="127" t="e">
        <f t="shared" si="164"/>
        <v>#REF!</v>
      </c>
      <c r="N512" s="112" t="e">
        <f t="shared" ref="N512:X512" si="179">N419+(N450*N481)</f>
        <v>#REF!</v>
      </c>
      <c r="O512" s="112" t="e">
        <f t="shared" si="179"/>
        <v>#REF!</v>
      </c>
      <c r="P512" s="112" t="e">
        <f t="shared" si="179"/>
        <v>#REF!</v>
      </c>
      <c r="Q512" s="112" t="e">
        <f t="shared" si="179"/>
        <v>#REF!</v>
      </c>
      <c r="R512" s="112" t="e">
        <f t="shared" si="179"/>
        <v>#REF!</v>
      </c>
      <c r="S512" s="112" t="e">
        <f t="shared" si="179"/>
        <v>#REF!</v>
      </c>
      <c r="T512" s="112" t="e">
        <f t="shared" si="179"/>
        <v>#REF!</v>
      </c>
      <c r="U512" s="112" t="e">
        <f t="shared" si="179"/>
        <v>#REF!</v>
      </c>
      <c r="V512" s="112" t="e">
        <f t="shared" si="179"/>
        <v>#REF!</v>
      </c>
      <c r="W512" s="112" t="e">
        <f t="shared" si="179"/>
        <v>#REF!</v>
      </c>
      <c r="X512" s="112" t="e">
        <f t="shared" si="179"/>
        <v>#REF!</v>
      </c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</row>
    <row r="513" spans="1:48" s="25" customFormat="1" x14ac:dyDescent="0.2">
      <c r="A513" s="14" t="s">
        <v>19</v>
      </c>
      <c r="B513" s="26"/>
      <c r="C513" s="125">
        <f t="shared" ref="C513:K513" si="180">C68</f>
        <v>0</v>
      </c>
      <c r="D513" s="125" t="e">
        <f t="shared" si="180"/>
        <v>#REF!</v>
      </c>
      <c r="E513" s="125" t="e">
        <f t="shared" si="180"/>
        <v>#REF!</v>
      </c>
      <c r="F513" s="125" t="e">
        <f t="shared" si="180"/>
        <v>#REF!</v>
      </c>
      <c r="G513" s="125" t="e">
        <f t="shared" si="180"/>
        <v>#REF!</v>
      </c>
      <c r="H513" s="125" t="e">
        <f t="shared" si="180"/>
        <v>#REF!</v>
      </c>
      <c r="I513" s="125" t="e">
        <f t="shared" si="180"/>
        <v>#REF!</v>
      </c>
      <c r="J513" s="125" t="e">
        <f t="shared" si="180"/>
        <v>#REF!</v>
      </c>
      <c r="K513" s="125" t="e">
        <f t="shared" si="180"/>
        <v>#REF!</v>
      </c>
      <c r="L513" s="125" t="e">
        <f t="shared" si="164"/>
        <v>#REF!</v>
      </c>
      <c r="M513" s="127" t="e">
        <f t="shared" si="164"/>
        <v>#REF!</v>
      </c>
      <c r="N513" s="112" t="e">
        <f t="shared" ref="N513:X513" si="181">N420+(N451*N482)</f>
        <v>#REF!</v>
      </c>
      <c r="O513" s="112" t="e">
        <f t="shared" si="181"/>
        <v>#REF!</v>
      </c>
      <c r="P513" s="112" t="e">
        <f t="shared" si="181"/>
        <v>#REF!</v>
      </c>
      <c r="Q513" s="112" t="e">
        <f t="shared" si="181"/>
        <v>#REF!</v>
      </c>
      <c r="R513" s="112" t="e">
        <f t="shared" si="181"/>
        <v>#REF!</v>
      </c>
      <c r="S513" s="112" t="e">
        <f t="shared" si="181"/>
        <v>#REF!</v>
      </c>
      <c r="T513" s="112" t="e">
        <f t="shared" si="181"/>
        <v>#REF!</v>
      </c>
      <c r="U513" s="112" t="e">
        <f t="shared" si="181"/>
        <v>#REF!</v>
      </c>
      <c r="V513" s="112" t="e">
        <f t="shared" si="181"/>
        <v>#REF!</v>
      </c>
      <c r="W513" s="112" t="e">
        <f t="shared" si="181"/>
        <v>#REF!</v>
      </c>
      <c r="X513" s="112" t="e">
        <f t="shared" si="181"/>
        <v>#REF!</v>
      </c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</row>
    <row r="514" spans="1:48" s="25" customFormat="1" x14ac:dyDescent="0.2">
      <c r="A514" s="6" t="s">
        <v>4</v>
      </c>
      <c r="B514" s="26"/>
      <c r="C514" s="125">
        <f t="shared" ref="C514:K514" si="182">C69</f>
        <v>0</v>
      </c>
      <c r="D514" s="125" t="e">
        <f t="shared" si="182"/>
        <v>#REF!</v>
      </c>
      <c r="E514" s="125" t="e">
        <f t="shared" si="182"/>
        <v>#REF!</v>
      </c>
      <c r="F514" s="125" t="e">
        <f t="shared" si="182"/>
        <v>#REF!</v>
      </c>
      <c r="G514" s="125" t="e">
        <f t="shared" si="182"/>
        <v>#REF!</v>
      </c>
      <c r="H514" s="125" t="e">
        <f t="shared" si="182"/>
        <v>#REF!</v>
      </c>
      <c r="I514" s="125" t="e">
        <f t="shared" si="182"/>
        <v>#REF!</v>
      </c>
      <c r="J514" s="125" t="e">
        <f t="shared" si="182"/>
        <v>#REF!</v>
      </c>
      <c r="K514" s="125" t="e">
        <f t="shared" si="182"/>
        <v>#REF!</v>
      </c>
      <c r="L514" s="125" t="e">
        <f t="shared" si="164"/>
        <v>#REF!</v>
      </c>
      <c r="M514" s="127" t="e">
        <f t="shared" si="164"/>
        <v>#REF!</v>
      </c>
      <c r="N514" s="112">
        <f t="shared" ref="N514:X514" si="183">N421</f>
        <v>0</v>
      </c>
      <c r="O514" s="112">
        <f t="shared" si="183"/>
        <v>0</v>
      </c>
      <c r="P514" s="112">
        <f t="shared" si="183"/>
        <v>0</v>
      </c>
      <c r="Q514" s="112">
        <f t="shared" si="183"/>
        <v>0</v>
      </c>
      <c r="R514" s="112">
        <f t="shared" si="183"/>
        <v>0</v>
      </c>
      <c r="S514" s="112">
        <f t="shared" si="183"/>
        <v>0</v>
      </c>
      <c r="T514" s="112">
        <f t="shared" si="183"/>
        <v>0</v>
      </c>
      <c r="U514" s="112">
        <f t="shared" si="183"/>
        <v>0</v>
      </c>
      <c r="V514" s="112">
        <f t="shared" si="183"/>
        <v>0</v>
      </c>
      <c r="W514" s="112">
        <f t="shared" si="183"/>
        <v>0</v>
      </c>
      <c r="X514" s="112">
        <f t="shared" si="183"/>
        <v>0</v>
      </c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</row>
    <row r="515" spans="1:48" x14ac:dyDescent="0.2">
      <c r="A515" s="3"/>
      <c r="B515" s="16"/>
      <c r="C515" s="44"/>
      <c r="D515" s="44"/>
      <c r="E515" s="44"/>
      <c r="F515" s="44"/>
      <c r="G515" s="45"/>
      <c r="H515" s="45"/>
      <c r="I515" s="30"/>
      <c r="J515" s="30"/>
      <c r="K515" s="30"/>
      <c r="L515" s="30"/>
      <c r="M515" s="6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</row>
    <row r="516" spans="1:48" x14ac:dyDescent="0.2">
      <c r="A516" s="3"/>
      <c r="B516" s="16"/>
      <c r="C516" s="44"/>
      <c r="D516" s="44"/>
      <c r="E516" s="44"/>
      <c r="F516" s="44"/>
      <c r="G516" s="45"/>
      <c r="H516" s="45"/>
      <c r="I516" s="30"/>
      <c r="J516" s="30"/>
      <c r="K516" s="30"/>
      <c r="L516" s="30"/>
      <c r="M516" s="123"/>
      <c r="N516" s="113"/>
      <c r="O516" s="113"/>
      <c r="P516" s="113"/>
      <c r="Q516" s="113"/>
      <c r="R516" s="113"/>
      <c r="S516" s="113"/>
      <c r="T516" s="113"/>
      <c r="U516" s="113"/>
      <c r="V516" s="113"/>
      <c r="W516" s="113"/>
      <c r="X516" s="113"/>
    </row>
    <row r="517" spans="1:48" s="25" customFormat="1" x14ac:dyDescent="0.2">
      <c r="A517" s="56" t="s">
        <v>103</v>
      </c>
      <c r="B517" s="26"/>
      <c r="C517" s="49"/>
      <c r="D517" s="49"/>
      <c r="E517" s="49"/>
      <c r="F517" s="49"/>
      <c r="G517" s="55"/>
      <c r="H517" s="55"/>
      <c r="I517" s="38"/>
      <c r="J517" s="38"/>
      <c r="K517" s="38"/>
      <c r="L517" s="38"/>
      <c r="M517" s="122"/>
      <c r="N517" s="107"/>
      <c r="O517" s="107"/>
      <c r="P517" s="107"/>
      <c r="Q517" s="107"/>
      <c r="R517" s="107"/>
      <c r="S517" s="107"/>
      <c r="T517" s="107"/>
      <c r="U517" s="107"/>
      <c r="V517" s="107"/>
      <c r="W517" s="107"/>
      <c r="X517" s="10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  <c r="AM517"/>
      <c r="AN517"/>
      <c r="AO517"/>
      <c r="AP517"/>
      <c r="AQ517"/>
      <c r="AR517"/>
      <c r="AS517"/>
      <c r="AT517"/>
      <c r="AU517"/>
      <c r="AV517"/>
    </row>
    <row r="518" spans="1:48" s="25" customFormat="1" x14ac:dyDescent="0.2">
      <c r="A518" s="57" t="s">
        <v>6</v>
      </c>
      <c r="B518" s="26"/>
      <c r="C518" s="124"/>
      <c r="D518" s="124" t="e">
        <f t="shared" ref="D518:M518" si="184">D42</f>
        <v>#REF!</v>
      </c>
      <c r="E518" s="124" t="e">
        <f t="shared" si="184"/>
        <v>#REF!</v>
      </c>
      <c r="F518" s="124" t="e">
        <f t="shared" si="184"/>
        <v>#REF!</v>
      </c>
      <c r="G518" s="124" t="e">
        <f t="shared" si="184"/>
        <v>#REF!</v>
      </c>
      <c r="H518" s="124" t="e">
        <f t="shared" si="184"/>
        <v>#REF!</v>
      </c>
      <c r="I518" s="124" t="e">
        <f t="shared" si="184"/>
        <v>#REF!</v>
      </c>
      <c r="J518" s="124" t="e">
        <f t="shared" si="184"/>
        <v>#REF!</v>
      </c>
      <c r="K518" s="124" t="e">
        <f t="shared" si="184"/>
        <v>#REF!</v>
      </c>
      <c r="L518" s="124" t="e">
        <f t="shared" si="184"/>
        <v>#REF!</v>
      </c>
      <c r="M518" s="122" t="e">
        <f t="shared" si="184"/>
        <v>#REF!</v>
      </c>
      <c r="N518" s="107" t="e">
        <f t="shared" ref="N518:X518" si="185">N519+N525+N545</f>
        <v>#REF!</v>
      </c>
      <c r="O518" s="107" t="e">
        <f t="shared" si="185"/>
        <v>#REF!</v>
      </c>
      <c r="P518" s="107" t="e">
        <f t="shared" si="185"/>
        <v>#REF!</v>
      </c>
      <c r="Q518" s="107" t="e">
        <f t="shared" si="185"/>
        <v>#REF!</v>
      </c>
      <c r="R518" s="107" t="e">
        <f t="shared" si="185"/>
        <v>#REF!</v>
      </c>
      <c r="S518" s="107" t="e">
        <f t="shared" si="185"/>
        <v>#REF!</v>
      </c>
      <c r="T518" s="107" t="e">
        <f t="shared" si="185"/>
        <v>#REF!</v>
      </c>
      <c r="U518" s="107" t="e">
        <f t="shared" si="185"/>
        <v>#REF!</v>
      </c>
      <c r="V518" s="107" t="e">
        <f t="shared" si="185"/>
        <v>#REF!</v>
      </c>
      <c r="W518" s="107" t="e">
        <f t="shared" si="185"/>
        <v>#REF!</v>
      </c>
      <c r="X518" s="107" t="e">
        <f t="shared" si="185"/>
        <v>#REF!</v>
      </c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/>
      <c r="AT518"/>
      <c r="AU518"/>
      <c r="AV518"/>
    </row>
    <row r="519" spans="1:48" s="25" customFormat="1" x14ac:dyDescent="0.2">
      <c r="A519" s="6" t="s">
        <v>40</v>
      </c>
      <c r="B519" s="26"/>
      <c r="C519" s="124"/>
      <c r="D519" s="124" t="e">
        <f t="shared" ref="D519:M519" si="186">D43</f>
        <v>#REF!</v>
      </c>
      <c r="E519" s="124" t="e">
        <f t="shared" si="186"/>
        <v>#REF!</v>
      </c>
      <c r="F519" s="124" t="e">
        <f t="shared" si="186"/>
        <v>#REF!</v>
      </c>
      <c r="G519" s="124" t="e">
        <f t="shared" si="186"/>
        <v>#REF!</v>
      </c>
      <c r="H519" s="124" t="e">
        <f t="shared" si="186"/>
        <v>#REF!</v>
      </c>
      <c r="I519" s="124" t="e">
        <f t="shared" si="186"/>
        <v>#REF!</v>
      </c>
      <c r="J519" s="124" t="e">
        <f t="shared" si="186"/>
        <v>#REF!</v>
      </c>
      <c r="K519" s="124" t="e">
        <f t="shared" si="186"/>
        <v>#REF!</v>
      </c>
      <c r="L519" s="124" t="e">
        <f t="shared" si="186"/>
        <v>#REF!</v>
      </c>
      <c r="M519" s="122" t="e">
        <f t="shared" si="186"/>
        <v>#REF!</v>
      </c>
      <c r="N519" s="107" t="e">
        <f t="shared" ref="N519:X519" si="187">N520+N523+N524</f>
        <v>#REF!</v>
      </c>
      <c r="O519" s="107" t="e">
        <f t="shared" si="187"/>
        <v>#REF!</v>
      </c>
      <c r="P519" s="107" t="e">
        <f t="shared" si="187"/>
        <v>#REF!</v>
      </c>
      <c r="Q519" s="107" t="e">
        <f t="shared" si="187"/>
        <v>#REF!</v>
      </c>
      <c r="R519" s="107" t="e">
        <f t="shared" si="187"/>
        <v>#REF!</v>
      </c>
      <c r="S519" s="107" t="e">
        <f t="shared" si="187"/>
        <v>#REF!</v>
      </c>
      <c r="T519" s="107" t="e">
        <f t="shared" si="187"/>
        <v>#REF!</v>
      </c>
      <c r="U519" s="107" t="e">
        <f t="shared" si="187"/>
        <v>#REF!</v>
      </c>
      <c r="V519" s="107" t="e">
        <f t="shared" si="187"/>
        <v>#REF!</v>
      </c>
      <c r="W519" s="107" t="e">
        <f t="shared" si="187"/>
        <v>#REF!</v>
      </c>
      <c r="X519" s="107" t="e">
        <f t="shared" si="187"/>
        <v>#REF!</v>
      </c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</row>
    <row r="520" spans="1:48" s="25" customFormat="1" x14ac:dyDescent="0.2">
      <c r="A520" s="13" t="s">
        <v>0</v>
      </c>
      <c r="B520" s="26"/>
      <c r="C520" s="124"/>
      <c r="D520" s="124" t="e">
        <f t="shared" ref="D520:M520" si="188">D44</f>
        <v>#REF!</v>
      </c>
      <c r="E520" s="124" t="e">
        <f t="shared" si="188"/>
        <v>#REF!</v>
      </c>
      <c r="F520" s="124" t="e">
        <f t="shared" si="188"/>
        <v>#REF!</v>
      </c>
      <c r="G520" s="124" t="e">
        <f t="shared" si="188"/>
        <v>#REF!</v>
      </c>
      <c r="H520" s="124" t="e">
        <f t="shared" si="188"/>
        <v>#REF!</v>
      </c>
      <c r="I520" s="124" t="e">
        <f t="shared" si="188"/>
        <v>#REF!</v>
      </c>
      <c r="J520" s="124" t="e">
        <f t="shared" si="188"/>
        <v>#REF!</v>
      </c>
      <c r="K520" s="124" t="e">
        <f t="shared" si="188"/>
        <v>#REF!</v>
      </c>
      <c r="L520" s="124" t="e">
        <f t="shared" si="188"/>
        <v>#REF!</v>
      </c>
      <c r="M520" s="122" t="e">
        <f t="shared" si="188"/>
        <v>#REF!</v>
      </c>
      <c r="N520" s="107" t="e">
        <f>N521+N522</f>
        <v>#REF!</v>
      </c>
      <c r="O520" s="107" t="e">
        <f t="shared" ref="O520:X520" si="189">O521+O522</f>
        <v>#REF!</v>
      </c>
      <c r="P520" s="107" t="e">
        <f t="shared" si="189"/>
        <v>#REF!</v>
      </c>
      <c r="Q520" s="107" t="e">
        <f t="shared" si="189"/>
        <v>#REF!</v>
      </c>
      <c r="R520" s="107" t="e">
        <f t="shared" si="189"/>
        <v>#REF!</v>
      </c>
      <c r="S520" s="107" t="e">
        <f t="shared" si="189"/>
        <v>#REF!</v>
      </c>
      <c r="T520" s="107" t="e">
        <f t="shared" si="189"/>
        <v>#REF!</v>
      </c>
      <c r="U520" s="107" t="e">
        <f t="shared" si="189"/>
        <v>#REF!</v>
      </c>
      <c r="V520" s="107" t="e">
        <f t="shared" si="189"/>
        <v>#REF!</v>
      </c>
      <c r="W520" s="107" t="e">
        <f t="shared" si="189"/>
        <v>#REF!</v>
      </c>
      <c r="X520" s="107" t="e">
        <f t="shared" si="189"/>
        <v>#REF!</v>
      </c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</row>
    <row r="521" spans="1:48" s="25" customFormat="1" x14ac:dyDescent="0.2">
      <c r="A521" s="58" t="s">
        <v>36</v>
      </c>
      <c r="B521" s="26"/>
      <c r="C521" s="124"/>
      <c r="D521" s="124" t="e">
        <f t="shared" ref="D521:M521" si="190">D45</f>
        <v>#REF!</v>
      </c>
      <c r="E521" s="124" t="e">
        <f t="shared" si="190"/>
        <v>#REF!</v>
      </c>
      <c r="F521" s="124" t="e">
        <f t="shared" si="190"/>
        <v>#REF!</v>
      </c>
      <c r="G521" s="124" t="e">
        <f t="shared" si="190"/>
        <v>#REF!</v>
      </c>
      <c r="H521" s="124" t="e">
        <f t="shared" si="190"/>
        <v>#REF!</v>
      </c>
      <c r="I521" s="124" t="e">
        <f t="shared" si="190"/>
        <v>#REF!</v>
      </c>
      <c r="J521" s="124" t="e">
        <f t="shared" si="190"/>
        <v>#REF!</v>
      </c>
      <c r="K521" s="124" t="e">
        <f t="shared" si="190"/>
        <v>#REF!</v>
      </c>
      <c r="L521" s="124" t="e">
        <f t="shared" si="190"/>
        <v>#REF!</v>
      </c>
      <c r="M521" s="122" t="e">
        <f t="shared" si="190"/>
        <v>#REF!</v>
      </c>
      <c r="N521" s="107" t="e">
        <f>AVERAGE(M490:O490)</f>
        <v>#REF!</v>
      </c>
      <c r="O521" s="107" t="e">
        <f t="shared" ref="O521:W524" si="191">AVERAGE(N490:P490)</f>
        <v>#REF!</v>
      </c>
      <c r="P521" s="107" t="e">
        <f t="shared" si="191"/>
        <v>#REF!</v>
      </c>
      <c r="Q521" s="107" t="e">
        <f t="shared" si="191"/>
        <v>#REF!</v>
      </c>
      <c r="R521" s="107" t="e">
        <f t="shared" si="191"/>
        <v>#REF!</v>
      </c>
      <c r="S521" s="107" t="e">
        <f t="shared" si="191"/>
        <v>#REF!</v>
      </c>
      <c r="T521" s="107" t="e">
        <f t="shared" si="191"/>
        <v>#REF!</v>
      </c>
      <c r="U521" s="107" t="e">
        <f t="shared" si="191"/>
        <v>#REF!</v>
      </c>
      <c r="V521" s="107" t="e">
        <f t="shared" si="191"/>
        <v>#REF!</v>
      </c>
      <c r="W521" s="107" t="e">
        <f t="shared" si="191"/>
        <v>#REF!</v>
      </c>
      <c r="X521" s="107" t="e">
        <f>AVERAGE(W490:X490)</f>
        <v>#REF!</v>
      </c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</row>
    <row r="522" spans="1:48" s="25" customFormat="1" x14ac:dyDescent="0.2">
      <c r="A522" s="58" t="s">
        <v>35</v>
      </c>
      <c r="B522" s="26"/>
      <c r="C522" s="124"/>
      <c r="D522" s="124" t="e">
        <f t="shared" ref="D522:M522" si="192">D46</f>
        <v>#REF!</v>
      </c>
      <c r="E522" s="124" t="e">
        <f t="shared" si="192"/>
        <v>#REF!</v>
      </c>
      <c r="F522" s="124" t="e">
        <f t="shared" si="192"/>
        <v>#REF!</v>
      </c>
      <c r="G522" s="124" t="e">
        <f t="shared" si="192"/>
        <v>#REF!</v>
      </c>
      <c r="H522" s="124" t="e">
        <f t="shared" si="192"/>
        <v>#REF!</v>
      </c>
      <c r="I522" s="124" t="e">
        <f t="shared" si="192"/>
        <v>#REF!</v>
      </c>
      <c r="J522" s="124" t="e">
        <f t="shared" si="192"/>
        <v>#REF!</v>
      </c>
      <c r="K522" s="124" t="e">
        <f t="shared" si="192"/>
        <v>#REF!</v>
      </c>
      <c r="L522" s="124" t="e">
        <f t="shared" si="192"/>
        <v>#REF!</v>
      </c>
      <c r="M522" s="122" t="e">
        <f t="shared" si="192"/>
        <v>#REF!</v>
      </c>
      <c r="N522" s="107" t="e">
        <f>AVERAGE(M491:O491)</f>
        <v>#REF!</v>
      </c>
      <c r="O522" s="107" t="e">
        <f t="shared" si="191"/>
        <v>#REF!</v>
      </c>
      <c r="P522" s="107" t="e">
        <f t="shared" si="191"/>
        <v>#REF!</v>
      </c>
      <c r="Q522" s="107" t="e">
        <f t="shared" si="191"/>
        <v>#REF!</v>
      </c>
      <c r="R522" s="107" t="e">
        <f t="shared" si="191"/>
        <v>#REF!</v>
      </c>
      <c r="S522" s="107" t="e">
        <f t="shared" si="191"/>
        <v>#REF!</v>
      </c>
      <c r="T522" s="107" t="e">
        <f t="shared" si="191"/>
        <v>#REF!</v>
      </c>
      <c r="U522" s="107" t="e">
        <f t="shared" si="191"/>
        <v>#REF!</v>
      </c>
      <c r="V522" s="107" t="e">
        <f t="shared" si="191"/>
        <v>#REF!</v>
      </c>
      <c r="W522" s="107" t="e">
        <f t="shared" si="191"/>
        <v>#REF!</v>
      </c>
      <c r="X522" s="107" t="e">
        <f>AVERAGE(W491:X491)</f>
        <v>#REF!</v>
      </c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</row>
    <row r="523" spans="1:48" s="25" customFormat="1" x14ac:dyDescent="0.2">
      <c r="A523" s="13" t="s">
        <v>1</v>
      </c>
      <c r="B523" s="26"/>
      <c r="C523" s="124"/>
      <c r="D523" s="124" t="e">
        <f t="shared" ref="D523:M523" si="193">D47</f>
        <v>#REF!</v>
      </c>
      <c r="E523" s="124" t="e">
        <f t="shared" si="193"/>
        <v>#REF!</v>
      </c>
      <c r="F523" s="124" t="e">
        <f t="shared" si="193"/>
        <v>#REF!</v>
      </c>
      <c r="G523" s="124" t="e">
        <f t="shared" si="193"/>
        <v>#REF!</v>
      </c>
      <c r="H523" s="124" t="e">
        <f t="shared" si="193"/>
        <v>#REF!</v>
      </c>
      <c r="I523" s="124" t="e">
        <f t="shared" si="193"/>
        <v>#REF!</v>
      </c>
      <c r="J523" s="124" t="e">
        <f t="shared" si="193"/>
        <v>#REF!</v>
      </c>
      <c r="K523" s="124" t="e">
        <f t="shared" si="193"/>
        <v>#REF!</v>
      </c>
      <c r="L523" s="124" t="e">
        <f t="shared" si="193"/>
        <v>#REF!</v>
      </c>
      <c r="M523" s="122" t="e">
        <f t="shared" si="193"/>
        <v>#REF!</v>
      </c>
      <c r="N523" s="107" t="e">
        <f>AVERAGE(M492:O492)</f>
        <v>#REF!</v>
      </c>
      <c r="O523" s="107" t="e">
        <f t="shared" si="191"/>
        <v>#REF!</v>
      </c>
      <c r="P523" s="107" t="e">
        <f t="shared" si="191"/>
        <v>#REF!</v>
      </c>
      <c r="Q523" s="107" t="e">
        <f t="shared" si="191"/>
        <v>#REF!</v>
      </c>
      <c r="R523" s="107" t="e">
        <f t="shared" si="191"/>
        <v>#REF!</v>
      </c>
      <c r="S523" s="107" t="e">
        <f t="shared" si="191"/>
        <v>#REF!</v>
      </c>
      <c r="T523" s="107" t="e">
        <f t="shared" si="191"/>
        <v>#REF!</v>
      </c>
      <c r="U523" s="107" t="e">
        <f t="shared" si="191"/>
        <v>#REF!</v>
      </c>
      <c r="V523" s="107" t="e">
        <f t="shared" si="191"/>
        <v>#REF!</v>
      </c>
      <c r="W523" s="107" t="e">
        <f t="shared" si="191"/>
        <v>#REF!</v>
      </c>
      <c r="X523" s="107" t="e">
        <f>AVERAGE(W492:X492)</f>
        <v>#REF!</v>
      </c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</row>
    <row r="524" spans="1:48" s="25" customFormat="1" x14ac:dyDescent="0.2">
      <c r="A524" s="13" t="s">
        <v>5</v>
      </c>
      <c r="B524" s="26"/>
      <c r="C524" s="124"/>
      <c r="D524" s="124" t="e">
        <f t="shared" ref="D524:M524" si="194">D48</f>
        <v>#REF!</v>
      </c>
      <c r="E524" s="124" t="e">
        <f t="shared" si="194"/>
        <v>#REF!</v>
      </c>
      <c r="F524" s="124" t="e">
        <f t="shared" si="194"/>
        <v>#REF!</v>
      </c>
      <c r="G524" s="124" t="e">
        <f t="shared" si="194"/>
        <v>#REF!</v>
      </c>
      <c r="H524" s="124" t="e">
        <f t="shared" si="194"/>
        <v>#REF!</v>
      </c>
      <c r="I524" s="124" t="e">
        <f t="shared" si="194"/>
        <v>#REF!</v>
      </c>
      <c r="J524" s="124" t="e">
        <f t="shared" si="194"/>
        <v>#REF!</v>
      </c>
      <c r="K524" s="124" t="e">
        <f t="shared" si="194"/>
        <v>#REF!</v>
      </c>
      <c r="L524" s="124" t="e">
        <f t="shared" si="194"/>
        <v>#REF!</v>
      </c>
      <c r="M524" s="122" t="e">
        <f t="shared" si="194"/>
        <v>#REF!</v>
      </c>
      <c r="N524" s="107" t="e">
        <f>AVERAGE(M493:O493)</f>
        <v>#REF!</v>
      </c>
      <c r="O524" s="107">
        <f t="shared" si="191"/>
        <v>0</v>
      </c>
      <c r="P524" s="107">
        <f t="shared" si="191"/>
        <v>0</v>
      </c>
      <c r="Q524" s="107">
        <f t="shared" si="191"/>
        <v>0</v>
      </c>
      <c r="R524" s="107">
        <f t="shared" si="191"/>
        <v>0</v>
      </c>
      <c r="S524" s="107">
        <f t="shared" si="191"/>
        <v>0</v>
      </c>
      <c r="T524" s="107">
        <f t="shared" si="191"/>
        <v>0</v>
      </c>
      <c r="U524" s="107">
        <f t="shared" si="191"/>
        <v>0</v>
      </c>
      <c r="V524" s="107">
        <f t="shared" si="191"/>
        <v>0</v>
      </c>
      <c r="W524" s="107">
        <f t="shared" si="191"/>
        <v>0</v>
      </c>
      <c r="X524" s="107">
        <f>AVERAGE(W493:X493)</f>
        <v>0</v>
      </c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</row>
    <row r="525" spans="1:48" s="25" customFormat="1" x14ac:dyDescent="0.2">
      <c r="A525" s="6" t="s">
        <v>41</v>
      </c>
      <c r="B525" s="26"/>
      <c r="C525" s="125"/>
      <c r="D525" s="125" t="e">
        <f t="shared" ref="D525:M525" si="195">D49</f>
        <v>#REF!</v>
      </c>
      <c r="E525" s="125" t="e">
        <f t="shared" si="195"/>
        <v>#REF!</v>
      </c>
      <c r="F525" s="125" t="e">
        <f t="shared" si="195"/>
        <v>#REF!</v>
      </c>
      <c r="G525" s="125" t="e">
        <f t="shared" si="195"/>
        <v>#REF!</v>
      </c>
      <c r="H525" s="125" t="e">
        <f t="shared" si="195"/>
        <v>#REF!</v>
      </c>
      <c r="I525" s="125" t="e">
        <f t="shared" si="195"/>
        <v>#REF!</v>
      </c>
      <c r="J525" s="125" t="e">
        <f t="shared" si="195"/>
        <v>#REF!</v>
      </c>
      <c r="K525" s="125" t="e">
        <f t="shared" si="195"/>
        <v>#REF!</v>
      </c>
      <c r="L525" s="125" t="e">
        <f t="shared" si="195"/>
        <v>#REF!</v>
      </c>
      <c r="M525" s="127" t="e">
        <f t="shared" si="195"/>
        <v>#REF!</v>
      </c>
      <c r="N525" s="112" t="e">
        <f t="shared" ref="N525:X525" si="196">N526+N534</f>
        <v>#REF!</v>
      </c>
      <c r="O525" s="112" t="e">
        <f t="shared" si="196"/>
        <v>#REF!</v>
      </c>
      <c r="P525" s="112" t="e">
        <f t="shared" si="196"/>
        <v>#REF!</v>
      </c>
      <c r="Q525" s="112" t="e">
        <f t="shared" si="196"/>
        <v>#REF!</v>
      </c>
      <c r="R525" s="112" t="e">
        <f t="shared" si="196"/>
        <v>#REF!</v>
      </c>
      <c r="S525" s="112" t="e">
        <f t="shared" si="196"/>
        <v>#REF!</v>
      </c>
      <c r="T525" s="112" t="e">
        <f t="shared" si="196"/>
        <v>#REF!</v>
      </c>
      <c r="U525" s="112" t="e">
        <f t="shared" si="196"/>
        <v>#REF!</v>
      </c>
      <c r="V525" s="112" t="e">
        <f t="shared" si="196"/>
        <v>#REF!</v>
      </c>
      <c r="W525" s="112" t="e">
        <f t="shared" si="196"/>
        <v>#REF!</v>
      </c>
      <c r="X525" s="112" t="e">
        <f t="shared" si="196"/>
        <v>#REF!</v>
      </c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</row>
    <row r="526" spans="1:48" s="25" customFormat="1" x14ac:dyDescent="0.2">
      <c r="A526" s="13" t="s">
        <v>2</v>
      </c>
      <c r="B526" s="26"/>
      <c r="C526" s="125"/>
      <c r="D526" s="125" t="e">
        <f t="shared" ref="D526:L526" si="197">D50</f>
        <v>#REF!</v>
      </c>
      <c r="E526" s="125" t="e">
        <f t="shared" si="197"/>
        <v>#REF!</v>
      </c>
      <c r="F526" s="125" t="e">
        <f t="shared" si="197"/>
        <v>#REF!</v>
      </c>
      <c r="G526" s="125" t="e">
        <f t="shared" si="197"/>
        <v>#REF!</v>
      </c>
      <c r="H526" s="125" t="e">
        <f t="shared" si="197"/>
        <v>#REF!</v>
      </c>
      <c r="I526" s="125" t="e">
        <f t="shared" si="197"/>
        <v>#REF!</v>
      </c>
      <c r="J526" s="125" t="e">
        <f t="shared" si="197"/>
        <v>#REF!</v>
      </c>
      <c r="K526" s="125" t="e">
        <f t="shared" si="197"/>
        <v>#REF!</v>
      </c>
      <c r="L526" s="125" t="e">
        <f t="shared" si="197"/>
        <v>#REF!</v>
      </c>
      <c r="M526" s="112" t="e">
        <f t="shared" ref="M526:X526" si="198">SUM(M527:M533)</f>
        <v>#REF!</v>
      </c>
      <c r="N526" s="112" t="e">
        <f t="shared" si="198"/>
        <v>#REF!</v>
      </c>
      <c r="O526" s="112" t="e">
        <f t="shared" si="198"/>
        <v>#REF!</v>
      </c>
      <c r="P526" s="112" t="e">
        <f t="shared" si="198"/>
        <v>#REF!</v>
      </c>
      <c r="Q526" s="112" t="e">
        <f t="shared" si="198"/>
        <v>#REF!</v>
      </c>
      <c r="R526" s="112" t="e">
        <f t="shared" si="198"/>
        <v>#REF!</v>
      </c>
      <c r="S526" s="112" t="e">
        <f t="shared" si="198"/>
        <v>#REF!</v>
      </c>
      <c r="T526" s="112" t="e">
        <f t="shared" si="198"/>
        <v>#REF!</v>
      </c>
      <c r="U526" s="112" t="e">
        <f t="shared" si="198"/>
        <v>#REF!</v>
      </c>
      <c r="V526" s="112" t="e">
        <f t="shared" si="198"/>
        <v>#REF!</v>
      </c>
      <c r="W526" s="112" t="e">
        <f t="shared" si="198"/>
        <v>#REF!</v>
      </c>
      <c r="X526" s="112" t="e">
        <f t="shared" si="198"/>
        <v>#REF!</v>
      </c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</row>
    <row r="527" spans="1:48" s="25" customFormat="1" x14ac:dyDescent="0.2">
      <c r="A527" s="14" t="s">
        <v>7</v>
      </c>
      <c r="B527" s="26"/>
      <c r="C527" s="124"/>
      <c r="D527" s="124" t="e">
        <f t="shared" ref="D527:L527" si="199">D51</f>
        <v>#REF!</v>
      </c>
      <c r="E527" s="124" t="e">
        <f t="shared" si="199"/>
        <v>#REF!</v>
      </c>
      <c r="F527" s="124" t="e">
        <f t="shared" si="199"/>
        <v>#REF!</v>
      </c>
      <c r="G527" s="124" t="e">
        <f t="shared" si="199"/>
        <v>#REF!</v>
      </c>
      <c r="H527" s="124" t="e">
        <f t="shared" si="199"/>
        <v>#REF!</v>
      </c>
      <c r="I527" s="124" t="e">
        <f t="shared" si="199"/>
        <v>#REF!</v>
      </c>
      <c r="J527" s="124" t="e">
        <f t="shared" si="199"/>
        <v>#REF!</v>
      </c>
      <c r="K527" s="124" t="e">
        <f t="shared" si="199"/>
        <v>#REF!</v>
      </c>
      <c r="L527" s="124" t="e">
        <f t="shared" si="199"/>
        <v>#REF!</v>
      </c>
      <c r="M527" s="122" t="e">
        <f>M51</f>
        <v>#REF!</v>
      </c>
      <c r="N527" s="107" t="e">
        <f t="shared" ref="N527:W527" si="200">AVERAGE(M496:O496)</f>
        <v>#REF!</v>
      </c>
      <c r="O527" s="107" t="e">
        <f t="shared" si="200"/>
        <v>#REF!</v>
      </c>
      <c r="P527" s="107" t="e">
        <f t="shared" si="200"/>
        <v>#REF!</v>
      </c>
      <c r="Q527" s="107" t="e">
        <f t="shared" si="200"/>
        <v>#REF!</v>
      </c>
      <c r="R527" s="107" t="e">
        <f t="shared" si="200"/>
        <v>#REF!</v>
      </c>
      <c r="S527" s="107" t="e">
        <f t="shared" si="200"/>
        <v>#REF!</v>
      </c>
      <c r="T527" s="107" t="e">
        <f t="shared" si="200"/>
        <v>#REF!</v>
      </c>
      <c r="U527" s="107" t="e">
        <f t="shared" si="200"/>
        <v>#REF!</v>
      </c>
      <c r="V527" s="107" t="e">
        <f t="shared" si="200"/>
        <v>#REF!</v>
      </c>
      <c r="W527" s="107" t="e">
        <f t="shared" si="200"/>
        <v>#REF!</v>
      </c>
      <c r="X527" s="107" t="e">
        <f>AVERAGE(W496:X496)</f>
        <v>#REF!</v>
      </c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</row>
    <row r="528" spans="1:48" s="25" customFormat="1" x14ac:dyDescent="0.2">
      <c r="A528" s="150" t="s">
        <v>124</v>
      </c>
      <c r="B528" s="26"/>
      <c r="C528" s="124"/>
      <c r="D528" s="124" t="e">
        <f t="shared" ref="D528:L528" si="201">D52</f>
        <v>#REF!</v>
      </c>
      <c r="E528" s="124" t="e">
        <f t="shared" si="201"/>
        <v>#REF!</v>
      </c>
      <c r="F528" s="124" t="e">
        <f t="shared" si="201"/>
        <v>#REF!</v>
      </c>
      <c r="G528" s="124" t="e">
        <f t="shared" si="201"/>
        <v>#REF!</v>
      </c>
      <c r="H528" s="124" t="e">
        <f t="shared" si="201"/>
        <v>#REF!</v>
      </c>
      <c r="I528" s="124" t="e">
        <f t="shared" si="201"/>
        <v>#REF!</v>
      </c>
      <c r="J528" s="124" t="e">
        <f t="shared" si="201"/>
        <v>#REF!</v>
      </c>
      <c r="K528" s="124" t="e">
        <f t="shared" si="201"/>
        <v>#REF!</v>
      </c>
      <c r="L528" s="124" t="e">
        <f t="shared" si="201"/>
        <v>#REF!</v>
      </c>
      <c r="M528" s="122" t="e">
        <f>M52</f>
        <v>#REF!</v>
      </c>
      <c r="N528" s="107" t="e">
        <f t="shared" ref="N528:W528" si="202">AVERAGE(M497:O497)</f>
        <v>#REF!</v>
      </c>
      <c r="O528" s="107" t="e">
        <f t="shared" si="202"/>
        <v>#REF!</v>
      </c>
      <c r="P528" s="107" t="e">
        <f t="shared" si="202"/>
        <v>#REF!</v>
      </c>
      <c r="Q528" s="107" t="e">
        <f t="shared" si="202"/>
        <v>#REF!</v>
      </c>
      <c r="R528" s="107" t="e">
        <f t="shared" si="202"/>
        <v>#REF!</v>
      </c>
      <c r="S528" s="107" t="e">
        <f t="shared" si="202"/>
        <v>#REF!</v>
      </c>
      <c r="T528" s="107" t="e">
        <f t="shared" si="202"/>
        <v>#REF!</v>
      </c>
      <c r="U528" s="107" t="e">
        <f t="shared" si="202"/>
        <v>#REF!</v>
      </c>
      <c r="V528" s="107" t="e">
        <f t="shared" si="202"/>
        <v>#REF!</v>
      </c>
      <c r="W528" s="107" t="e">
        <f t="shared" si="202"/>
        <v>#REF!</v>
      </c>
      <c r="X528" s="107" t="e">
        <f>AVERAGE(W497:X497)</f>
        <v>#REF!</v>
      </c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</row>
    <row r="529" spans="1:48" s="25" customFormat="1" x14ac:dyDescent="0.2">
      <c r="A529" s="14" t="s">
        <v>8</v>
      </c>
      <c r="B529" s="26"/>
      <c r="C529" s="124"/>
      <c r="D529" s="124" t="e">
        <f t="shared" ref="D529:M534" si="203">D53</f>
        <v>#REF!</v>
      </c>
      <c r="E529" s="124" t="e">
        <f t="shared" si="203"/>
        <v>#REF!</v>
      </c>
      <c r="F529" s="124" t="e">
        <f t="shared" si="203"/>
        <v>#REF!</v>
      </c>
      <c r="G529" s="124" t="e">
        <f t="shared" si="203"/>
        <v>#REF!</v>
      </c>
      <c r="H529" s="124" t="e">
        <f t="shared" si="203"/>
        <v>#REF!</v>
      </c>
      <c r="I529" s="124" t="e">
        <f t="shared" si="203"/>
        <v>#REF!</v>
      </c>
      <c r="J529" s="124" t="e">
        <f t="shared" si="203"/>
        <v>#REF!</v>
      </c>
      <c r="K529" s="124" t="e">
        <f t="shared" si="203"/>
        <v>#REF!</v>
      </c>
      <c r="L529" s="124" t="e">
        <f t="shared" si="203"/>
        <v>#REF!</v>
      </c>
      <c r="M529" s="122" t="e">
        <f t="shared" si="203"/>
        <v>#REF!</v>
      </c>
      <c r="N529" s="107" t="e">
        <f t="shared" ref="N529:W533" si="204">AVERAGE(M498:O498)</f>
        <v>#REF!</v>
      </c>
      <c r="O529" s="107" t="e">
        <f t="shared" si="204"/>
        <v>#REF!</v>
      </c>
      <c r="P529" s="107" t="e">
        <f t="shared" si="204"/>
        <v>#REF!</v>
      </c>
      <c r="Q529" s="107" t="e">
        <f t="shared" si="204"/>
        <v>#REF!</v>
      </c>
      <c r="R529" s="107" t="e">
        <f t="shared" si="204"/>
        <v>#REF!</v>
      </c>
      <c r="S529" s="107" t="e">
        <f t="shared" si="204"/>
        <v>#REF!</v>
      </c>
      <c r="T529" s="107" t="e">
        <f t="shared" si="204"/>
        <v>#REF!</v>
      </c>
      <c r="U529" s="107" t="e">
        <f t="shared" si="204"/>
        <v>#REF!</v>
      </c>
      <c r="V529" s="107" t="e">
        <f t="shared" si="204"/>
        <v>#REF!</v>
      </c>
      <c r="W529" s="107" t="e">
        <f t="shared" si="204"/>
        <v>#REF!</v>
      </c>
      <c r="X529" s="107" t="e">
        <f t="shared" ref="X529:X533" si="205">AVERAGE(W498:X498)</f>
        <v>#REF!</v>
      </c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/>
      <c r="AT529"/>
      <c r="AU529"/>
      <c r="AV529"/>
    </row>
    <row r="530" spans="1:48" s="25" customFormat="1" x14ac:dyDescent="0.2">
      <c r="A530" s="14" t="s">
        <v>9</v>
      </c>
      <c r="B530" s="26"/>
      <c r="C530" s="124"/>
      <c r="D530" s="124" t="e">
        <f t="shared" si="203"/>
        <v>#REF!</v>
      </c>
      <c r="E530" s="124" t="e">
        <f t="shared" si="203"/>
        <v>#REF!</v>
      </c>
      <c r="F530" s="124" t="e">
        <f t="shared" si="203"/>
        <v>#REF!</v>
      </c>
      <c r="G530" s="124" t="e">
        <f t="shared" si="203"/>
        <v>#REF!</v>
      </c>
      <c r="H530" s="124" t="e">
        <f t="shared" si="203"/>
        <v>#REF!</v>
      </c>
      <c r="I530" s="124" t="e">
        <f t="shared" si="203"/>
        <v>#REF!</v>
      </c>
      <c r="J530" s="124" t="e">
        <f t="shared" si="203"/>
        <v>#REF!</v>
      </c>
      <c r="K530" s="124" t="e">
        <f t="shared" si="203"/>
        <v>#REF!</v>
      </c>
      <c r="L530" s="124" t="e">
        <f t="shared" si="203"/>
        <v>#REF!</v>
      </c>
      <c r="M530" s="122" t="e">
        <f t="shared" si="203"/>
        <v>#REF!</v>
      </c>
      <c r="N530" s="107" t="e">
        <f t="shared" si="204"/>
        <v>#REF!</v>
      </c>
      <c r="O530" s="107" t="e">
        <f t="shared" si="204"/>
        <v>#REF!</v>
      </c>
      <c r="P530" s="107" t="e">
        <f t="shared" si="204"/>
        <v>#REF!</v>
      </c>
      <c r="Q530" s="107" t="e">
        <f t="shared" si="204"/>
        <v>#REF!</v>
      </c>
      <c r="R530" s="107" t="e">
        <f t="shared" si="204"/>
        <v>#REF!</v>
      </c>
      <c r="S530" s="107" t="e">
        <f t="shared" si="204"/>
        <v>#REF!</v>
      </c>
      <c r="T530" s="107" t="e">
        <f t="shared" si="204"/>
        <v>#REF!</v>
      </c>
      <c r="U530" s="107" t="e">
        <f t="shared" si="204"/>
        <v>#REF!</v>
      </c>
      <c r="V530" s="107" t="e">
        <f t="shared" si="204"/>
        <v>#REF!</v>
      </c>
      <c r="W530" s="107" t="e">
        <f t="shared" si="204"/>
        <v>#REF!</v>
      </c>
      <c r="X530" s="107" t="e">
        <f t="shared" si="205"/>
        <v>#REF!</v>
      </c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/>
      <c r="AT530"/>
      <c r="AU530"/>
      <c r="AV530"/>
    </row>
    <row r="531" spans="1:48" s="25" customFormat="1" x14ac:dyDescent="0.2">
      <c r="A531" s="14" t="s">
        <v>101</v>
      </c>
      <c r="B531" s="26"/>
      <c r="C531" s="124"/>
      <c r="D531" s="124" t="e">
        <f t="shared" si="203"/>
        <v>#REF!</v>
      </c>
      <c r="E531" s="124" t="e">
        <f t="shared" si="203"/>
        <v>#REF!</v>
      </c>
      <c r="F531" s="124" t="e">
        <f t="shared" si="203"/>
        <v>#REF!</v>
      </c>
      <c r="G531" s="124" t="e">
        <f t="shared" si="203"/>
        <v>#REF!</v>
      </c>
      <c r="H531" s="124" t="e">
        <f t="shared" si="203"/>
        <v>#REF!</v>
      </c>
      <c r="I531" s="124" t="e">
        <f t="shared" si="203"/>
        <v>#REF!</v>
      </c>
      <c r="J531" s="124" t="e">
        <f t="shared" si="203"/>
        <v>#REF!</v>
      </c>
      <c r="K531" s="124" t="e">
        <f t="shared" si="203"/>
        <v>#REF!</v>
      </c>
      <c r="L531" s="124" t="e">
        <f t="shared" si="203"/>
        <v>#REF!</v>
      </c>
      <c r="M531" s="122" t="e">
        <f t="shared" si="203"/>
        <v>#REF!</v>
      </c>
      <c r="N531" s="107" t="e">
        <f t="shared" si="204"/>
        <v>#REF!</v>
      </c>
      <c r="O531" s="107" t="e">
        <f t="shared" si="204"/>
        <v>#REF!</v>
      </c>
      <c r="P531" s="107" t="e">
        <f t="shared" si="204"/>
        <v>#REF!</v>
      </c>
      <c r="Q531" s="107" t="e">
        <f t="shared" si="204"/>
        <v>#REF!</v>
      </c>
      <c r="R531" s="107" t="e">
        <f t="shared" si="204"/>
        <v>#REF!</v>
      </c>
      <c r="S531" s="107" t="e">
        <f t="shared" si="204"/>
        <v>#REF!</v>
      </c>
      <c r="T531" s="107" t="e">
        <f t="shared" si="204"/>
        <v>#REF!</v>
      </c>
      <c r="U531" s="107" t="e">
        <f t="shared" si="204"/>
        <v>#REF!</v>
      </c>
      <c r="V531" s="107" t="e">
        <f t="shared" si="204"/>
        <v>#REF!</v>
      </c>
      <c r="W531" s="107" t="e">
        <f t="shared" si="204"/>
        <v>#REF!</v>
      </c>
      <c r="X531" s="107" t="e">
        <f t="shared" si="205"/>
        <v>#REF!</v>
      </c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  <c r="AM531"/>
      <c r="AN531"/>
      <c r="AO531"/>
      <c r="AP531"/>
      <c r="AQ531"/>
      <c r="AR531"/>
      <c r="AS531"/>
      <c r="AT531"/>
      <c r="AU531"/>
      <c r="AV531"/>
    </row>
    <row r="532" spans="1:48" s="25" customFormat="1" x14ac:dyDescent="0.2">
      <c r="A532" s="14" t="s">
        <v>11</v>
      </c>
      <c r="B532" s="26"/>
      <c r="C532" s="124"/>
      <c r="D532" s="124" t="e">
        <f t="shared" si="203"/>
        <v>#REF!</v>
      </c>
      <c r="E532" s="124" t="e">
        <f t="shared" si="203"/>
        <v>#REF!</v>
      </c>
      <c r="F532" s="124" t="e">
        <f t="shared" si="203"/>
        <v>#REF!</v>
      </c>
      <c r="G532" s="124" t="e">
        <f t="shared" si="203"/>
        <v>#REF!</v>
      </c>
      <c r="H532" s="124" t="e">
        <f t="shared" si="203"/>
        <v>#REF!</v>
      </c>
      <c r="I532" s="124" t="e">
        <f t="shared" si="203"/>
        <v>#REF!</v>
      </c>
      <c r="J532" s="124" t="e">
        <f t="shared" si="203"/>
        <v>#REF!</v>
      </c>
      <c r="K532" s="124" t="e">
        <f t="shared" si="203"/>
        <v>#REF!</v>
      </c>
      <c r="L532" s="124" t="e">
        <f t="shared" si="203"/>
        <v>#REF!</v>
      </c>
      <c r="M532" s="122" t="e">
        <f t="shared" si="203"/>
        <v>#REF!</v>
      </c>
      <c r="N532" s="107" t="e">
        <f t="shared" si="204"/>
        <v>#REF!</v>
      </c>
      <c r="O532" s="107" t="e">
        <f t="shared" si="204"/>
        <v>#REF!</v>
      </c>
      <c r="P532" s="107" t="e">
        <f t="shared" si="204"/>
        <v>#REF!</v>
      </c>
      <c r="Q532" s="107" t="e">
        <f t="shared" si="204"/>
        <v>#REF!</v>
      </c>
      <c r="R532" s="107" t="e">
        <f t="shared" si="204"/>
        <v>#REF!</v>
      </c>
      <c r="S532" s="107" t="e">
        <f t="shared" si="204"/>
        <v>#REF!</v>
      </c>
      <c r="T532" s="107" t="e">
        <f t="shared" si="204"/>
        <v>#REF!</v>
      </c>
      <c r="U532" s="107" t="e">
        <f t="shared" si="204"/>
        <v>#REF!</v>
      </c>
      <c r="V532" s="107" t="e">
        <f t="shared" si="204"/>
        <v>#REF!</v>
      </c>
      <c r="W532" s="107" t="e">
        <f t="shared" si="204"/>
        <v>#REF!</v>
      </c>
      <c r="X532" s="107" t="e">
        <f t="shared" si="205"/>
        <v>#REF!</v>
      </c>
      <c r="Y532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  <c r="AM532"/>
      <c r="AN532"/>
      <c r="AO532"/>
      <c r="AP532"/>
      <c r="AQ532"/>
      <c r="AR532"/>
      <c r="AS532"/>
      <c r="AT532"/>
      <c r="AU532"/>
      <c r="AV532"/>
    </row>
    <row r="533" spans="1:48" s="25" customFormat="1" x14ac:dyDescent="0.2">
      <c r="A533" s="14" t="s">
        <v>12</v>
      </c>
      <c r="B533" s="26"/>
      <c r="C533" s="124"/>
      <c r="D533" s="124" t="e">
        <f t="shared" si="203"/>
        <v>#REF!</v>
      </c>
      <c r="E533" s="124" t="e">
        <f t="shared" si="203"/>
        <v>#REF!</v>
      </c>
      <c r="F533" s="124" t="e">
        <f t="shared" si="203"/>
        <v>#REF!</v>
      </c>
      <c r="G533" s="124" t="e">
        <f t="shared" si="203"/>
        <v>#REF!</v>
      </c>
      <c r="H533" s="124" t="e">
        <f t="shared" si="203"/>
        <v>#REF!</v>
      </c>
      <c r="I533" s="124" t="e">
        <f t="shared" si="203"/>
        <v>#REF!</v>
      </c>
      <c r="J533" s="124" t="e">
        <f t="shared" si="203"/>
        <v>#REF!</v>
      </c>
      <c r="K533" s="124" t="e">
        <f t="shared" si="203"/>
        <v>#REF!</v>
      </c>
      <c r="L533" s="124" t="e">
        <f t="shared" si="203"/>
        <v>#REF!</v>
      </c>
      <c r="M533" s="122" t="e">
        <f t="shared" si="203"/>
        <v>#REF!</v>
      </c>
      <c r="N533" s="107" t="e">
        <f t="shared" si="204"/>
        <v>#REF!</v>
      </c>
      <c r="O533" s="107" t="e">
        <f t="shared" si="204"/>
        <v>#REF!</v>
      </c>
      <c r="P533" s="107" t="e">
        <f t="shared" si="204"/>
        <v>#REF!</v>
      </c>
      <c r="Q533" s="107" t="e">
        <f t="shared" si="204"/>
        <v>#REF!</v>
      </c>
      <c r="R533" s="107" t="e">
        <f t="shared" si="204"/>
        <v>#REF!</v>
      </c>
      <c r="S533" s="107" t="e">
        <f t="shared" si="204"/>
        <v>#REF!</v>
      </c>
      <c r="T533" s="107" t="e">
        <f t="shared" si="204"/>
        <v>#REF!</v>
      </c>
      <c r="U533" s="107" t="e">
        <f t="shared" si="204"/>
        <v>#REF!</v>
      </c>
      <c r="V533" s="107" t="e">
        <f t="shared" si="204"/>
        <v>#REF!</v>
      </c>
      <c r="W533" s="107" t="e">
        <f t="shared" si="204"/>
        <v>#REF!</v>
      </c>
      <c r="X533" s="107" t="e">
        <f t="shared" si="205"/>
        <v>#REF!</v>
      </c>
      <c r="Y533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/>
      <c r="AT533"/>
      <c r="AU533"/>
      <c r="AV533"/>
    </row>
    <row r="534" spans="1:48" s="25" customFormat="1" x14ac:dyDescent="0.2">
      <c r="A534" s="13" t="s">
        <v>3</v>
      </c>
      <c r="B534" s="26"/>
      <c r="C534" s="125"/>
      <c r="D534" s="125" t="e">
        <f t="shared" si="203"/>
        <v>#REF!</v>
      </c>
      <c r="E534" s="125" t="e">
        <f t="shared" si="203"/>
        <v>#REF!</v>
      </c>
      <c r="F534" s="125" t="e">
        <f t="shared" si="203"/>
        <v>#REF!</v>
      </c>
      <c r="G534" s="125" t="e">
        <f t="shared" si="203"/>
        <v>#REF!</v>
      </c>
      <c r="H534" s="125" t="e">
        <f t="shared" si="203"/>
        <v>#REF!</v>
      </c>
      <c r="I534" s="125" t="e">
        <f t="shared" si="203"/>
        <v>#REF!</v>
      </c>
      <c r="J534" s="125" t="e">
        <f t="shared" si="203"/>
        <v>#REF!</v>
      </c>
      <c r="K534" s="125" t="e">
        <f t="shared" si="203"/>
        <v>#REF!</v>
      </c>
      <c r="L534" s="125" t="e">
        <f t="shared" si="203"/>
        <v>#REF!</v>
      </c>
      <c r="M534" s="127" t="e">
        <f t="shared" si="203"/>
        <v>#REF!</v>
      </c>
      <c r="N534" s="112" t="e">
        <f t="shared" ref="N534:X534" si="206">SUM(N535:N544)</f>
        <v>#REF!</v>
      </c>
      <c r="O534" s="112" t="e">
        <f t="shared" si="206"/>
        <v>#REF!</v>
      </c>
      <c r="P534" s="112" t="e">
        <f t="shared" si="206"/>
        <v>#REF!</v>
      </c>
      <c r="Q534" s="112" t="e">
        <f t="shared" si="206"/>
        <v>#REF!</v>
      </c>
      <c r="R534" s="112" t="e">
        <f t="shared" si="206"/>
        <v>#REF!</v>
      </c>
      <c r="S534" s="112" t="e">
        <f t="shared" si="206"/>
        <v>#REF!</v>
      </c>
      <c r="T534" s="112" t="e">
        <f t="shared" si="206"/>
        <v>#REF!</v>
      </c>
      <c r="U534" s="112" t="e">
        <f t="shared" si="206"/>
        <v>#REF!</v>
      </c>
      <c r="V534" s="112" t="e">
        <f t="shared" si="206"/>
        <v>#REF!</v>
      </c>
      <c r="W534" s="112" t="e">
        <f t="shared" si="206"/>
        <v>#REF!</v>
      </c>
      <c r="X534" s="112" t="e">
        <f t="shared" si="206"/>
        <v>#REF!</v>
      </c>
      <c r="Y534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/>
      <c r="AT534"/>
      <c r="AU534"/>
      <c r="AV534"/>
    </row>
    <row r="535" spans="1:48" s="25" customFormat="1" x14ac:dyDescent="0.2">
      <c r="A535" s="14" t="s">
        <v>13</v>
      </c>
      <c r="B535" s="26"/>
      <c r="C535" s="124"/>
      <c r="D535" s="124" t="e">
        <f t="shared" ref="D535:M544" si="207">D59</f>
        <v>#REF!</v>
      </c>
      <c r="E535" s="124" t="e">
        <f t="shared" si="207"/>
        <v>#REF!</v>
      </c>
      <c r="F535" s="124" t="e">
        <f t="shared" si="207"/>
        <v>#REF!</v>
      </c>
      <c r="G535" s="124" t="e">
        <f t="shared" si="207"/>
        <v>#REF!</v>
      </c>
      <c r="H535" s="124" t="e">
        <f t="shared" si="207"/>
        <v>#REF!</v>
      </c>
      <c r="I535" s="124" t="e">
        <f t="shared" si="207"/>
        <v>#REF!</v>
      </c>
      <c r="J535" s="124" t="e">
        <f t="shared" si="207"/>
        <v>#REF!</v>
      </c>
      <c r="K535" s="124" t="e">
        <f t="shared" si="207"/>
        <v>#REF!</v>
      </c>
      <c r="L535" s="124" t="e">
        <f t="shared" si="207"/>
        <v>#REF!</v>
      </c>
      <c r="M535" s="122" t="e">
        <f t="shared" si="207"/>
        <v>#REF!</v>
      </c>
      <c r="N535" s="107" t="e">
        <f t="shared" ref="N535:W544" si="208">AVERAGE(M504:O504)</f>
        <v>#REF!</v>
      </c>
      <c r="O535" s="107" t="e">
        <f t="shared" si="208"/>
        <v>#REF!</v>
      </c>
      <c r="P535" s="107" t="e">
        <f t="shared" si="208"/>
        <v>#REF!</v>
      </c>
      <c r="Q535" s="107" t="e">
        <f t="shared" si="208"/>
        <v>#REF!</v>
      </c>
      <c r="R535" s="107" t="e">
        <f t="shared" si="208"/>
        <v>#REF!</v>
      </c>
      <c r="S535" s="107" t="e">
        <f t="shared" si="208"/>
        <v>#REF!</v>
      </c>
      <c r="T535" s="107" t="e">
        <f t="shared" si="208"/>
        <v>#REF!</v>
      </c>
      <c r="U535" s="107" t="e">
        <f t="shared" si="208"/>
        <v>#REF!</v>
      </c>
      <c r="V535" s="107" t="e">
        <f t="shared" si="208"/>
        <v>#REF!</v>
      </c>
      <c r="W535" s="107" t="e">
        <f t="shared" si="208"/>
        <v>#REF!</v>
      </c>
      <c r="X535" s="107" t="e">
        <f t="shared" ref="X535:X544" si="209">AVERAGE(W504:X504)</f>
        <v>#REF!</v>
      </c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/>
      <c r="AT535"/>
      <c r="AU535"/>
      <c r="AV535"/>
    </row>
    <row r="536" spans="1:48" s="25" customFormat="1" x14ac:dyDescent="0.2">
      <c r="A536" s="14" t="s">
        <v>14</v>
      </c>
      <c r="B536" s="26"/>
      <c r="C536" s="124"/>
      <c r="D536" s="124" t="e">
        <f t="shared" si="207"/>
        <v>#REF!</v>
      </c>
      <c r="E536" s="124" t="e">
        <f t="shared" si="207"/>
        <v>#REF!</v>
      </c>
      <c r="F536" s="124" t="e">
        <f t="shared" si="207"/>
        <v>#REF!</v>
      </c>
      <c r="G536" s="124" t="e">
        <f t="shared" si="207"/>
        <v>#REF!</v>
      </c>
      <c r="H536" s="124" t="e">
        <f t="shared" si="207"/>
        <v>#REF!</v>
      </c>
      <c r="I536" s="124" t="e">
        <f t="shared" si="207"/>
        <v>#REF!</v>
      </c>
      <c r="J536" s="124" t="e">
        <f t="shared" si="207"/>
        <v>#REF!</v>
      </c>
      <c r="K536" s="124" t="e">
        <f t="shared" si="207"/>
        <v>#REF!</v>
      </c>
      <c r="L536" s="124" t="e">
        <f t="shared" si="207"/>
        <v>#REF!</v>
      </c>
      <c r="M536" s="122" t="e">
        <f t="shared" si="207"/>
        <v>#REF!</v>
      </c>
      <c r="N536" s="107" t="e">
        <f t="shared" si="208"/>
        <v>#REF!</v>
      </c>
      <c r="O536" s="107" t="e">
        <f t="shared" si="208"/>
        <v>#REF!</v>
      </c>
      <c r="P536" s="107" t="e">
        <f t="shared" si="208"/>
        <v>#REF!</v>
      </c>
      <c r="Q536" s="107" t="e">
        <f t="shared" si="208"/>
        <v>#REF!</v>
      </c>
      <c r="R536" s="107" t="e">
        <f t="shared" si="208"/>
        <v>#REF!</v>
      </c>
      <c r="S536" s="107" t="e">
        <f t="shared" si="208"/>
        <v>#REF!</v>
      </c>
      <c r="T536" s="107" t="e">
        <f t="shared" si="208"/>
        <v>#REF!</v>
      </c>
      <c r="U536" s="107" t="e">
        <f t="shared" si="208"/>
        <v>#REF!</v>
      </c>
      <c r="V536" s="107" t="e">
        <f t="shared" si="208"/>
        <v>#REF!</v>
      </c>
      <c r="W536" s="107" t="e">
        <f t="shared" si="208"/>
        <v>#REF!</v>
      </c>
      <c r="X536" s="107" t="e">
        <f t="shared" si="209"/>
        <v>#REF!</v>
      </c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  <c r="AM536"/>
      <c r="AN536"/>
      <c r="AO536"/>
      <c r="AP536"/>
      <c r="AQ536"/>
      <c r="AR536"/>
      <c r="AS536"/>
      <c r="AT536"/>
      <c r="AU536"/>
      <c r="AV536"/>
    </row>
    <row r="537" spans="1:48" s="25" customFormat="1" x14ac:dyDescent="0.2">
      <c r="A537" s="14" t="s">
        <v>15</v>
      </c>
      <c r="B537" s="26"/>
      <c r="C537" s="124"/>
      <c r="D537" s="124" t="e">
        <f t="shared" si="207"/>
        <v>#REF!</v>
      </c>
      <c r="E537" s="124" t="e">
        <f t="shared" si="207"/>
        <v>#REF!</v>
      </c>
      <c r="F537" s="124" t="e">
        <f t="shared" si="207"/>
        <v>#REF!</v>
      </c>
      <c r="G537" s="124" t="e">
        <f t="shared" si="207"/>
        <v>#REF!</v>
      </c>
      <c r="H537" s="124" t="e">
        <f t="shared" si="207"/>
        <v>#REF!</v>
      </c>
      <c r="I537" s="124" t="e">
        <f t="shared" si="207"/>
        <v>#REF!</v>
      </c>
      <c r="J537" s="124" t="e">
        <f t="shared" si="207"/>
        <v>#REF!</v>
      </c>
      <c r="K537" s="124" t="e">
        <f t="shared" si="207"/>
        <v>#REF!</v>
      </c>
      <c r="L537" s="124" t="e">
        <f t="shared" si="207"/>
        <v>#REF!</v>
      </c>
      <c r="M537" s="122" t="e">
        <f t="shared" si="207"/>
        <v>#REF!</v>
      </c>
      <c r="N537" s="107" t="e">
        <f t="shared" si="208"/>
        <v>#REF!</v>
      </c>
      <c r="O537" s="107" t="e">
        <f t="shared" si="208"/>
        <v>#REF!</v>
      </c>
      <c r="P537" s="107" t="e">
        <f t="shared" si="208"/>
        <v>#REF!</v>
      </c>
      <c r="Q537" s="107" t="e">
        <f t="shared" si="208"/>
        <v>#REF!</v>
      </c>
      <c r="R537" s="107" t="e">
        <f t="shared" si="208"/>
        <v>#REF!</v>
      </c>
      <c r="S537" s="107" t="e">
        <f t="shared" si="208"/>
        <v>#REF!</v>
      </c>
      <c r="T537" s="107" t="e">
        <f t="shared" si="208"/>
        <v>#REF!</v>
      </c>
      <c r="U537" s="107" t="e">
        <f t="shared" si="208"/>
        <v>#REF!</v>
      </c>
      <c r="V537" s="107" t="e">
        <f t="shared" si="208"/>
        <v>#REF!</v>
      </c>
      <c r="W537" s="107" t="e">
        <f t="shared" si="208"/>
        <v>#REF!</v>
      </c>
      <c r="X537" s="107" t="e">
        <f t="shared" si="209"/>
        <v>#REF!</v>
      </c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  <c r="AM537"/>
      <c r="AN537"/>
      <c r="AO537"/>
      <c r="AP537"/>
      <c r="AQ537"/>
      <c r="AR537"/>
      <c r="AS537"/>
      <c r="AT537"/>
      <c r="AU537"/>
      <c r="AV537"/>
    </row>
    <row r="538" spans="1:48" s="25" customFormat="1" x14ac:dyDescent="0.2">
      <c r="A538" s="14" t="s">
        <v>16</v>
      </c>
      <c r="B538" s="26"/>
      <c r="C538" s="124"/>
      <c r="D538" s="124" t="e">
        <f t="shared" si="207"/>
        <v>#REF!</v>
      </c>
      <c r="E538" s="124" t="e">
        <f t="shared" si="207"/>
        <v>#REF!</v>
      </c>
      <c r="F538" s="124" t="e">
        <f t="shared" si="207"/>
        <v>#REF!</v>
      </c>
      <c r="G538" s="124" t="e">
        <f t="shared" si="207"/>
        <v>#REF!</v>
      </c>
      <c r="H538" s="124" t="e">
        <f t="shared" si="207"/>
        <v>#REF!</v>
      </c>
      <c r="I538" s="124" t="e">
        <f t="shared" si="207"/>
        <v>#REF!</v>
      </c>
      <c r="J538" s="124" t="e">
        <f t="shared" si="207"/>
        <v>#REF!</v>
      </c>
      <c r="K538" s="124" t="e">
        <f t="shared" si="207"/>
        <v>#REF!</v>
      </c>
      <c r="L538" s="124" t="e">
        <f t="shared" si="207"/>
        <v>#REF!</v>
      </c>
      <c r="M538" s="122" t="e">
        <f t="shared" si="207"/>
        <v>#REF!</v>
      </c>
      <c r="N538" s="107" t="e">
        <f t="shared" si="208"/>
        <v>#REF!</v>
      </c>
      <c r="O538" s="107" t="e">
        <f t="shared" si="208"/>
        <v>#REF!</v>
      </c>
      <c r="P538" s="107" t="e">
        <f t="shared" si="208"/>
        <v>#REF!</v>
      </c>
      <c r="Q538" s="107" t="e">
        <f t="shared" si="208"/>
        <v>#REF!</v>
      </c>
      <c r="R538" s="107" t="e">
        <f t="shared" si="208"/>
        <v>#REF!</v>
      </c>
      <c r="S538" s="107" t="e">
        <f t="shared" si="208"/>
        <v>#REF!</v>
      </c>
      <c r="T538" s="107" t="e">
        <f t="shared" si="208"/>
        <v>#REF!</v>
      </c>
      <c r="U538" s="107" t="e">
        <f t="shared" si="208"/>
        <v>#REF!</v>
      </c>
      <c r="V538" s="107" t="e">
        <f t="shared" si="208"/>
        <v>#REF!</v>
      </c>
      <c r="W538" s="107" t="e">
        <f t="shared" si="208"/>
        <v>#REF!</v>
      </c>
      <c r="X538" s="107" t="e">
        <f t="shared" si="209"/>
        <v>#REF!</v>
      </c>
      <c r="Y538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/>
      <c r="AT538"/>
      <c r="AU538"/>
      <c r="AV538"/>
    </row>
    <row r="539" spans="1:48" s="25" customFormat="1" x14ac:dyDescent="0.2">
      <c r="A539" s="14" t="s">
        <v>43</v>
      </c>
      <c r="B539" s="26"/>
      <c r="C539" s="124"/>
      <c r="D539" s="124" t="e">
        <f t="shared" si="207"/>
        <v>#REF!</v>
      </c>
      <c r="E539" s="124" t="e">
        <f t="shared" si="207"/>
        <v>#REF!</v>
      </c>
      <c r="F539" s="124" t="e">
        <f t="shared" si="207"/>
        <v>#REF!</v>
      </c>
      <c r="G539" s="124" t="e">
        <f t="shared" si="207"/>
        <v>#REF!</v>
      </c>
      <c r="H539" s="124" t="e">
        <f t="shared" si="207"/>
        <v>#REF!</v>
      </c>
      <c r="I539" s="124" t="e">
        <f t="shared" si="207"/>
        <v>#REF!</v>
      </c>
      <c r="J539" s="124" t="e">
        <f t="shared" si="207"/>
        <v>#REF!</v>
      </c>
      <c r="K539" s="124" t="e">
        <f t="shared" si="207"/>
        <v>#REF!</v>
      </c>
      <c r="L539" s="124" t="e">
        <f t="shared" si="207"/>
        <v>#REF!</v>
      </c>
      <c r="M539" s="122" t="e">
        <f t="shared" si="207"/>
        <v>#REF!</v>
      </c>
      <c r="N539" s="107" t="e">
        <f t="shared" si="208"/>
        <v>#REF!</v>
      </c>
      <c r="O539" s="107" t="e">
        <f t="shared" si="208"/>
        <v>#REF!</v>
      </c>
      <c r="P539" s="107" t="e">
        <f t="shared" si="208"/>
        <v>#REF!</v>
      </c>
      <c r="Q539" s="107" t="e">
        <f t="shared" si="208"/>
        <v>#REF!</v>
      </c>
      <c r="R539" s="107" t="e">
        <f t="shared" si="208"/>
        <v>#REF!</v>
      </c>
      <c r="S539" s="107" t="e">
        <f t="shared" si="208"/>
        <v>#REF!</v>
      </c>
      <c r="T539" s="107" t="e">
        <f t="shared" si="208"/>
        <v>#REF!</v>
      </c>
      <c r="U539" s="107" t="e">
        <f t="shared" si="208"/>
        <v>#REF!</v>
      </c>
      <c r="V539" s="107" t="e">
        <f t="shared" si="208"/>
        <v>#REF!</v>
      </c>
      <c r="W539" s="107" t="e">
        <f t="shared" si="208"/>
        <v>#REF!</v>
      </c>
      <c r="X539" s="107" t="e">
        <f t="shared" si="209"/>
        <v>#REF!</v>
      </c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/>
      <c r="AT539"/>
      <c r="AU539"/>
      <c r="AV539"/>
    </row>
    <row r="540" spans="1:48" s="25" customFormat="1" x14ac:dyDescent="0.2">
      <c r="A540" s="14" t="s">
        <v>17</v>
      </c>
      <c r="B540" s="26"/>
      <c r="C540" s="124"/>
      <c r="D540" s="124" t="e">
        <f t="shared" si="207"/>
        <v>#REF!</v>
      </c>
      <c r="E540" s="124" t="e">
        <f t="shared" si="207"/>
        <v>#REF!</v>
      </c>
      <c r="F540" s="124" t="e">
        <f t="shared" si="207"/>
        <v>#REF!</v>
      </c>
      <c r="G540" s="124" t="e">
        <f t="shared" si="207"/>
        <v>#REF!</v>
      </c>
      <c r="H540" s="124" t="e">
        <f t="shared" si="207"/>
        <v>#REF!</v>
      </c>
      <c r="I540" s="124" t="e">
        <f t="shared" si="207"/>
        <v>#REF!</v>
      </c>
      <c r="J540" s="124" t="e">
        <f t="shared" si="207"/>
        <v>#REF!</v>
      </c>
      <c r="K540" s="124" t="e">
        <f t="shared" si="207"/>
        <v>#REF!</v>
      </c>
      <c r="L540" s="124" t="e">
        <f t="shared" si="207"/>
        <v>#REF!</v>
      </c>
      <c r="M540" s="122" t="e">
        <f t="shared" si="207"/>
        <v>#REF!</v>
      </c>
      <c r="N540" s="107" t="e">
        <f t="shared" si="208"/>
        <v>#REF!</v>
      </c>
      <c r="O540" s="107" t="e">
        <f t="shared" si="208"/>
        <v>#REF!</v>
      </c>
      <c r="P540" s="107" t="e">
        <f t="shared" si="208"/>
        <v>#REF!</v>
      </c>
      <c r="Q540" s="107" t="e">
        <f t="shared" si="208"/>
        <v>#REF!</v>
      </c>
      <c r="R540" s="107" t="e">
        <f t="shared" si="208"/>
        <v>#REF!</v>
      </c>
      <c r="S540" s="107" t="e">
        <f t="shared" si="208"/>
        <v>#REF!</v>
      </c>
      <c r="T540" s="107" t="e">
        <f t="shared" si="208"/>
        <v>#REF!</v>
      </c>
      <c r="U540" s="107" t="e">
        <f t="shared" si="208"/>
        <v>#REF!</v>
      </c>
      <c r="V540" s="107" t="e">
        <f t="shared" si="208"/>
        <v>#REF!</v>
      </c>
      <c r="W540" s="107" t="e">
        <f t="shared" si="208"/>
        <v>#REF!</v>
      </c>
      <c r="X540" s="107" t="e">
        <f t="shared" si="209"/>
        <v>#REF!</v>
      </c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/>
      <c r="AT540"/>
      <c r="AU540"/>
      <c r="AV540"/>
    </row>
    <row r="541" spans="1:48" s="25" customFormat="1" x14ac:dyDescent="0.2">
      <c r="A541" s="14" t="s">
        <v>18</v>
      </c>
      <c r="B541" s="26"/>
      <c r="C541" s="124"/>
      <c r="D541" s="124" t="e">
        <f t="shared" si="207"/>
        <v>#REF!</v>
      </c>
      <c r="E541" s="124" t="e">
        <f t="shared" si="207"/>
        <v>#REF!</v>
      </c>
      <c r="F541" s="124" t="e">
        <f t="shared" si="207"/>
        <v>#REF!</v>
      </c>
      <c r="G541" s="124" t="e">
        <f t="shared" si="207"/>
        <v>#REF!</v>
      </c>
      <c r="H541" s="124" t="e">
        <f t="shared" si="207"/>
        <v>#REF!</v>
      </c>
      <c r="I541" s="124" t="e">
        <f t="shared" si="207"/>
        <v>#REF!</v>
      </c>
      <c r="J541" s="124" t="e">
        <f t="shared" si="207"/>
        <v>#REF!</v>
      </c>
      <c r="K541" s="124" t="e">
        <f t="shared" si="207"/>
        <v>#REF!</v>
      </c>
      <c r="L541" s="124" t="e">
        <f t="shared" si="207"/>
        <v>#REF!</v>
      </c>
      <c r="M541" s="122" t="e">
        <f t="shared" si="207"/>
        <v>#REF!</v>
      </c>
      <c r="N541" s="107" t="e">
        <f t="shared" si="208"/>
        <v>#REF!</v>
      </c>
      <c r="O541" s="107" t="e">
        <f t="shared" si="208"/>
        <v>#REF!</v>
      </c>
      <c r="P541" s="107" t="e">
        <f t="shared" si="208"/>
        <v>#REF!</v>
      </c>
      <c r="Q541" s="107" t="e">
        <f t="shared" si="208"/>
        <v>#REF!</v>
      </c>
      <c r="R541" s="107" t="e">
        <f t="shared" si="208"/>
        <v>#REF!</v>
      </c>
      <c r="S541" s="107" t="e">
        <f t="shared" si="208"/>
        <v>#REF!</v>
      </c>
      <c r="T541" s="107" t="e">
        <f t="shared" si="208"/>
        <v>#REF!</v>
      </c>
      <c r="U541" s="107" t="e">
        <f t="shared" si="208"/>
        <v>#REF!</v>
      </c>
      <c r="V541" s="107" t="e">
        <f t="shared" si="208"/>
        <v>#REF!</v>
      </c>
      <c r="W541" s="107" t="e">
        <f t="shared" si="208"/>
        <v>#REF!</v>
      </c>
      <c r="X541" s="107" t="e">
        <f t="shared" si="209"/>
        <v>#REF!</v>
      </c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/>
      <c r="AT541"/>
      <c r="AU541"/>
      <c r="AV541"/>
    </row>
    <row r="542" spans="1:48" s="25" customFormat="1" x14ac:dyDescent="0.2">
      <c r="A542" s="14" t="s">
        <v>42</v>
      </c>
      <c r="B542" s="26"/>
      <c r="C542" s="124"/>
      <c r="D542" s="124" t="e">
        <f t="shared" si="207"/>
        <v>#REF!</v>
      </c>
      <c r="E542" s="124" t="e">
        <f t="shared" si="207"/>
        <v>#REF!</v>
      </c>
      <c r="F542" s="124" t="e">
        <f t="shared" si="207"/>
        <v>#REF!</v>
      </c>
      <c r="G542" s="124" t="e">
        <f t="shared" si="207"/>
        <v>#REF!</v>
      </c>
      <c r="H542" s="124" t="e">
        <f t="shared" si="207"/>
        <v>#REF!</v>
      </c>
      <c r="I542" s="124" t="e">
        <f t="shared" si="207"/>
        <v>#REF!</v>
      </c>
      <c r="J542" s="124" t="e">
        <f t="shared" si="207"/>
        <v>#REF!</v>
      </c>
      <c r="K542" s="124" t="e">
        <f t="shared" si="207"/>
        <v>#REF!</v>
      </c>
      <c r="L542" s="124" t="e">
        <f t="shared" si="207"/>
        <v>#REF!</v>
      </c>
      <c r="M542" s="122" t="e">
        <f t="shared" si="207"/>
        <v>#REF!</v>
      </c>
      <c r="N542" s="107" t="e">
        <f t="shared" si="208"/>
        <v>#REF!</v>
      </c>
      <c r="O542" s="107" t="e">
        <f t="shared" si="208"/>
        <v>#REF!</v>
      </c>
      <c r="P542" s="107" t="e">
        <f t="shared" si="208"/>
        <v>#REF!</v>
      </c>
      <c r="Q542" s="107" t="e">
        <f t="shared" si="208"/>
        <v>#REF!</v>
      </c>
      <c r="R542" s="107" t="e">
        <f t="shared" si="208"/>
        <v>#REF!</v>
      </c>
      <c r="S542" s="107" t="e">
        <f t="shared" si="208"/>
        <v>#REF!</v>
      </c>
      <c r="T542" s="107" t="e">
        <f t="shared" si="208"/>
        <v>#REF!</v>
      </c>
      <c r="U542" s="107" t="e">
        <f t="shared" si="208"/>
        <v>#REF!</v>
      </c>
      <c r="V542" s="107" t="e">
        <f t="shared" si="208"/>
        <v>#REF!</v>
      </c>
      <c r="W542" s="107" t="e">
        <f t="shared" si="208"/>
        <v>#REF!</v>
      </c>
      <c r="X542" s="107" t="e">
        <f t="shared" si="209"/>
        <v>#REF!</v>
      </c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  <c r="AM542"/>
      <c r="AN542"/>
      <c r="AO542"/>
      <c r="AP542"/>
      <c r="AQ542"/>
      <c r="AR542"/>
      <c r="AS542"/>
      <c r="AT542"/>
      <c r="AU542"/>
      <c r="AV542"/>
    </row>
    <row r="543" spans="1:48" s="25" customFormat="1" x14ac:dyDescent="0.2">
      <c r="A543" s="14" t="s">
        <v>44</v>
      </c>
      <c r="B543" s="26"/>
      <c r="C543" s="124"/>
      <c r="D543" s="124" t="e">
        <f t="shared" si="207"/>
        <v>#REF!</v>
      </c>
      <c r="E543" s="124" t="e">
        <f t="shared" si="207"/>
        <v>#REF!</v>
      </c>
      <c r="F543" s="124" t="e">
        <f t="shared" si="207"/>
        <v>#REF!</v>
      </c>
      <c r="G543" s="124" t="e">
        <f t="shared" si="207"/>
        <v>#REF!</v>
      </c>
      <c r="H543" s="124" t="e">
        <f t="shared" si="207"/>
        <v>#REF!</v>
      </c>
      <c r="I543" s="124" t="e">
        <f t="shared" si="207"/>
        <v>#REF!</v>
      </c>
      <c r="J543" s="124" t="e">
        <f t="shared" si="207"/>
        <v>#REF!</v>
      </c>
      <c r="K543" s="124" t="e">
        <f t="shared" si="207"/>
        <v>#REF!</v>
      </c>
      <c r="L543" s="124" t="e">
        <f t="shared" si="207"/>
        <v>#REF!</v>
      </c>
      <c r="M543" s="122" t="e">
        <f t="shared" si="207"/>
        <v>#REF!</v>
      </c>
      <c r="N543" s="107" t="e">
        <f t="shared" si="208"/>
        <v>#REF!</v>
      </c>
      <c r="O543" s="107" t="e">
        <f t="shared" si="208"/>
        <v>#REF!</v>
      </c>
      <c r="P543" s="107" t="e">
        <f t="shared" si="208"/>
        <v>#REF!</v>
      </c>
      <c r="Q543" s="107" t="e">
        <f t="shared" si="208"/>
        <v>#REF!</v>
      </c>
      <c r="R543" s="107" t="e">
        <f t="shared" si="208"/>
        <v>#REF!</v>
      </c>
      <c r="S543" s="107" t="e">
        <f t="shared" si="208"/>
        <v>#REF!</v>
      </c>
      <c r="T543" s="107" t="e">
        <f t="shared" si="208"/>
        <v>#REF!</v>
      </c>
      <c r="U543" s="107" t="e">
        <f t="shared" si="208"/>
        <v>#REF!</v>
      </c>
      <c r="V543" s="107" t="e">
        <f t="shared" si="208"/>
        <v>#REF!</v>
      </c>
      <c r="W543" s="107" t="e">
        <f t="shared" si="208"/>
        <v>#REF!</v>
      </c>
      <c r="X543" s="107" t="e">
        <f t="shared" si="209"/>
        <v>#REF!</v>
      </c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/>
      <c r="AT543"/>
      <c r="AU543"/>
      <c r="AV543"/>
    </row>
    <row r="544" spans="1:48" s="25" customFormat="1" x14ac:dyDescent="0.2">
      <c r="A544" s="14" t="s">
        <v>19</v>
      </c>
      <c r="B544" s="26"/>
      <c r="C544" s="124"/>
      <c r="D544" s="124" t="e">
        <f t="shared" si="207"/>
        <v>#REF!</v>
      </c>
      <c r="E544" s="124" t="e">
        <f t="shared" si="207"/>
        <v>#REF!</v>
      </c>
      <c r="F544" s="124" t="e">
        <f t="shared" si="207"/>
        <v>#REF!</v>
      </c>
      <c r="G544" s="124" t="e">
        <f t="shared" si="207"/>
        <v>#REF!</v>
      </c>
      <c r="H544" s="124" t="e">
        <f t="shared" si="207"/>
        <v>#REF!</v>
      </c>
      <c r="I544" s="124" t="e">
        <f t="shared" si="207"/>
        <v>#REF!</v>
      </c>
      <c r="J544" s="124" t="e">
        <f t="shared" si="207"/>
        <v>#REF!</v>
      </c>
      <c r="K544" s="124" t="e">
        <f t="shared" si="207"/>
        <v>#REF!</v>
      </c>
      <c r="L544" s="124" t="e">
        <f t="shared" si="207"/>
        <v>#REF!</v>
      </c>
      <c r="M544" s="122" t="e">
        <f t="shared" si="207"/>
        <v>#REF!</v>
      </c>
      <c r="N544" s="107" t="e">
        <f t="shared" si="208"/>
        <v>#REF!</v>
      </c>
      <c r="O544" s="107" t="e">
        <f t="shared" si="208"/>
        <v>#REF!</v>
      </c>
      <c r="P544" s="107" t="e">
        <f t="shared" si="208"/>
        <v>#REF!</v>
      </c>
      <c r="Q544" s="107" t="e">
        <f t="shared" si="208"/>
        <v>#REF!</v>
      </c>
      <c r="R544" s="107" t="e">
        <f t="shared" si="208"/>
        <v>#REF!</v>
      </c>
      <c r="S544" s="107" t="e">
        <f t="shared" si="208"/>
        <v>#REF!</v>
      </c>
      <c r="T544" s="107" t="e">
        <f t="shared" si="208"/>
        <v>#REF!</v>
      </c>
      <c r="U544" s="107" t="e">
        <f t="shared" si="208"/>
        <v>#REF!</v>
      </c>
      <c r="V544" s="107" t="e">
        <f t="shared" si="208"/>
        <v>#REF!</v>
      </c>
      <c r="W544" s="107" t="e">
        <f t="shared" si="208"/>
        <v>#REF!</v>
      </c>
      <c r="X544" s="107" t="e">
        <f t="shared" si="209"/>
        <v>#REF!</v>
      </c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/>
      <c r="AT544"/>
      <c r="AU544"/>
      <c r="AV544"/>
    </row>
    <row r="545" spans="1:48" s="25" customFormat="1" x14ac:dyDescent="0.2">
      <c r="A545" s="6" t="s">
        <v>4</v>
      </c>
      <c r="B545" s="26"/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2"/>
      <c r="N545" s="107"/>
      <c r="O545" s="107"/>
      <c r="P545" s="107"/>
      <c r="Q545" s="107"/>
      <c r="R545" s="107"/>
      <c r="S545" s="107"/>
      <c r="T545" s="107"/>
      <c r="U545" s="107"/>
      <c r="V545" s="107"/>
      <c r="W545" s="107"/>
      <c r="X545" s="107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/>
      <c r="AT545"/>
      <c r="AU545"/>
      <c r="AV545"/>
    </row>
    <row r="547" spans="1:48" ht="14.25" customHeight="1" x14ac:dyDescent="0.2"/>
    <row r="548" spans="1:48" x14ac:dyDescent="0.2">
      <c r="A548" s="56" t="s">
        <v>142</v>
      </c>
      <c r="B548" s="26"/>
      <c r="C548" s="49"/>
      <c r="D548" s="49"/>
      <c r="E548" s="49"/>
      <c r="F548" s="49"/>
      <c r="G548" s="55"/>
      <c r="H548" s="55"/>
      <c r="I548" s="38"/>
      <c r="J548" s="38"/>
      <c r="K548" s="38"/>
      <c r="L548" s="38"/>
      <c r="M548" s="122"/>
      <c r="N548" s="107"/>
      <c r="O548" s="107"/>
      <c r="P548" s="107"/>
      <c r="Q548" s="107"/>
      <c r="R548" s="107"/>
      <c r="S548" s="107"/>
      <c r="T548" s="107"/>
      <c r="U548" s="107"/>
      <c r="V548" s="107"/>
      <c r="W548" s="107"/>
      <c r="X548" s="107"/>
    </row>
    <row r="549" spans="1:48" outlineLevel="1" x14ac:dyDescent="0.2">
      <c r="A549" s="57" t="s">
        <v>6</v>
      </c>
      <c r="B549" s="26"/>
      <c r="C549" s="124"/>
      <c r="D549" s="124"/>
      <c r="E549" s="124"/>
      <c r="F549" s="124"/>
      <c r="G549" s="124"/>
      <c r="H549" s="124"/>
      <c r="I549" s="124"/>
      <c r="J549" s="124"/>
      <c r="K549" s="124"/>
      <c r="L549" s="124"/>
      <c r="M549" s="122">
        <v>3514</v>
      </c>
      <c r="N549" s="107">
        <v>11791</v>
      </c>
      <c r="O549" s="107"/>
      <c r="P549" s="107"/>
      <c r="Q549" s="107"/>
      <c r="R549" s="107"/>
      <c r="S549" s="107"/>
      <c r="T549" s="107"/>
      <c r="U549" s="107"/>
      <c r="V549" s="107"/>
      <c r="W549" s="107"/>
      <c r="X549" s="107"/>
    </row>
    <row r="550" spans="1:48" outlineLevel="1" x14ac:dyDescent="0.2">
      <c r="A550" s="6" t="s">
        <v>40</v>
      </c>
      <c r="B550" s="26"/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2">
        <v>3166</v>
      </c>
      <c r="N550" s="107">
        <v>9215</v>
      </c>
      <c r="O550" s="107"/>
      <c r="P550" s="107"/>
      <c r="Q550" s="107"/>
      <c r="R550" s="107"/>
      <c r="S550" s="107"/>
      <c r="T550" s="107"/>
      <c r="U550" s="107"/>
      <c r="V550" s="107"/>
      <c r="W550" s="107"/>
      <c r="X550" s="107"/>
    </row>
    <row r="551" spans="1:48" outlineLevel="1" x14ac:dyDescent="0.2">
      <c r="A551" s="13" t="s">
        <v>0</v>
      </c>
      <c r="B551" s="26"/>
      <c r="C551" s="124"/>
      <c r="D551" s="124"/>
      <c r="E551" s="124"/>
      <c r="F551" s="124"/>
      <c r="G551" s="124"/>
      <c r="H551" s="124"/>
      <c r="I551" s="124"/>
      <c r="J551" s="124"/>
      <c r="K551" s="124"/>
      <c r="L551" s="124"/>
      <c r="M551" s="159">
        <f>M550/M549</f>
        <v>0.90096755833807629</v>
      </c>
      <c r="N551" s="159">
        <f>N550/N549</f>
        <v>0.78152828428462384</v>
      </c>
      <c r="O551" s="107"/>
      <c r="P551" s="107"/>
      <c r="Q551" s="107"/>
      <c r="R551" s="107"/>
      <c r="S551" s="107"/>
      <c r="T551" s="107"/>
      <c r="U551" s="107"/>
      <c r="V551" s="107"/>
      <c r="W551" s="107"/>
      <c r="X551" s="107"/>
    </row>
    <row r="552" spans="1:48" outlineLevel="1" x14ac:dyDescent="0.2">
      <c r="A552" s="58" t="s">
        <v>36</v>
      </c>
      <c r="B552" s="26"/>
      <c r="C552" s="124"/>
      <c r="D552" s="124"/>
      <c r="E552" s="124"/>
      <c r="F552" s="124"/>
      <c r="G552" s="124"/>
      <c r="H552" s="124"/>
      <c r="I552" s="124"/>
      <c r="J552" s="124"/>
      <c r="K552" s="124"/>
      <c r="L552" s="124"/>
      <c r="M552" s="122"/>
      <c r="N552" s="107"/>
      <c r="O552" s="107"/>
      <c r="P552" s="107"/>
      <c r="Q552" s="107"/>
      <c r="R552" s="107"/>
      <c r="S552" s="107"/>
      <c r="T552" s="107"/>
      <c r="U552" s="107"/>
      <c r="V552" s="107"/>
      <c r="W552" s="107"/>
      <c r="X552" s="107"/>
    </row>
    <row r="553" spans="1:48" outlineLevel="1" x14ac:dyDescent="0.2">
      <c r="A553" s="58" t="s">
        <v>35</v>
      </c>
      <c r="B553" s="26"/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2"/>
      <c r="N553" s="107"/>
      <c r="O553" s="107"/>
      <c r="P553" s="107"/>
      <c r="Q553" s="107"/>
      <c r="R553" s="107"/>
      <c r="S553" s="107"/>
      <c r="T553" s="107"/>
      <c r="U553" s="107"/>
      <c r="V553" s="107"/>
      <c r="W553" s="107"/>
      <c r="X553" s="107"/>
    </row>
    <row r="554" spans="1:48" outlineLevel="1" x14ac:dyDescent="0.2">
      <c r="A554" s="13" t="s">
        <v>1</v>
      </c>
      <c r="B554" s="26"/>
      <c r="C554" s="124"/>
      <c r="D554" s="124"/>
      <c r="E554" s="124"/>
      <c r="F554" s="124"/>
      <c r="G554" s="124"/>
      <c r="H554" s="124"/>
      <c r="I554" s="124"/>
      <c r="J554" s="124"/>
      <c r="K554" s="124"/>
      <c r="L554" s="124"/>
      <c r="M554" s="122"/>
      <c r="N554" s="107"/>
      <c r="O554" s="107"/>
      <c r="P554" s="107"/>
      <c r="Q554" s="107"/>
      <c r="R554" s="107"/>
      <c r="S554" s="107"/>
      <c r="T554" s="107"/>
      <c r="U554" s="107"/>
      <c r="V554" s="107"/>
      <c r="W554" s="107"/>
      <c r="X554" s="107"/>
    </row>
    <row r="555" spans="1:48" outlineLevel="1" x14ac:dyDescent="0.2">
      <c r="A555" s="13" t="s">
        <v>5</v>
      </c>
      <c r="B555" s="26"/>
      <c r="C555" s="124"/>
      <c r="D555" s="124"/>
      <c r="E555" s="124"/>
      <c r="F555" s="124"/>
      <c r="G555" s="124"/>
      <c r="H555" s="124"/>
      <c r="I555" s="124"/>
      <c r="J555" s="124"/>
      <c r="K555" s="124"/>
      <c r="L555" s="124"/>
      <c r="M555" s="122"/>
      <c r="N555" s="107"/>
      <c r="O555" s="107"/>
      <c r="P555" s="107"/>
      <c r="Q555" s="107"/>
      <c r="R555" s="107"/>
      <c r="S555" s="107"/>
      <c r="T555" s="107"/>
      <c r="U555" s="107"/>
      <c r="V555" s="107"/>
      <c r="W555" s="107"/>
      <c r="X555" s="107"/>
    </row>
    <row r="556" spans="1:48" outlineLevel="1" x14ac:dyDescent="0.2">
      <c r="A556" s="6" t="s">
        <v>41</v>
      </c>
      <c r="B556" s="26"/>
      <c r="C556" s="125"/>
      <c r="D556" s="155">
        <v>0.32917570113926747</v>
      </c>
      <c r="E556" s="155">
        <v>0.34632570033761484</v>
      </c>
      <c r="F556" s="155">
        <v>0.38042328653773039</v>
      </c>
      <c r="G556" s="155">
        <v>0.38909709644974338</v>
      </c>
      <c r="H556" s="155">
        <v>0.40307135440550146</v>
      </c>
      <c r="I556" s="155">
        <v>0.39565919309248099</v>
      </c>
      <c r="J556" s="155">
        <v>0.37487843551940514</v>
      </c>
      <c r="K556" s="155">
        <v>0.36556735028579362</v>
      </c>
      <c r="L556" s="155">
        <v>0.36644863057648996</v>
      </c>
      <c r="M556" s="156">
        <v>0.38296450072776222</v>
      </c>
      <c r="N556" s="112"/>
      <c r="O556" s="112"/>
      <c r="P556" s="112"/>
      <c r="Q556" s="112"/>
      <c r="R556" s="112"/>
      <c r="S556" s="112"/>
      <c r="T556" s="112"/>
      <c r="U556" s="112"/>
      <c r="V556" s="112"/>
      <c r="W556" s="112"/>
      <c r="X556" s="112"/>
    </row>
    <row r="557" spans="1:48" outlineLevel="1" x14ac:dyDescent="0.2">
      <c r="A557" s="13" t="s">
        <v>2</v>
      </c>
      <c r="B557" s="26"/>
      <c r="C557" s="125"/>
      <c r="D557" s="155">
        <v>0.27779015368804588</v>
      </c>
      <c r="E557" s="155">
        <v>0.29821248624167718</v>
      </c>
      <c r="F557" s="155">
        <v>0.30098464881342046</v>
      </c>
      <c r="G557" s="155">
        <v>0.31760598355679037</v>
      </c>
      <c r="H557" s="155">
        <v>0.33646017130731704</v>
      </c>
      <c r="I557" s="155">
        <v>0.33414920971588924</v>
      </c>
      <c r="J557" s="155">
        <v>0.33971678783900006</v>
      </c>
      <c r="K557" s="155">
        <v>0.34340122156153896</v>
      </c>
      <c r="L557" s="155">
        <v>0.33368238892125257</v>
      </c>
      <c r="M557" s="157">
        <v>0.33026140493161099</v>
      </c>
      <c r="N557" s="112"/>
      <c r="O557" s="112"/>
      <c r="P557" s="112"/>
      <c r="Q557" s="112"/>
      <c r="R557" s="112"/>
      <c r="S557" s="112"/>
      <c r="T557" s="112"/>
      <c r="U557" s="112"/>
      <c r="V557" s="112"/>
      <c r="W557" s="112"/>
      <c r="X557" s="112"/>
    </row>
    <row r="558" spans="1:48" outlineLevel="1" x14ac:dyDescent="0.2">
      <c r="A558" s="14" t="s">
        <v>7</v>
      </c>
      <c r="B558" s="26"/>
      <c r="C558" s="124"/>
      <c r="D558" s="158"/>
      <c r="E558" s="158"/>
      <c r="F558" s="158"/>
      <c r="G558" s="158"/>
      <c r="H558" s="158"/>
      <c r="I558" s="158"/>
      <c r="J558" s="158"/>
      <c r="K558" s="158"/>
      <c r="L558" s="158"/>
      <c r="M558" s="159"/>
      <c r="N558" s="107"/>
      <c r="O558" s="107"/>
      <c r="P558" s="107"/>
      <c r="Q558" s="107"/>
      <c r="R558" s="107"/>
      <c r="S558" s="107"/>
      <c r="T558" s="107"/>
      <c r="U558" s="107"/>
      <c r="V558" s="107"/>
      <c r="W558" s="107"/>
      <c r="X558" s="107"/>
    </row>
    <row r="559" spans="1:48" outlineLevel="1" x14ac:dyDescent="0.2">
      <c r="A559" s="150" t="s">
        <v>124</v>
      </c>
      <c r="B559" s="26"/>
      <c r="C559" s="124"/>
      <c r="D559" s="158">
        <v>0.56050954894299587</v>
      </c>
      <c r="E559" s="158">
        <v>0.53049398431867334</v>
      </c>
      <c r="F559" s="158">
        <v>0.5447766983505743</v>
      </c>
      <c r="G559" s="158">
        <v>0.58428644095866666</v>
      </c>
      <c r="H559" s="158">
        <v>0.57008804722515116</v>
      </c>
      <c r="I559" s="158">
        <v>0.60209579396634016</v>
      </c>
      <c r="J559" s="158">
        <v>0.60363928145819867</v>
      </c>
      <c r="K559" s="158">
        <v>0.53255169661409196</v>
      </c>
      <c r="L559" s="158">
        <v>0.55362789161576142</v>
      </c>
      <c r="M559" s="159">
        <v>0.62173499633959428</v>
      </c>
      <c r="N559" s="160">
        <v>0.62173499633959428</v>
      </c>
      <c r="O559" s="160">
        <v>0.62173499633959428</v>
      </c>
      <c r="P559" s="160">
        <v>0.62173499633959428</v>
      </c>
      <c r="Q559" s="160">
        <v>0.62173499633959428</v>
      </c>
      <c r="R559" s="160">
        <v>0.62173499633959428</v>
      </c>
      <c r="S559" s="160">
        <v>0.62173499633959428</v>
      </c>
      <c r="T559" s="160">
        <v>0.62173499633959428</v>
      </c>
      <c r="U559" s="160">
        <v>0.62173499633959428</v>
      </c>
      <c r="V559" s="160">
        <v>0.62173499633959428</v>
      </c>
      <c r="W559" s="160">
        <v>0.62173499633959428</v>
      </c>
      <c r="X559" s="160">
        <v>0.62173499633959428</v>
      </c>
    </row>
    <row r="560" spans="1:48" outlineLevel="1" x14ac:dyDescent="0.2">
      <c r="A560" s="14" t="s">
        <v>8</v>
      </c>
      <c r="B560" s="26"/>
      <c r="C560" s="124"/>
      <c r="D560" s="158">
        <v>0.141020917196543</v>
      </c>
      <c r="E560" s="158">
        <v>0.17563844620494792</v>
      </c>
      <c r="F560" s="158">
        <v>0.19548901743868313</v>
      </c>
      <c r="G560" s="158">
        <v>0.18944954092404398</v>
      </c>
      <c r="H560" s="158">
        <v>0.16151928552125674</v>
      </c>
      <c r="I560" s="158">
        <v>0.18162514009412434</v>
      </c>
      <c r="J560" s="158">
        <v>0.15967417512653562</v>
      </c>
      <c r="K560" s="158">
        <v>0.16083686697894486</v>
      </c>
      <c r="L560" s="158">
        <v>0.17011687811320228</v>
      </c>
      <c r="M560" s="159">
        <v>0.16665169070425309</v>
      </c>
      <c r="N560" s="159">
        <v>0.16665169070425309</v>
      </c>
      <c r="O560" s="159">
        <v>0.16665169070425309</v>
      </c>
      <c r="P560" s="159">
        <v>0.16665169070425309</v>
      </c>
      <c r="Q560" s="159">
        <v>0.16665169070425309</v>
      </c>
      <c r="R560" s="159">
        <v>0.16665169070425309</v>
      </c>
      <c r="S560" s="159">
        <v>0.16665169070425309</v>
      </c>
      <c r="T560" s="159">
        <v>0.16665169070425309</v>
      </c>
      <c r="U560" s="159">
        <v>0.16665169070425309</v>
      </c>
      <c r="V560" s="159">
        <v>0.16665169070425309</v>
      </c>
      <c r="W560" s="159">
        <v>0.16665169070425309</v>
      </c>
      <c r="X560" s="159">
        <v>0.16665169070425309</v>
      </c>
    </row>
    <row r="561" spans="1:24" outlineLevel="1" x14ac:dyDescent="0.2">
      <c r="A561" s="14" t="s">
        <v>9</v>
      </c>
      <c r="B561" s="26"/>
      <c r="C561" s="124"/>
      <c r="D561" s="158">
        <v>0.18338354211819721</v>
      </c>
      <c r="E561" s="158">
        <v>0.17570504175834575</v>
      </c>
      <c r="F561" s="158">
        <v>0.19220486742760762</v>
      </c>
      <c r="G561" s="158">
        <v>0.18882716208329053</v>
      </c>
      <c r="H561" s="158">
        <v>0.23426237403296482</v>
      </c>
      <c r="I561" s="158">
        <v>0.24208694134364794</v>
      </c>
      <c r="J561" s="158">
        <v>0.20868653264103879</v>
      </c>
      <c r="K561" s="158">
        <v>0.13753972422303221</v>
      </c>
      <c r="L561" s="158">
        <v>0.21637153043411186</v>
      </c>
      <c r="M561" s="159">
        <v>0.25229557683620307</v>
      </c>
      <c r="N561" s="159">
        <v>0.25229557683620307</v>
      </c>
      <c r="O561" s="159">
        <v>0.25229557683620307</v>
      </c>
      <c r="P561" s="159">
        <v>0.25229557683620307</v>
      </c>
      <c r="Q561" s="159">
        <v>0.25229557683620307</v>
      </c>
      <c r="R561" s="159">
        <v>0.25229557683620307</v>
      </c>
      <c r="S561" s="159">
        <v>0.25229557683620307</v>
      </c>
      <c r="T561" s="159">
        <v>0.25229557683620307</v>
      </c>
      <c r="U561" s="159">
        <v>0.25229557683620307</v>
      </c>
      <c r="V561" s="159">
        <v>0.25229557683620307</v>
      </c>
      <c r="W561" s="159">
        <v>0.25229557683620307</v>
      </c>
      <c r="X561" s="159">
        <v>0.25229557683620307</v>
      </c>
    </row>
    <row r="562" spans="1:24" outlineLevel="1" x14ac:dyDescent="0.2">
      <c r="A562" s="14" t="s">
        <v>101</v>
      </c>
      <c r="B562" s="26"/>
      <c r="C562" s="124"/>
      <c r="D562" s="158">
        <v>0.22348564347656924</v>
      </c>
      <c r="E562" s="158">
        <v>0.25258641608889471</v>
      </c>
      <c r="F562" s="158">
        <v>0.24026454330312647</v>
      </c>
      <c r="G562" s="158">
        <v>0.26992227607890684</v>
      </c>
      <c r="H562" s="158">
        <v>0.14605320875976435</v>
      </c>
      <c r="I562" s="158">
        <v>0.24906372477272215</v>
      </c>
      <c r="J562" s="158">
        <v>0.28614277291948692</v>
      </c>
      <c r="K562" s="158">
        <v>0.39618082949056793</v>
      </c>
      <c r="L562" s="158">
        <v>0.27401163696325298</v>
      </c>
      <c r="M562" s="159">
        <v>0.40098909994703635</v>
      </c>
      <c r="N562" s="159">
        <v>0.40098909994703635</v>
      </c>
      <c r="O562" s="159">
        <v>0.40098909994703635</v>
      </c>
      <c r="P562" s="159">
        <v>0.40098909994703635</v>
      </c>
      <c r="Q562" s="159">
        <v>0.40098909994703635</v>
      </c>
      <c r="R562" s="159">
        <v>0.40098909994703635</v>
      </c>
      <c r="S562" s="159">
        <v>0.40098909994703635</v>
      </c>
      <c r="T562" s="159">
        <v>0.40098909994703635</v>
      </c>
      <c r="U562" s="159">
        <v>0.40098909994703635</v>
      </c>
      <c r="V562" s="159">
        <v>0.40098909994703635</v>
      </c>
      <c r="W562" s="159">
        <v>0.40098909994703635</v>
      </c>
      <c r="X562" s="159">
        <v>0.40098909994703635</v>
      </c>
    </row>
    <row r="563" spans="1:24" outlineLevel="1" x14ac:dyDescent="0.2">
      <c r="A563" s="14" t="s">
        <v>11</v>
      </c>
      <c r="B563" s="26"/>
      <c r="C563" s="124"/>
      <c r="D563" s="158">
        <v>0.33255849313558539</v>
      </c>
      <c r="E563" s="158">
        <v>0.32269993316938267</v>
      </c>
      <c r="F563" s="158">
        <v>0.32999656060232224</v>
      </c>
      <c r="G563" s="158">
        <v>0.3366141214360327</v>
      </c>
      <c r="H563" s="158">
        <v>0.3582046844013847</v>
      </c>
      <c r="I563" s="158">
        <v>0.35100504403022958</v>
      </c>
      <c r="J563" s="158">
        <v>0.36416571683076499</v>
      </c>
      <c r="K563" s="158">
        <v>0.35345352962513221</v>
      </c>
      <c r="L563" s="158">
        <v>0.35865136471089737</v>
      </c>
      <c r="M563" s="159">
        <v>0.33318342956128366</v>
      </c>
      <c r="N563" s="159">
        <v>0.33318342956128366</v>
      </c>
      <c r="O563" s="159">
        <v>0.33318342956128366</v>
      </c>
      <c r="P563" s="159">
        <v>0.33318342956128366</v>
      </c>
      <c r="Q563" s="159">
        <v>0.33318342956128366</v>
      </c>
      <c r="R563" s="159">
        <v>0.33318342956128366</v>
      </c>
      <c r="S563" s="159">
        <v>0.33318342956128366</v>
      </c>
      <c r="T563" s="159">
        <v>0.33318342956128366</v>
      </c>
      <c r="U563" s="159">
        <v>0.33318342956128366</v>
      </c>
      <c r="V563" s="159">
        <v>0.33318342956128366</v>
      </c>
      <c r="W563" s="159">
        <v>0.33318342956128366</v>
      </c>
      <c r="X563" s="159">
        <v>0.33318342956128366</v>
      </c>
    </row>
    <row r="564" spans="1:24" outlineLevel="1" x14ac:dyDescent="0.2">
      <c r="A564" s="14" t="s">
        <v>12</v>
      </c>
      <c r="B564" s="26"/>
      <c r="C564" s="124"/>
      <c r="D564" s="158">
        <v>0.22171444092168352</v>
      </c>
      <c r="E564" s="158">
        <v>0.2781822120694708</v>
      </c>
      <c r="F564" s="158">
        <v>0.2721879194345706</v>
      </c>
      <c r="G564" s="158">
        <v>0.30985099902949315</v>
      </c>
      <c r="H564" s="158">
        <v>0.36131976263580584</v>
      </c>
      <c r="I564" s="158">
        <v>0.34740731509494754</v>
      </c>
      <c r="J564" s="158">
        <v>0.34444507923537404</v>
      </c>
      <c r="K564" s="158">
        <v>0.37529704308103523</v>
      </c>
      <c r="L564" s="158">
        <v>0.34599949606238772</v>
      </c>
      <c r="M564" s="159">
        <v>0.34839142658259892</v>
      </c>
      <c r="N564" s="159">
        <v>0.34839142658259892</v>
      </c>
      <c r="O564" s="159">
        <v>0.34839142658259892</v>
      </c>
      <c r="P564" s="159">
        <v>0.34839142658259892</v>
      </c>
      <c r="Q564" s="159">
        <v>0.34839142658259892</v>
      </c>
      <c r="R564" s="159">
        <v>0.34839142658259892</v>
      </c>
      <c r="S564" s="159">
        <v>0.34839142658259892</v>
      </c>
      <c r="T564" s="159">
        <v>0.34839142658259892</v>
      </c>
      <c r="U564" s="159">
        <v>0.34839142658259892</v>
      </c>
      <c r="V564" s="159">
        <v>0.34839142658259892</v>
      </c>
      <c r="W564" s="159">
        <v>0.34839142658259892</v>
      </c>
      <c r="X564" s="159">
        <v>0.34839142658259892</v>
      </c>
    </row>
    <row r="565" spans="1:24" outlineLevel="1" x14ac:dyDescent="0.2">
      <c r="A565" s="13" t="s">
        <v>3</v>
      </c>
      <c r="B565" s="26"/>
      <c r="C565" s="125"/>
      <c r="D565" s="155">
        <v>0.34749775953398104</v>
      </c>
      <c r="E565" s="155">
        <v>0.36310251834668533</v>
      </c>
      <c r="F565" s="155">
        <v>0.41279216944838254</v>
      </c>
      <c r="G565" s="155">
        <v>0.41854812359619109</v>
      </c>
      <c r="H565" s="155">
        <v>0.43239943284958754</v>
      </c>
      <c r="I565" s="155">
        <v>0.42130793214468082</v>
      </c>
      <c r="J565" s="155">
        <v>0.38965844778953868</v>
      </c>
      <c r="K565" s="155">
        <v>0.37501059688009936</v>
      </c>
      <c r="L565" s="155">
        <v>0.38181335386639081</v>
      </c>
      <c r="M565" s="156">
        <v>0.41039657108684119</v>
      </c>
      <c r="N565" s="156">
        <v>0.41039657108684119</v>
      </c>
      <c r="O565" s="156">
        <v>0.41039657108684119</v>
      </c>
      <c r="P565" s="156">
        <v>0.41039657108684119</v>
      </c>
      <c r="Q565" s="156">
        <v>0.41039657108684119</v>
      </c>
      <c r="R565" s="156">
        <v>0.41039657108684119</v>
      </c>
      <c r="S565" s="156">
        <v>0.41039657108684119</v>
      </c>
      <c r="T565" s="156">
        <v>0.41039657108684119</v>
      </c>
      <c r="U565" s="156">
        <v>0.41039657108684119</v>
      </c>
      <c r="V565" s="156">
        <v>0.41039657108684119</v>
      </c>
      <c r="W565" s="156">
        <v>0.41039657108684119</v>
      </c>
      <c r="X565" s="156">
        <v>0.41039657108684119</v>
      </c>
    </row>
    <row r="566" spans="1:24" outlineLevel="1" x14ac:dyDescent="0.2">
      <c r="A566" s="14" t="s">
        <v>13</v>
      </c>
      <c r="B566" s="26"/>
      <c r="C566" s="124"/>
      <c r="D566" s="158">
        <v>0.10477484005662611</v>
      </c>
      <c r="E566" s="158">
        <v>0.30001870877726966</v>
      </c>
      <c r="F566" s="158">
        <v>0.25902819138376032</v>
      </c>
      <c r="G566" s="158">
        <v>0.17607291394002872</v>
      </c>
      <c r="H566" s="158">
        <v>0.21378145409760374</v>
      </c>
      <c r="I566" s="158">
        <v>0.24986599692191316</v>
      </c>
      <c r="J566" s="158">
        <v>0.19876803216221739</v>
      </c>
      <c r="K566" s="158">
        <v>0.24876966484826418</v>
      </c>
      <c r="L566" s="158">
        <v>0.22890368266523223</v>
      </c>
      <c r="M566" s="159">
        <v>0.22893337129722843</v>
      </c>
      <c r="N566" s="159">
        <v>0.22893337129722843</v>
      </c>
      <c r="O566" s="159">
        <v>0.22893337129722843</v>
      </c>
      <c r="P566" s="159">
        <v>0.22893337129722843</v>
      </c>
      <c r="Q566" s="159">
        <v>0.22893337129722843</v>
      </c>
      <c r="R566" s="159">
        <v>0.22893337129722843</v>
      </c>
      <c r="S566" s="159">
        <v>0.22893337129722843</v>
      </c>
      <c r="T566" s="159">
        <v>0.22893337129722843</v>
      </c>
      <c r="U566" s="159">
        <v>0.22893337129722843</v>
      </c>
      <c r="V566" s="159">
        <v>0.22893337129722843</v>
      </c>
      <c r="W566" s="159">
        <v>0.22893337129722843</v>
      </c>
      <c r="X566" s="159">
        <v>0.22893337129722843</v>
      </c>
    </row>
    <row r="567" spans="1:24" outlineLevel="1" x14ac:dyDescent="0.2">
      <c r="A567" s="14" t="s">
        <v>14</v>
      </c>
      <c r="B567" s="26"/>
      <c r="C567" s="124"/>
      <c r="D567" s="158"/>
      <c r="E567" s="158"/>
      <c r="F567" s="158"/>
      <c r="G567" s="158"/>
      <c r="H567" s="158"/>
      <c r="I567" s="158"/>
      <c r="J567" s="158"/>
      <c r="K567" s="158"/>
      <c r="L567" s="158"/>
      <c r="M567" s="159"/>
      <c r="N567" s="159"/>
      <c r="O567" s="159"/>
      <c r="P567" s="159"/>
      <c r="Q567" s="159"/>
      <c r="R567" s="159"/>
      <c r="S567" s="159"/>
      <c r="T567" s="159"/>
      <c r="U567" s="159"/>
      <c r="V567" s="159"/>
      <c r="W567" s="159"/>
      <c r="X567" s="159"/>
    </row>
    <row r="568" spans="1:24" outlineLevel="1" x14ac:dyDescent="0.2">
      <c r="A568" s="14" t="s">
        <v>15</v>
      </c>
      <c r="B568" s="26"/>
      <c r="C568" s="124"/>
      <c r="D568" s="158">
        <v>0.30316134697168468</v>
      </c>
      <c r="E568" s="158">
        <v>0.28362569483204819</v>
      </c>
      <c r="F568" s="158">
        <v>0.38619826350178521</v>
      </c>
      <c r="G568" s="158">
        <v>0.36742246969675041</v>
      </c>
      <c r="H568" s="158">
        <v>0.40405306341369684</v>
      </c>
      <c r="I568" s="158">
        <v>0.40863255112295976</v>
      </c>
      <c r="J568" s="158">
        <v>0.32881248199890162</v>
      </c>
      <c r="K568" s="158">
        <v>0.40486176221750386</v>
      </c>
      <c r="L568" s="158">
        <v>0.39053546457911059</v>
      </c>
      <c r="M568" s="159">
        <v>0.36045254877148114</v>
      </c>
      <c r="N568" s="159">
        <v>0.66</v>
      </c>
      <c r="O568" s="159">
        <v>0.66</v>
      </c>
      <c r="P568" s="159">
        <v>0.66</v>
      </c>
      <c r="Q568" s="159">
        <v>0.66</v>
      </c>
      <c r="R568" s="159">
        <v>0.66</v>
      </c>
      <c r="S568" s="159">
        <v>0.66</v>
      </c>
      <c r="T568" s="159">
        <v>0.66</v>
      </c>
      <c r="U568" s="159">
        <v>0.66</v>
      </c>
      <c r="V568" s="159">
        <v>0.66</v>
      </c>
      <c r="W568" s="159">
        <v>0.66</v>
      </c>
      <c r="X568" s="159">
        <v>0.66</v>
      </c>
    </row>
    <row r="569" spans="1:24" outlineLevel="1" x14ac:dyDescent="0.2">
      <c r="A569" s="14" t="s">
        <v>16</v>
      </c>
      <c r="B569" s="26"/>
      <c r="C569" s="124"/>
      <c r="D569" s="158">
        <v>0.22922652312475436</v>
      </c>
      <c r="E569" s="158">
        <v>0.23136093225588034</v>
      </c>
      <c r="F569" s="158">
        <v>0.29392066210045659</v>
      </c>
      <c r="G569" s="158">
        <v>0.28498564676129212</v>
      </c>
      <c r="H569" s="158">
        <v>0.26032872844997679</v>
      </c>
      <c r="I569" s="158">
        <v>0.22123599461335383</v>
      </c>
      <c r="J569" s="158">
        <v>0.23632779124951553</v>
      </c>
      <c r="K569" s="158">
        <v>0.21392794947384755</v>
      </c>
      <c r="L569" s="158">
        <v>0.13838655206368169</v>
      </c>
      <c r="M569" s="159">
        <v>0.19077491264087601</v>
      </c>
      <c r="N569" s="159">
        <v>0.22</v>
      </c>
      <c r="O569" s="159">
        <v>0.22</v>
      </c>
      <c r="P569" s="159">
        <v>0.22</v>
      </c>
      <c r="Q569" s="159">
        <v>0.22</v>
      </c>
      <c r="R569" s="159">
        <v>0.22</v>
      </c>
      <c r="S569" s="159">
        <v>0.22</v>
      </c>
      <c r="T569" s="159">
        <v>0.22</v>
      </c>
      <c r="U569" s="159">
        <v>0.22</v>
      </c>
      <c r="V569" s="159">
        <v>0.22</v>
      </c>
      <c r="W569" s="159">
        <v>0.22</v>
      </c>
      <c r="X569" s="159">
        <v>0.22</v>
      </c>
    </row>
    <row r="570" spans="1:24" outlineLevel="1" x14ac:dyDescent="0.2">
      <c r="A570" s="14" t="s">
        <v>43</v>
      </c>
      <c r="B570" s="26"/>
      <c r="C570" s="124"/>
      <c r="D570" s="158">
        <v>0.46794476180241878</v>
      </c>
      <c r="E570" s="158">
        <v>0.46085534504533665</v>
      </c>
      <c r="F570" s="158">
        <v>0.52655333023890249</v>
      </c>
      <c r="G570" s="158">
        <v>0.49627995744785247</v>
      </c>
      <c r="H570" s="158">
        <v>0.52180728172372359</v>
      </c>
      <c r="I570" s="158">
        <v>0.50411972115520831</v>
      </c>
      <c r="J570" s="158">
        <v>0.51997775643393018</v>
      </c>
      <c r="K570" s="158">
        <v>0.56603852781658259</v>
      </c>
      <c r="L570" s="158">
        <v>0.54238890816087548</v>
      </c>
      <c r="M570" s="159">
        <v>0.59197669536900577</v>
      </c>
      <c r="N570" s="159">
        <v>0.75</v>
      </c>
      <c r="O570" s="159">
        <v>0.75</v>
      </c>
      <c r="P570" s="159">
        <v>0.75</v>
      </c>
      <c r="Q570" s="159">
        <v>0.75</v>
      </c>
      <c r="R570" s="159">
        <v>0.75</v>
      </c>
      <c r="S570" s="159">
        <v>0.75</v>
      </c>
      <c r="T570" s="159">
        <v>0.75</v>
      </c>
      <c r="U570" s="159">
        <v>0.75</v>
      </c>
      <c r="V570" s="159">
        <v>0.75</v>
      </c>
      <c r="W570" s="159">
        <v>0.75</v>
      </c>
      <c r="X570" s="159">
        <v>0.75</v>
      </c>
    </row>
    <row r="571" spans="1:24" outlineLevel="1" x14ac:dyDescent="0.2">
      <c r="A571" s="14" t="s">
        <v>17</v>
      </c>
      <c r="B571" s="26"/>
      <c r="C571" s="124"/>
      <c r="D571" s="158">
        <v>0.26703885169417368</v>
      </c>
      <c r="E571" s="158">
        <v>0.27538290310281749</v>
      </c>
      <c r="F571" s="158">
        <v>0.29457832108449206</v>
      </c>
      <c r="G571" s="158">
        <v>0.31212451609473851</v>
      </c>
      <c r="H571" s="158">
        <v>0.31714645383071388</v>
      </c>
      <c r="I571" s="158">
        <v>0.27338595738706611</v>
      </c>
      <c r="J571" s="158">
        <v>0.29108935674450787</v>
      </c>
      <c r="K571" s="158">
        <v>0.25578168272545804</v>
      </c>
      <c r="L571" s="158">
        <v>0.23708607642330615</v>
      </c>
      <c r="M571" s="159">
        <v>0.27960348767245213</v>
      </c>
      <c r="N571" s="159">
        <v>0.27960348767245213</v>
      </c>
      <c r="O571" s="159">
        <v>0.27960348767245213</v>
      </c>
      <c r="P571" s="159">
        <v>0.27960348767245213</v>
      </c>
      <c r="Q571" s="159">
        <v>0.27960348767245213</v>
      </c>
      <c r="R571" s="159">
        <v>0.27960348767245213</v>
      </c>
      <c r="S571" s="159">
        <v>0.27960348767245213</v>
      </c>
      <c r="T571" s="159">
        <v>0.27960348767245213</v>
      </c>
      <c r="U571" s="159">
        <v>0.27960348767245213</v>
      </c>
      <c r="V571" s="159">
        <v>0.27960348767245213</v>
      </c>
      <c r="W571" s="159">
        <v>0.27960348767245213</v>
      </c>
      <c r="X571" s="159">
        <v>0.27960348767245213</v>
      </c>
    </row>
    <row r="572" spans="1:24" outlineLevel="1" x14ac:dyDescent="0.2">
      <c r="A572" s="14" t="s">
        <v>18</v>
      </c>
      <c r="B572" s="26"/>
      <c r="C572" s="124"/>
      <c r="D572" s="158">
        <v>0.43158110272382255</v>
      </c>
      <c r="E572" s="158">
        <v>0.50152372962365699</v>
      </c>
      <c r="F572" s="158">
        <v>0.59754339550385804</v>
      </c>
      <c r="G572" s="158">
        <v>0.59027467368916053</v>
      </c>
      <c r="H572" s="158">
        <v>0.63467658379947089</v>
      </c>
      <c r="I572" s="158">
        <v>0.58912070880090195</v>
      </c>
      <c r="J572" s="158">
        <v>0.52638842155679055</v>
      </c>
      <c r="K572" s="158">
        <v>0.43691524847940205</v>
      </c>
      <c r="L572" s="158">
        <v>0.56806254623221508</v>
      </c>
      <c r="M572" s="159">
        <v>0.60571673656594616</v>
      </c>
      <c r="N572" s="159">
        <v>0.7</v>
      </c>
      <c r="O572" s="159">
        <v>0.7</v>
      </c>
      <c r="P572" s="159">
        <v>0.7</v>
      </c>
      <c r="Q572" s="159">
        <v>0.7</v>
      </c>
      <c r="R572" s="159">
        <v>0.7</v>
      </c>
      <c r="S572" s="159">
        <v>0.7</v>
      </c>
      <c r="T572" s="159">
        <v>0.7</v>
      </c>
      <c r="U572" s="159">
        <v>0.7</v>
      </c>
      <c r="V572" s="159">
        <v>0.7</v>
      </c>
      <c r="W572" s="159">
        <v>0.7</v>
      </c>
      <c r="X572" s="159">
        <v>0.7</v>
      </c>
    </row>
    <row r="573" spans="1:24" outlineLevel="1" x14ac:dyDescent="0.2">
      <c r="A573" s="14" t="s">
        <v>42</v>
      </c>
      <c r="B573" s="26"/>
      <c r="C573" s="124"/>
      <c r="D573" s="158">
        <v>0.35164083788794204</v>
      </c>
      <c r="E573" s="158">
        <v>0.36423148342528455</v>
      </c>
      <c r="F573" s="158">
        <v>0.34752220827708796</v>
      </c>
      <c r="G573" s="158">
        <v>0.36605537428540674</v>
      </c>
      <c r="H573" s="158">
        <v>0.35642291180001534</v>
      </c>
      <c r="I573" s="158">
        <v>0.35121880966106722</v>
      </c>
      <c r="J573" s="158">
        <v>0.32775847467592578</v>
      </c>
      <c r="K573" s="158">
        <v>0.31129767356825455</v>
      </c>
      <c r="L573" s="158">
        <v>0.28641919987537651</v>
      </c>
      <c r="M573" s="159">
        <v>0.3216156512233635</v>
      </c>
      <c r="N573" s="159">
        <v>0.4</v>
      </c>
      <c r="O573" s="159">
        <v>0.4</v>
      </c>
      <c r="P573" s="159">
        <v>0.4</v>
      </c>
      <c r="Q573" s="159">
        <v>0.4</v>
      </c>
      <c r="R573" s="159">
        <v>0.4</v>
      </c>
      <c r="S573" s="159">
        <v>0.4</v>
      </c>
      <c r="T573" s="159">
        <v>0.4</v>
      </c>
      <c r="U573" s="159">
        <v>0.4</v>
      </c>
      <c r="V573" s="159">
        <v>0.4</v>
      </c>
      <c r="W573" s="159">
        <v>0.4</v>
      </c>
      <c r="X573" s="159">
        <v>0.4</v>
      </c>
    </row>
    <row r="574" spans="1:24" outlineLevel="1" x14ac:dyDescent="0.2">
      <c r="A574" s="14" t="s">
        <v>44</v>
      </c>
      <c r="B574" s="26"/>
      <c r="C574" s="124"/>
      <c r="D574" s="158">
        <v>0.23117054925743716</v>
      </c>
      <c r="E574" s="158">
        <v>0.23883967976937323</v>
      </c>
      <c r="F574" s="158">
        <v>0.23770942731470002</v>
      </c>
      <c r="G574" s="158">
        <v>0.28384348839421647</v>
      </c>
      <c r="H574" s="158">
        <v>0.26233825335173161</v>
      </c>
      <c r="I574" s="158">
        <v>0.28236314119385919</v>
      </c>
      <c r="J574" s="158">
        <v>0.2606017982062529</v>
      </c>
      <c r="K574" s="158">
        <v>0.2597265779850163</v>
      </c>
      <c r="L574" s="158">
        <v>0.20316496718981328</v>
      </c>
      <c r="M574" s="159">
        <v>0.24080840961266975</v>
      </c>
      <c r="N574" s="159">
        <v>0.4</v>
      </c>
      <c r="O574" s="159">
        <v>0.4</v>
      </c>
      <c r="P574" s="159">
        <v>0.4</v>
      </c>
      <c r="Q574" s="159">
        <v>0.4</v>
      </c>
      <c r="R574" s="159">
        <v>0.4</v>
      </c>
      <c r="S574" s="159">
        <v>0.4</v>
      </c>
      <c r="T574" s="159">
        <v>0.4</v>
      </c>
      <c r="U574" s="159">
        <v>0.4</v>
      </c>
      <c r="V574" s="159">
        <v>0.4</v>
      </c>
      <c r="W574" s="159">
        <v>0.4</v>
      </c>
      <c r="X574" s="159">
        <v>0.4</v>
      </c>
    </row>
    <row r="575" spans="1:24" outlineLevel="1" x14ac:dyDescent="0.2">
      <c r="A575" s="14" t="s">
        <v>19</v>
      </c>
      <c r="B575" s="26"/>
      <c r="C575" s="124"/>
      <c r="D575" s="158">
        <v>0.37020696656847935</v>
      </c>
      <c r="E575" s="158">
        <v>0.33298420733309048</v>
      </c>
      <c r="F575" s="158">
        <v>0.40589139607070768</v>
      </c>
      <c r="G575" s="158">
        <v>0.42028435024011263</v>
      </c>
      <c r="H575" s="158">
        <v>0.45720186971179683</v>
      </c>
      <c r="I575" s="158">
        <v>0.42887863208467958</v>
      </c>
      <c r="J575" s="158">
        <v>0.47948791310710176</v>
      </c>
      <c r="K575" s="158">
        <v>0.47980296392931648</v>
      </c>
      <c r="L575" s="158">
        <v>0.44383830735608626</v>
      </c>
      <c r="M575" s="159">
        <v>0.43529846504159447</v>
      </c>
      <c r="N575" s="159">
        <v>0.48</v>
      </c>
      <c r="O575" s="159">
        <v>0.48</v>
      </c>
      <c r="P575" s="159">
        <v>0.48</v>
      </c>
      <c r="Q575" s="159">
        <v>0.48</v>
      </c>
      <c r="R575" s="159">
        <v>0.48</v>
      </c>
      <c r="S575" s="159">
        <v>0.48</v>
      </c>
      <c r="T575" s="159">
        <v>0.48</v>
      </c>
      <c r="U575" s="159">
        <v>0.48</v>
      </c>
      <c r="V575" s="159">
        <v>0.48</v>
      </c>
      <c r="W575" s="159">
        <v>0.48</v>
      </c>
      <c r="X575" s="159">
        <v>0.48</v>
      </c>
    </row>
    <row r="576" spans="1:24" outlineLevel="1" x14ac:dyDescent="0.2">
      <c r="A576" s="6" t="s">
        <v>4</v>
      </c>
      <c r="B576" s="26"/>
      <c r="C576" s="124"/>
      <c r="D576" s="124"/>
      <c r="E576" s="124"/>
      <c r="F576" s="124"/>
      <c r="G576" s="124"/>
      <c r="H576" s="124"/>
      <c r="I576" s="124"/>
      <c r="J576" s="124"/>
      <c r="K576" s="124"/>
      <c r="L576" s="124"/>
      <c r="M576" s="122"/>
      <c r="N576" s="107"/>
      <c r="O576" s="107"/>
      <c r="P576" s="107"/>
      <c r="Q576" s="107"/>
      <c r="R576" s="107"/>
      <c r="S576" s="107"/>
      <c r="T576" s="107"/>
      <c r="U576" s="107"/>
      <c r="V576" s="107"/>
      <c r="W576" s="107"/>
      <c r="X576" s="107"/>
    </row>
    <row r="577" spans="1:24" outlineLevel="1" x14ac:dyDescent="0.2">
      <c r="A577" s="6"/>
      <c r="C577" s="144"/>
      <c r="D577" s="144"/>
      <c r="E577" s="144"/>
      <c r="F577" s="144"/>
      <c r="G577" s="144"/>
      <c r="H577" s="144"/>
      <c r="I577" s="144"/>
      <c r="J577" s="144"/>
      <c r="K577" s="144"/>
      <c r="L577" s="144"/>
      <c r="M577" s="143"/>
      <c r="N577" s="145"/>
      <c r="O577" s="145"/>
      <c r="P577" s="145"/>
      <c r="Q577" s="145"/>
      <c r="R577" s="145"/>
      <c r="S577" s="145"/>
      <c r="T577" s="145"/>
      <c r="U577" s="145"/>
      <c r="V577" s="145"/>
      <c r="W577" s="145"/>
      <c r="X577" s="145"/>
    </row>
    <row r="578" spans="1:24" outlineLevel="1" x14ac:dyDescent="0.2">
      <c r="A578" s="6"/>
      <c r="L578" s="20"/>
      <c r="M578" s="129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</row>
    <row r="579" spans="1:24" outlineLevel="1" x14ac:dyDescent="0.2">
      <c r="A579" s="56" t="s">
        <v>141</v>
      </c>
      <c r="B579" s="26"/>
      <c r="C579" s="49"/>
      <c r="D579" s="49"/>
      <c r="E579" s="49"/>
      <c r="F579" s="49"/>
      <c r="G579" s="55"/>
      <c r="H579" s="55"/>
      <c r="I579" s="38"/>
      <c r="J579" s="38"/>
      <c r="K579" s="38"/>
      <c r="L579" s="38"/>
      <c r="M579" s="122"/>
      <c r="N579" s="107"/>
      <c r="O579" s="107"/>
      <c r="P579" s="107"/>
      <c r="Q579" s="107"/>
      <c r="R579" s="107"/>
      <c r="S579" s="107"/>
      <c r="T579" s="107"/>
      <c r="U579" s="107"/>
      <c r="V579" s="107"/>
      <c r="W579" s="107"/>
      <c r="X579" s="107"/>
    </row>
    <row r="580" spans="1:24" outlineLevel="1" x14ac:dyDescent="0.2">
      <c r="A580" s="57" t="s">
        <v>6</v>
      </c>
      <c r="B580" s="26"/>
      <c r="C580" s="124"/>
      <c r="D580" s="124"/>
      <c r="E580" s="124"/>
      <c r="F580" s="124"/>
      <c r="G580" s="124"/>
      <c r="H580" s="124"/>
      <c r="I580" s="124"/>
      <c r="J580" s="124"/>
      <c r="K580" s="124"/>
      <c r="L580" s="124"/>
      <c r="M580" s="122"/>
      <c r="N580" s="107"/>
      <c r="O580" s="107"/>
      <c r="P580" s="107"/>
      <c r="Q580" s="107"/>
      <c r="R580" s="107"/>
      <c r="S580" s="107"/>
      <c r="T580" s="107"/>
      <c r="U580" s="107"/>
      <c r="V580" s="107"/>
      <c r="W580" s="107"/>
      <c r="X580" s="107"/>
    </row>
    <row r="581" spans="1:24" outlineLevel="1" x14ac:dyDescent="0.2">
      <c r="A581" s="6" t="s">
        <v>40</v>
      </c>
      <c r="B581" s="26"/>
      <c r="C581" s="124"/>
      <c r="D581" s="124"/>
      <c r="E581" s="124"/>
      <c r="F581" s="124"/>
      <c r="G581" s="124"/>
      <c r="H581" s="124"/>
      <c r="I581" s="124"/>
      <c r="J581" s="124"/>
      <c r="K581" s="124"/>
      <c r="L581" s="124"/>
      <c r="M581" s="122"/>
      <c r="N581" s="107"/>
      <c r="O581" s="107"/>
      <c r="P581" s="107"/>
      <c r="Q581" s="107"/>
      <c r="R581" s="107"/>
      <c r="S581" s="107"/>
      <c r="T581" s="107"/>
      <c r="U581" s="107"/>
      <c r="V581" s="107"/>
      <c r="W581" s="107"/>
      <c r="X581" s="107"/>
    </row>
    <row r="582" spans="1:24" outlineLevel="1" x14ac:dyDescent="0.2">
      <c r="A582" s="13" t="s">
        <v>0</v>
      </c>
      <c r="B582" s="26"/>
      <c r="C582" s="124"/>
      <c r="D582" s="124"/>
      <c r="E582" s="124"/>
      <c r="F582" s="124"/>
      <c r="G582" s="124"/>
      <c r="H582" s="124"/>
      <c r="I582" s="124"/>
      <c r="J582" s="124"/>
      <c r="K582" s="124"/>
      <c r="L582" s="124"/>
      <c r="M582" s="122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</row>
    <row r="583" spans="1:24" outlineLevel="1" x14ac:dyDescent="0.2">
      <c r="A583" s="58" t="s">
        <v>36</v>
      </c>
      <c r="B583" s="26"/>
      <c r="C583" s="124"/>
      <c r="D583" s="124"/>
      <c r="E583" s="124"/>
      <c r="F583" s="124"/>
      <c r="G583" s="124"/>
      <c r="H583" s="124"/>
      <c r="I583" s="124"/>
      <c r="J583" s="124"/>
      <c r="K583" s="124"/>
      <c r="L583" s="124"/>
      <c r="M583" s="122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</row>
    <row r="584" spans="1:24" outlineLevel="1" x14ac:dyDescent="0.2">
      <c r="A584" s="58" t="s">
        <v>35</v>
      </c>
      <c r="B584" s="26"/>
      <c r="C584" s="124"/>
      <c r="D584" s="124"/>
      <c r="E584" s="124"/>
      <c r="F584" s="124"/>
      <c r="G584" s="124"/>
      <c r="H584" s="124"/>
      <c r="I584" s="124"/>
      <c r="J584" s="124"/>
      <c r="K584" s="124"/>
      <c r="L584" s="124"/>
      <c r="M584" s="122"/>
      <c r="N584" s="107"/>
      <c r="O584" s="107"/>
      <c r="P584" s="107"/>
      <c r="Q584" s="107"/>
      <c r="R584" s="107"/>
      <c r="S584" s="107"/>
      <c r="T584" s="107"/>
      <c r="U584" s="107"/>
      <c r="V584" s="107"/>
      <c r="W584" s="107"/>
      <c r="X584" s="107"/>
    </row>
    <row r="585" spans="1:24" outlineLevel="1" x14ac:dyDescent="0.2">
      <c r="A585" s="13" t="s">
        <v>1</v>
      </c>
      <c r="B585" s="26"/>
      <c r="C585" s="124"/>
      <c r="D585" s="124"/>
      <c r="E585" s="124"/>
      <c r="F585" s="124"/>
      <c r="G585" s="124"/>
      <c r="H585" s="124"/>
      <c r="I585" s="124"/>
      <c r="J585" s="124"/>
      <c r="K585" s="124"/>
      <c r="L585" s="124"/>
      <c r="M585" s="122"/>
      <c r="N585" s="107"/>
      <c r="O585" s="107"/>
      <c r="P585" s="107"/>
      <c r="Q585" s="107"/>
      <c r="R585" s="107"/>
      <c r="S585" s="107"/>
      <c r="T585" s="107"/>
      <c r="U585" s="107"/>
      <c r="V585" s="107"/>
      <c r="W585" s="107"/>
      <c r="X585" s="107"/>
    </row>
    <row r="586" spans="1:24" outlineLevel="1" x14ac:dyDescent="0.2">
      <c r="A586" s="13" t="s">
        <v>5</v>
      </c>
      <c r="B586" s="26"/>
      <c r="C586" s="124"/>
      <c r="D586" s="124"/>
      <c r="E586" s="124"/>
      <c r="F586" s="124"/>
      <c r="G586" s="124"/>
      <c r="H586" s="124"/>
      <c r="I586" s="124"/>
      <c r="J586" s="124"/>
      <c r="K586" s="124"/>
      <c r="L586" s="124"/>
      <c r="M586" s="122"/>
      <c r="N586" s="107"/>
      <c r="O586" s="107"/>
      <c r="P586" s="107"/>
      <c r="Q586" s="107"/>
      <c r="R586" s="107"/>
      <c r="S586" s="107"/>
      <c r="T586" s="107"/>
      <c r="U586" s="107"/>
      <c r="V586" s="107"/>
      <c r="W586" s="107"/>
      <c r="X586" s="107"/>
    </row>
    <row r="587" spans="1:24" outlineLevel="1" x14ac:dyDescent="0.2">
      <c r="A587" s="6" t="s">
        <v>41</v>
      </c>
      <c r="B587" s="26"/>
      <c r="C587" s="125"/>
      <c r="D587" s="125" t="e">
        <f>D588+D596</f>
        <v>#REF!</v>
      </c>
      <c r="E587" s="125" t="e">
        <f t="shared" ref="E587:N587" si="210">E588+E596</f>
        <v>#REF!</v>
      </c>
      <c r="F587" s="125" t="e">
        <f t="shared" si="210"/>
        <v>#REF!</v>
      </c>
      <c r="G587" s="125" t="e">
        <f t="shared" si="210"/>
        <v>#REF!</v>
      </c>
      <c r="H587" s="125" t="e">
        <f t="shared" si="210"/>
        <v>#REF!</v>
      </c>
      <c r="I587" s="125" t="e">
        <f t="shared" si="210"/>
        <v>#REF!</v>
      </c>
      <c r="J587" s="125" t="e">
        <f t="shared" si="210"/>
        <v>#REF!</v>
      </c>
      <c r="K587" s="125" t="e">
        <f t="shared" si="210"/>
        <v>#REF!</v>
      </c>
      <c r="L587" s="125" t="e">
        <f t="shared" si="210"/>
        <v>#REF!</v>
      </c>
      <c r="M587" s="125" t="e">
        <f t="shared" si="210"/>
        <v>#REF!</v>
      </c>
      <c r="N587" s="125" t="e">
        <f t="shared" si="210"/>
        <v>#REF!</v>
      </c>
      <c r="O587" s="125" t="e">
        <f t="shared" ref="O587" si="211">O588+O596</f>
        <v>#REF!</v>
      </c>
      <c r="P587" s="125" t="e">
        <f t="shared" ref="P587" si="212">P588+P596</f>
        <v>#REF!</v>
      </c>
      <c r="Q587" s="125" t="e">
        <f t="shared" ref="Q587" si="213">Q588+Q596</f>
        <v>#REF!</v>
      </c>
      <c r="R587" s="125" t="e">
        <f t="shared" ref="R587" si="214">R588+R596</f>
        <v>#REF!</v>
      </c>
      <c r="S587" s="125" t="e">
        <f t="shared" ref="S587" si="215">S588+S596</f>
        <v>#REF!</v>
      </c>
      <c r="T587" s="125" t="e">
        <f t="shared" ref="T587" si="216">T588+T596</f>
        <v>#REF!</v>
      </c>
      <c r="U587" s="125" t="e">
        <f t="shared" ref="U587" si="217">U588+U596</f>
        <v>#REF!</v>
      </c>
      <c r="V587" s="125" t="e">
        <f t="shared" ref="V587" si="218">V588+V596</f>
        <v>#REF!</v>
      </c>
      <c r="W587" s="125" t="e">
        <f t="shared" ref="W587" si="219">W588+W596</f>
        <v>#REF!</v>
      </c>
      <c r="X587" s="125" t="e">
        <f t="shared" ref="X587" si="220">X588+X596</f>
        <v>#REF!</v>
      </c>
    </row>
    <row r="588" spans="1:24" outlineLevel="1" x14ac:dyDescent="0.2">
      <c r="A588" s="13" t="s">
        <v>2</v>
      </c>
      <c r="B588" s="26"/>
      <c r="C588" s="125"/>
      <c r="D588" s="125" t="e">
        <f>SUM(D589:D595)</f>
        <v>#REF!</v>
      </c>
      <c r="E588" s="125" t="e">
        <f t="shared" ref="E588:N588" si="221">SUM(E589:E595)</f>
        <v>#REF!</v>
      </c>
      <c r="F588" s="125" t="e">
        <f t="shared" si="221"/>
        <v>#REF!</v>
      </c>
      <c r="G588" s="125" t="e">
        <f t="shared" si="221"/>
        <v>#REF!</v>
      </c>
      <c r="H588" s="125" t="e">
        <f t="shared" si="221"/>
        <v>#REF!</v>
      </c>
      <c r="I588" s="125" t="e">
        <f t="shared" si="221"/>
        <v>#REF!</v>
      </c>
      <c r="J588" s="125" t="e">
        <f t="shared" si="221"/>
        <v>#REF!</v>
      </c>
      <c r="K588" s="125" t="e">
        <f t="shared" si="221"/>
        <v>#REF!</v>
      </c>
      <c r="L588" s="125" t="e">
        <f t="shared" si="221"/>
        <v>#REF!</v>
      </c>
      <c r="M588" s="125" t="e">
        <f t="shared" si="221"/>
        <v>#REF!</v>
      </c>
      <c r="N588" s="125" t="e">
        <f t="shared" si="221"/>
        <v>#REF!</v>
      </c>
      <c r="O588" s="125" t="e">
        <f t="shared" ref="O588" si="222">SUM(O589:O595)</f>
        <v>#REF!</v>
      </c>
      <c r="P588" s="125" t="e">
        <f t="shared" ref="P588" si="223">SUM(P589:P595)</f>
        <v>#REF!</v>
      </c>
      <c r="Q588" s="125" t="e">
        <f t="shared" ref="Q588" si="224">SUM(Q589:Q595)</f>
        <v>#REF!</v>
      </c>
      <c r="R588" s="125" t="e">
        <f t="shared" ref="R588" si="225">SUM(R589:R595)</f>
        <v>#REF!</v>
      </c>
      <c r="S588" s="125" t="e">
        <f t="shared" ref="S588" si="226">SUM(S589:S595)</f>
        <v>#REF!</v>
      </c>
      <c r="T588" s="125" t="e">
        <f t="shared" ref="T588" si="227">SUM(T589:T595)</f>
        <v>#REF!</v>
      </c>
      <c r="U588" s="125" t="e">
        <f t="shared" ref="U588" si="228">SUM(U589:U595)</f>
        <v>#REF!</v>
      </c>
      <c r="V588" s="125" t="e">
        <f t="shared" ref="V588" si="229">SUM(V589:V595)</f>
        <v>#REF!</v>
      </c>
      <c r="W588" s="125" t="e">
        <f t="shared" ref="W588" si="230">SUM(W589:W595)</f>
        <v>#REF!</v>
      </c>
      <c r="X588" s="125" t="e">
        <f t="shared" ref="X588" si="231">SUM(X589:X595)</f>
        <v>#REF!</v>
      </c>
    </row>
    <row r="589" spans="1:24" outlineLevel="1" x14ac:dyDescent="0.2">
      <c r="A589" s="14" t="s">
        <v>7</v>
      </c>
      <c r="B589" s="26"/>
      <c r="C589" s="124"/>
      <c r="D589" s="125" t="e">
        <f>#REF!</f>
        <v>#REF!</v>
      </c>
      <c r="E589" s="125" t="e">
        <f>#REF!</f>
        <v>#REF!</v>
      </c>
      <c r="F589" s="125" t="e">
        <f>#REF!</f>
        <v>#REF!</v>
      </c>
      <c r="G589" s="125" t="e">
        <f>#REF!</f>
        <v>#REF!</v>
      </c>
      <c r="H589" s="125" t="e">
        <f>#REF!</f>
        <v>#REF!</v>
      </c>
      <c r="I589" s="125" t="e">
        <f>#REF!</f>
        <v>#REF!</v>
      </c>
      <c r="J589" s="125" t="e">
        <f>#REF!</f>
        <v>#REF!</v>
      </c>
      <c r="K589" s="125" t="e">
        <f>#REF!</f>
        <v>#REF!</v>
      </c>
      <c r="L589" s="125" t="e">
        <f>#REF!</f>
        <v>#REF!</v>
      </c>
      <c r="M589" s="125" t="e">
        <f>#REF!</f>
        <v>#REF!</v>
      </c>
      <c r="N589" s="125" t="e">
        <f>#REF!</f>
        <v>#REF!</v>
      </c>
      <c r="O589" s="125" t="e">
        <f>#REF!</f>
        <v>#REF!</v>
      </c>
      <c r="P589" s="125" t="e">
        <f>#REF!</f>
        <v>#REF!</v>
      </c>
      <c r="Q589" s="125" t="e">
        <f>#REF!</f>
        <v>#REF!</v>
      </c>
      <c r="R589" s="125" t="e">
        <f>#REF!</f>
        <v>#REF!</v>
      </c>
      <c r="S589" s="125" t="e">
        <f>#REF!</f>
        <v>#REF!</v>
      </c>
      <c r="T589" s="125" t="e">
        <f>#REF!</f>
        <v>#REF!</v>
      </c>
      <c r="U589" s="125" t="e">
        <f>#REF!</f>
        <v>#REF!</v>
      </c>
      <c r="V589" s="125" t="e">
        <f>#REF!</f>
        <v>#REF!</v>
      </c>
      <c r="W589" s="125" t="e">
        <f>#REF!</f>
        <v>#REF!</v>
      </c>
      <c r="X589" s="125" t="e">
        <f>#REF!</f>
        <v>#REF!</v>
      </c>
    </row>
    <row r="590" spans="1:24" outlineLevel="1" x14ac:dyDescent="0.2">
      <c r="A590" s="150" t="s">
        <v>124</v>
      </c>
      <c r="B590" s="26"/>
      <c r="C590" s="124"/>
      <c r="D590" s="125" t="e">
        <f>#REF!</f>
        <v>#REF!</v>
      </c>
      <c r="E590" s="125" t="e">
        <f>#REF!</f>
        <v>#REF!</v>
      </c>
      <c r="F590" s="125" t="e">
        <f>#REF!</f>
        <v>#REF!</v>
      </c>
      <c r="G590" s="125" t="e">
        <f>#REF!</f>
        <v>#REF!</v>
      </c>
      <c r="H590" s="125" t="e">
        <f>#REF!</f>
        <v>#REF!</v>
      </c>
      <c r="I590" s="125" t="e">
        <f>#REF!</f>
        <v>#REF!</v>
      </c>
      <c r="J590" s="125" t="e">
        <f>#REF!</f>
        <v>#REF!</v>
      </c>
      <c r="K590" s="125" t="e">
        <f>#REF!</f>
        <v>#REF!</v>
      </c>
      <c r="L590" s="125" t="e">
        <f>#REF!</f>
        <v>#REF!</v>
      </c>
      <c r="M590" s="125" t="e">
        <f>#REF!</f>
        <v>#REF!</v>
      </c>
      <c r="N590" s="125" t="e">
        <f>M590*((N528/M528)^(N559))</f>
        <v>#REF!</v>
      </c>
      <c r="O590" s="125" t="e">
        <f t="shared" ref="O590:X590" si="232">N590*((O528/N528)^(O559))</f>
        <v>#REF!</v>
      </c>
      <c r="P590" s="125" t="e">
        <f t="shared" si="232"/>
        <v>#REF!</v>
      </c>
      <c r="Q590" s="125" t="e">
        <f t="shared" si="232"/>
        <v>#REF!</v>
      </c>
      <c r="R590" s="125" t="e">
        <f t="shared" si="232"/>
        <v>#REF!</v>
      </c>
      <c r="S590" s="125" t="e">
        <f t="shared" si="232"/>
        <v>#REF!</v>
      </c>
      <c r="T590" s="125" t="e">
        <f t="shared" si="232"/>
        <v>#REF!</v>
      </c>
      <c r="U590" s="125" t="e">
        <f t="shared" si="232"/>
        <v>#REF!</v>
      </c>
      <c r="V590" s="125" t="e">
        <f t="shared" si="232"/>
        <v>#REF!</v>
      </c>
      <c r="W590" s="125" t="e">
        <f t="shared" si="232"/>
        <v>#REF!</v>
      </c>
      <c r="X590" s="125" t="e">
        <f t="shared" si="232"/>
        <v>#REF!</v>
      </c>
    </row>
    <row r="591" spans="1:24" outlineLevel="1" x14ac:dyDescent="0.2">
      <c r="A591" s="14" t="s">
        <v>8</v>
      </c>
      <c r="B591" s="26"/>
      <c r="C591" s="124"/>
      <c r="D591" s="125" t="e">
        <f>#REF!</f>
        <v>#REF!</v>
      </c>
      <c r="E591" s="125" t="e">
        <f>#REF!</f>
        <v>#REF!</v>
      </c>
      <c r="F591" s="125" t="e">
        <f>#REF!</f>
        <v>#REF!</v>
      </c>
      <c r="G591" s="125" t="e">
        <f>#REF!</f>
        <v>#REF!</v>
      </c>
      <c r="H591" s="125" t="e">
        <f>#REF!</f>
        <v>#REF!</v>
      </c>
      <c r="I591" s="125" t="e">
        <f>#REF!</f>
        <v>#REF!</v>
      </c>
      <c r="J591" s="125" t="e">
        <f>#REF!</f>
        <v>#REF!</v>
      </c>
      <c r="K591" s="125" t="e">
        <f>#REF!</f>
        <v>#REF!</v>
      </c>
      <c r="L591" s="125" t="e">
        <f>#REF!</f>
        <v>#REF!</v>
      </c>
      <c r="M591" s="125" t="e">
        <f>#REF!</f>
        <v>#REF!</v>
      </c>
      <c r="N591" s="125" t="e">
        <f t="shared" ref="N591:X606" si="233">M591*((N529/M529)^(N560))</f>
        <v>#REF!</v>
      </c>
      <c r="O591" s="125" t="e">
        <f t="shared" si="233"/>
        <v>#REF!</v>
      </c>
      <c r="P591" s="125" t="e">
        <f t="shared" si="233"/>
        <v>#REF!</v>
      </c>
      <c r="Q591" s="125" t="e">
        <f t="shared" si="233"/>
        <v>#REF!</v>
      </c>
      <c r="R591" s="125" t="e">
        <f t="shared" si="233"/>
        <v>#REF!</v>
      </c>
      <c r="S591" s="125" t="e">
        <f t="shared" si="233"/>
        <v>#REF!</v>
      </c>
      <c r="T591" s="125" t="e">
        <f t="shared" si="233"/>
        <v>#REF!</v>
      </c>
      <c r="U591" s="125" t="e">
        <f t="shared" si="233"/>
        <v>#REF!</v>
      </c>
      <c r="V591" s="125" t="e">
        <f t="shared" si="233"/>
        <v>#REF!</v>
      </c>
      <c r="W591" s="125" t="e">
        <f t="shared" si="233"/>
        <v>#REF!</v>
      </c>
      <c r="X591" s="125" t="e">
        <f t="shared" si="233"/>
        <v>#REF!</v>
      </c>
    </row>
    <row r="592" spans="1:24" outlineLevel="1" x14ac:dyDescent="0.2">
      <c r="A592" s="14" t="s">
        <v>9</v>
      </c>
      <c r="B592" s="26"/>
      <c r="C592" s="124"/>
      <c r="D592" s="125" t="e">
        <f>#REF!</f>
        <v>#REF!</v>
      </c>
      <c r="E592" s="125" t="e">
        <f>#REF!</f>
        <v>#REF!</v>
      </c>
      <c r="F592" s="125" t="e">
        <f>#REF!</f>
        <v>#REF!</v>
      </c>
      <c r="G592" s="125" t="e">
        <f>#REF!</f>
        <v>#REF!</v>
      </c>
      <c r="H592" s="125" t="e">
        <f>#REF!</f>
        <v>#REF!</v>
      </c>
      <c r="I592" s="125" t="e">
        <f>#REF!</f>
        <v>#REF!</v>
      </c>
      <c r="J592" s="125" t="e">
        <f>#REF!</f>
        <v>#REF!</v>
      </c>
      <c r="K592" s="125" t="e">
        <f>#REF!</f>
        <v>#REF!</v>
      </c>
      <c r="L592" s="125" t="e">
        <f>#REF!</f>
        <v>#REF!</v>
      </c>
      <c r="M592" s="125" t="e">
        <f>#REF!</f>
        <v>#REF!</v>
      </c>
      <c r="N592" s="125" t="e">
        <f t="shared" si="233"/>
        <v>#REF!</v>
      </c>
      <c r="O592" s="125" t="e">
        <f t="shared" si="233"/>
        <v>#REF!</v>
      </c>
      <c r="P592" s="125" t="e">
        <f t="shared" si="233"/>
        <v>#REF!</v>
      </c>
      <c r="Q592" s="125" t="e">
        <f t="shared" si="233"/>
        <v>#REF!</v>
      </c>
      <c r="R592" s="125" t="e">
        <f t="shared" si="233"/>
        <v>#REF!</v>
      </c>
      <c r="S592" s="125" t="e">
        <f t="shared" si="233"/>
        <v>#REF!</v>
      </c>
      <c r="T592" s="125" t="e">
        <f t="shared" si="233"/>
        <v>#REF!</v>
      </c>
      <c r="U592" s="125" t="e">
        <f t="shared" si="233"/>
        <v>#REF!</v>
      </c>
      <c r="V592" s="125" t="e">
        <f t="shared" si="233"/>
        <v>#REF!</v>
      </c>
      <c r="W592" s="125" t="e">
        <f t="shared" si="233"/>
        <v>#REF!</v>
      </c>
      <c r="X592" s="125" t="e">
        <f t="shared" si="233"/>
        <v>#REF!</v>
      </c>
    </row>
    <row r="593" spans="1:24" outlineLevel="1" x14ac:dyDescent="0.2">
      <c r="A593" s="14" t="s">
        <v>101</v>
      </c>
      <c r="B593" s="26"/>
      <c r="C593" s="124"/>
      <c r="D593" s="125" t="e">
        <f>#REF!</f>
        <v>#REF!</v>
      </c>
      <c r="E593" s="125" t="e">
        <f>#REF!</f>
        <v>#REF!</v>
      </c>
      <c r="F593" s="125" t="e">
        <f>#REF!</f>
        <v>#REF!</v>
      </c>
      <c r="G593" s="125" t="e">
        <f>#REF!</f>
        <v>#REF!</v>
      </c>
      <c r="H593" s="125" t="e">
        <f>#REF!</f>
        <v>#REF!</v>
      </c>
      <c r="I593" s="125" t="e">
        <f>#REF!</f>
        <v>#REF!</v>
      </c>
      <c r="J593" s="125" t="e">
        <f>#REF!</f>
        <v>#REF!</v>
      </c>
      <c r="K593" s="125" t="e">
        <f>#REF!</f>
        <v>#REF!</v>
      </c>
      <c r="L593" s="125" t="e">
        <f>#REF!</f>
        <v>#REF!</v>
      </c>
      <c r="M593" s="125" t="e">
        <f>#REF!</f>
        <v>#REF!</v>
      </c>
      <c r="N593" s="125" t="e">
        <f t="shared" si="233"/>
        <v>#REF!</v>
      </c>
      <c r="O593" s="125" t="e">
        <f t="shared" si="233"/>
        <v>#REF!</v>
      </c>
      <c r="P593" s="125" t="e">
        <f t="shared" si="233"/>
        <v>#REF!</v>
      </c>
      <c r="Q593" s="125" t="e">
        <f t="shared" si="233"/>
        <v>#REF!</v>
      </c>
      <c r="R593" s="125" t="e">
        <f t="shared" si="233"/>
        <v>#REF!</v>
      </c>
      <c r="S593" s="125" t="e">
        <f t="shared" si="233"/>
        <v>#REF!</v>
      </c>
      <c r="T593" s="125" t="e">
        <f t="shared" si="233"/>
        <v>#REF!</v>
      </c>
      <c r="U593" s="125" t="e">
        <f t="shared" si="233"/>
        <v>#REF!</v>
      </c>
      <c r="V593" s="125" t="e">
        <f t="shared" si="233"/>
        <v>#REF!</v>
      </c>
      <c r="W593" s="125" t="e">
        <f t="shared" si="233"/>
        <v>#REF!</v>
      </c>
      <c r="X593" s="125" t="e">
        <f t="shared" si="233"/>
        <v>#REF!</v>
      </c>
    </row>
    <row r="594" spans="1:24" outlineLevel="1" x14ac:dyDescent="0.2">
      <c r="A594" s="14" t="s">
        <v>11</v>
      </c>
      <c r="B594" s="26"/>
      <c r="C594" s="124"/>
      <c r="D594" s="125" t="e">
        <f>#REF!</f>
        <v>#REF!</v>
      </c>
      <c r="E594" s="125" t="e">
        <f>#REF!</f>
        <v>#REF!</v>
      </c>
      <c r="F594" s="125" t="e">
        <f>#REF!</f>
        <v>#REF!</v>
      </c>
      <c r="G594" s="125" t="e">
        <f>#REF!</f>
        <v>#REF!</v>
      </c>
      <c r="H594" s="125" t="e">
        <f>#REF!</f>
        <v>#REF!</v>
      </c>
      <c r="I594" s="125" t="e">
        <f>#REF!</f>
        <v>#REF!</v>
      </c>
      <c r="J594" s="125" t="e">
        <f>#REF!</f>
        <v>#REF!</v>
      </c>
      <c r="K594" s="125" t="e">
        <f>#REF!</f>
        <v>#REF!</v>
      </c>
      <c r="L594" s="125" t="e">
        <f>#REF!</f>
        <v>#REF!</v>
      </c>
      <c r="M594" s="125" t="e">
        <f>#REF!</f>
        <v>#REF!</v>
      </c>
      <c r="N594" s="125" t="e">
        <f t="shared" si="233"/>
        <v>#REF!</v>
      </c>
      <c r="O594" s="125" t="e">
        <f t="shared" si="233"/>
        <v>#REF!</v>
      </c>
      <c r="P594" s="125" t="e">
        <f t="shared" si="233"/>
        <v>#REF!</v>
      </c>
      <c r="Q594" s="125" t="e">
        <f t="shared" si="233"/>
        <v>#REF!</v>
      </c>
      <c r="R594" s="125" t="e">
        <f t="shared" si="233"/>
        <v>#REF!</v>
      </c>
      <c r="S594" s="125" t="e">
        <f t="shared" si="233"/>
        <v>#REF!</v>
      </c>
      <c r="T594" s="125" t="e">
        <f t="shared" si="233"/>
        <v>#REF!</v>
      </c>
      <c r="U594" s="125" t="e">
        <f t="shared" si="233"/>
        <v>#REF!</v>
      </c>
      <c r="V594" s="125" t="e">
        <f t="shared" si="233"/>
        <v>#REF!</v>
      </c>
      <c r="W594" s="125" t="e">
        <f t="shared" si="233"/>
        <v>#REF!</v>
      </c>
      <c r="X594" s="125" t="e">
        <f t="shared" si="233"/>
        <v>#REF!</v>
      </c>
    </row>
    <row r="595" spans="1:24" outlineLevel="1" x14ac:dyDescent="0.2">
      <c r="A595" s="14" t="s">
        <v>12</v>
      </c>
      <c r="B595" s="26"/>
      <c r="C595" s="124"/>
      <c r="D595" s="125" t="e">
        <f>#REF!</f>
        <v>#REF!</v>
      </c>
      <c r="E595" s="125" t="e">
        <f>#REF!</f>
        <v>#REF!</v>
      </c>
      <c r="F595" s="125" t="e">
        <f>#REF!</f>
        <v>#REF!</v>
      </c>
      <c r="G595" s="125" t="e">
        <f>#REF!</f>
        <v>#REF!</v>
      </c>
      <c r="H595" s="125" t="e">
        <f>#REF!</f>
        <v>#REF!</v>
      </c>
      <c r="I595" s="125" t="e">
        <f>#REF!</f>
        <v>#REF!</v>
      </c>
      <c r="J595" s="125" t="e">
        <f>#REF!</f>
        <v>#REF!</v>
      </c>
      <c r="K595" s="125" t="e">
        <f>#REF!</f>
        <v>#REF!</v>
      </c>
      <c r="L595" s="125" t="e">
        <f>#REF!</f>
        <v>#REF!</v>
      </c>
      <c r="M595" s="125" t="e">
        <f>#REF!</f>
        <v>#REF!</v>
      </c>
      <c r="N595" s="125" t="e">
        <f t="shared" si="233"/>
        <v>#REF!</v>
      </c>
      <c r="O595" s="125" t="e">
        <f t="shared" si="233"/>
        <v>#REF!</v>
      </c>
      <c r="P595" s="125" t="e">
        <f t="shared" si="233"/>
        <v>#REF!</v>
      </c>
      <c r="Q595" s="125" t="e">
        <f t="shared" si="233"/>
        <v>#REF!</v>
      </c>
      <c r="R595" s="125" t="e">
        <f t="shared" si="233"/>
        <v>#REF!</v>
      </c>
      <c r="S595" s="125" t="e">
        <f t="shared" si="233"/>
        <v>#REF!</v>
      </c>
      <c r="T595" s="125" t="e">
        <f t="shared" si="233"/>
        <v>#REF!</v>
      </c>
      <c r="U595" s="125" t="e">
        <f t="shared" si="233"/>
        <v>#REF!</v>
      </c>
      <c r="V595" s="125" t="e">
        <f t="shared" si="233"/>
        <v>#REF!</v>
      </c>
      <c r="W595" s="125" t="e">
        <f t="shared" si="233"/>
        <v>#REF!</v>
      </c>
      <c r="X595" s="125" t="e">
        <f t="shared" si="233"/>
        <v>#REF!</v>
      </c>
    </row>
    <row r="596" spans="1:24" outlineLevel="1" x14ac:dyDescent="0.2">
      <c r="A596" s="13" t="s">
        <v>3</v>
      </c>
      <c r="B596" s="26"/>
      <c r="C596" s="125"/>
      <c r="D596" s="125" t="e">
        <f>SUM(D597:D606)</f>
        <v>#REF!</v>
      </c>
      <c r="E596" s="125" t="e">
        <f t="shared" ref="E596:N596" si="234">SUM(E597:E606)</f>
        <v>#REF!</v>
      </c>
      <c r="F596" s="125" t="e">
        <f t="shared" si="234"/>
        <v>#REF!</v>
      </c>
      <c r="G596" s="125" t="e">
        <f t="shared" si="234"/>
        <v>#REF!</v>
      </c>
      <c r="H596" s="125" t="e">
        <f t="shared" si="234"/>
        <v>#REF!</v>
      </c>
      <c r="I596" s="125" t="e">
        <f t="shared" si="234"/>
        <v>#REF!</v>
      </c>
      <c r="J596" s="125" t="e">
        <f t="shared" si="234"/>
        <v>#REF!</v>
      </c>
      <c r="K596" s="125" t="e">
        <f t="shared" si="234"/>
        <v>#REF!</v>
      </c>
      <c r="L596" s="125" t="e">
        <f t="shared" si="234"/>
        <v>#REF!</v>
      </c>
      <c r="M596" s="125" t="e">
        <f t="shared" si="234"/>
        <v>#REF!</v>
      </c>
      <c r="N596" s="125" t="e">
        <f t="shared" si="234"/>
        <v>#REF!</v>
      </c>
      <c r="O596" s="125" t="e">
        <f t="shared" ref="O596" si="235">SUM(O597:O606)</f>
        <v>#REF!</v>
      </c>
      <c r="P596" s="125" t="e">
        <f t="shared" ref="P596" si="236">SUM(P597:P606)</f>
        <v>#REF!</v>
      </c>
      <c r="Q596" s="125" t="e">
        <f t="shared" ref="Q596" si="237">SUM(Q597:Q606)</f>
        <v>#REF!</v>
      </c>
      <c r="R596" s="125" t="e">
        <f t="shared" ref="R596" si="238">SUM(R597:R606)</f>
        <v>#REF!</v>
      </c>
      <c r="S596" s="125" t="e">
        <f t="shared" ref="S596" si="239">SUM(S597:S606)</f>
        <v>#REF!</v>
      </c>
      <c r="T596" s="125" t="e">
        <f t="shared" ref="T596" si="240">SUM(T597:T606)</f>
        <v>#REF!</v>
      </c>
      <c r="U596" s="125" t="e">
        <f t="shared" ref="U596" si="241">SUM(U597:U606)</f>
        <v>#REF!</v>
      </c>
      <c r="V596" s="125" t="e">
        <f t="shared" ref="V596" si="242">SUM(V597:V606)</f>
        <v>#REF!</v>
      </c>
      <c r="W596" s="125" t="e">
        <f t="shared" ref="W596" si="243">SUM(W597:W606)</f>
        <v>#REF!</v>
      </c>
      <c r="X596" s="125" t="e">
        <f t="shared" ref="X596" si="244">SUM(X597:X606)</f>
        <v>#REF!</v>
      </c>
    </row>
    <row r="597" spans="1:24" outlineLevel="1" x14ac:dyDescent="0.2">
      <c r="A597" s="14" t="s">
        <v>13</v>
      </c>
      <c r="B597" s="26"/>
      <c r="C597" s="124"/>
      <c r="D597" s="125" t="e">
        <f>#REF!</f>
        <v>#REF!</v>
      </c>
      <c r="E597" s="125" t="e">
        <f>#REF!</f>
        <v>#REF!</v>
      </c>
      <c r="F597" s="125" t="e">
        <f>#REF!</f>
        <v>#REF!</v>
      </c>
      <c r="G597" s="125" t="e">
        <f>#REF!</f>
        <v>#REF!</v>
      </c>
      <c r="H597" s="125" t="e">
        <f>#REF!</f>
        <v>#REF!</v>
      </c>
      <c r="I597" s="125" t="e">
        <f>#REF!</f>
        <v>#REF!</v>
      </c>
      <c r="J597" s="125" t="e">
        <f>#REF!</f>
        <v>#REF!</v>
      </c>
      <c r="K597" s="125" t="e">
        <f>#REF!</f>
        <v>#REF!</v>
      </c>
      <c r="L597" s="125" t="e">
        <f>#REF!</f>
        <v>#REF!</v>
      </c>
      <c r="M597" s="125" t="e">
        <f>#REF!</f>
        <v>#REF!</v>
      </c>
      <c r="N597" s="125" t="e">
        <f t="shared" si="233"/>
        <v>#REF!</v>
      </c>
      <c r="O597" s="125" t="e">
        <f t="shared" si="233"/>
        <v>#REF!</v>
      </c>
      <c r="P597" s="125" t="e">
        <f t="shared" si="233"/>
        <v>#REF!</v>
      </c>
      <c r="Q597" s="125" t="e">
        <f t="shared" si="233"/>
        <v>#REF!</v>
      </c>
      <c r="R597" s="125" t="e">
        <f t="shared" si="233"/>
        <v>#REF!</v>
      </c>
      <c r="S597" s="125" t="e">
        <f t="shared" si="233"/>
        <v>#REF!</v>
      </c>
      <c r="T597" s="125" t="e">
        <f t="shared" si="233"/>
        <v>#REF!</v>
      </c>
      <c r="U597" s="125" t="e">
        <f t="shared" si="233"/>
        <v>#REF!</v>
      </c>
      <c r="V597" s="125" t="e">
        <f t="shared" si="233"/>
        <v>#REF!</v>
      </c>
      <c r="W597" s="125" t="e">
        <f t="shared" si="233"/>
        <v>#REF!</v>
      </c>
      <c r="X597" s="125" t="e">
        <f t="shared" si="233"/>
        <v>#REF!</v>
      </c>
    </row>
    <row r="598" spans="1:24" outlineLevel="1" x14ac:dyDescent="0.2">
      <c r="A598" s="14" t="s">
        <v>14</v>
      </c>
      <c r="B598" s="26"/>
      <c r="C598" s="124"/>
      <c r="D598" s="125" t="e">
        <f>#REF!</f>
        <v>#REF!</v>
      </c>
      <c r="E598" s="125" t="e">
        <f>#REF!</f>
        <v>#REF!</v>
      </c>
      <c r="F598" s="125" t="e">
        <f>#REF!</f>
        <v>#REF!</v>
      </c>
      <c r="G598" s="125" t="e">
        <f>#REF!</f>
        <v>#REF!</v>
      </c>
      <c r="H598" s="125" t="e">
        <f>#REF!</f>
        <v>#REF!</v>
      </c>
      <c r="I598" s="125" t="e">
        <f>#REF!</f>
        <v>#REF!</v>
      </c>
      <c r="J598" s="125" t="e">
        <f>#REF!</f>
        <v>#REF!</v>
      </c>
      <c r="K598" s="125" t="e">
        <f>#REF!</f>
        <v>#REF!</v>
      </c>
      <c r="L598" s="125" t="e">
        <f>#REF!</f>
        <v>#REF!</v>
      </c>
      <c r="M598" s="125" t="e">
        <f>#REF!</f>
        <v>#REF!</v>
      </c>
      <c r="N598" s="125"/>
      <c r="O598" s="125"/>
      <c r="P598" s="125"/>
      <c r="Q598" s="125"/>
      <c r="R598" s="125"/>
      <c r="S598" s="125"/>
      <c r="T598" s="125"/>
      <c r="U598" s="125"/>
      <c r="V598" s="125"/>
      <c r="W598" s="125"/>
      <c r="X598" s="125"/>
    </row>
    <row r="599" spans="1:24" outlineLevel="1" x14ac:dyDescent="0.2">
      <c r="A599" s="14" t="s">
        <v>15</v>
      </c>
      <c r="B599" s="26"/>
      <c r="C599" s="124"/>
      <c r="D599" s="125" t="e">
        <f>#REF!</f>
        <v>#REF!</v>
      </c>
      <c r="E599" s="125" t="e">
        <f>#REF!</f>
        <v>#REF!</v>
      </c>
      <c r="F599" s="125" t="e">
        <f>#REF!</f>
        <v>#REF!</v>
      </c>
      <c r="G599" s="125" t="e">
        <f>#REF!</f>
        <v>#REF!</v>
      </c>
      <c r="H599" s="125" t="e">
        <f>#REF!</f>
        <v>#REF!</v>
      </c>
      <c r="I599" s="125" t="e">
        <f>#REF!</f>
        <v>#REF!</v>
      </c>
      <c r="J599" s="125" t="e">
        <f>#REF!</f>
        <v>#REF!</v>
      </c>
      <c r="K599" s="125" t="e">
        <f>#REF!</f>
        <v>#REF!</v>
      </c>
      <c r="L599" s="125" t="e">
        <f>#REF!</f>
        <v>#REF!</v>
      </c>
      <c r="M599" s="125" t="e">
        <f>#REF!</f>
        <v>#REF!</v>
      </c>
      <c r="N599" s="125" t="e">
        <f t="shared" si="233"/>
        <v>#REF!</v>
      </c>
      <c r="O599" s="125" t="e">
        <f t="shared" si="233"/>
        <v>#REF!</v>
      </c>
      <c r="P599" s="125" t="e">
        <f t="shared" si="233"/>
        <v>#REF!</v>
      </c>
      <c r="Q599" s="125" t="e">
        <f t="shared" si="233"/>
        <v>#REF!</v>
      </c>
      <c r="R599" s="125" t="e">
        <f t="shared" si="233"/>
        <v>#REF!</v>
      </c>
      <c r="S599" s="125" t="e">
        <f t="shared" si="233"/>
        <v>#REF!</v>
      </c>
      <c r="T599" s="125" t="e">
        <f t="shared" si="233"/>
        <v>#REF!</v>
      </c>
      <c r="U599" s="125" t="e">
        <f t="shared" si="233"/>
        <v>#REF!</v>
      </c>
      <c r="V599" s="125" t="e">
        <f t="shared" si="233"/>
        <v>#REF!</v>
      </c>
      <c r="W599" s="125" t="e">
        <f t="shared" si="233"/>
        <v>#REF!</v>
      </c>
      <c r="X599" s="125" t="e">
        <f t="shared" si="233"/>
        <v>#REF!</v>
      </c>
    </row>
    <row r="600" spans="1:24" outlineLevel="1" x14ac:dyDescent="0.2">
      <c r="A600" s="14" t="s">
        <v>16</v>
      </c>
      <c r="B600" s="26"/>
      <c r="C600" s="124"/>
      <c r="D600" s="125" t="e">
        <f>#REF!</f>
        <v>#REF!</v>
      </c>
      <c r="E600" s="125" t="e">
        <f>#REF!</f>
        <v>#REF!</v>
      </c>
      <c r="F600" s="125" t="e">
        <f>#REF!</f>
        <v>#REF!</v>
      </c>
      <c r="G600" s="125" t="e">
        <f>#REF!</f>
        <v>#REF!</v>
      </c>
      <c r="H600" s="125" t="e">
        <f>#REF!</f>
        <v>#REF!</v>
      </c>
      <c r="I600" s="125" t="e">
        <f>#REF!</f>
        <v>#REF!</v>
      </c>
      <c r="J600" s="125" t="e">
        <f>#REF!</f>
        <v>#REF!</v>
      </c>
      <c r="K600" s="125" t="e">
        <f>#REF!</f>
        <v>#REF!</v>
      </c>
      <c r="L600" s="125" t="e">
        <f>#REF!</f>
        <v>#REF!</v>
      </c>
      <c r="M600" s="125" t="e">
        <f>#REF!</f>
        <v>#REF!</v>
      </c>
      <c r="N600" s="125" t="e">
        <f t="shared" si="233"/>
        <v>#REF!</v>
      </c>
      <c r="O600" s="125" t="e">
        <f t="shared" si="233"/>
        <v>#REF!</v>
      </c>
      <c r="P600" s="125" t="e">
        <f t="shared" si="233"/>
        <v>#REF!</v>
      </c>
      <c r="Q600" s="125" t="e">
        <f t="shared" si="233"/>
        <v>#REF!</v>
      </c>
      <c r="R600" s="125" t="e">
        <f t="shared" si="233"/>
        <v>#REF!</v>
      </c>
      <c r="S600" s="125" t="e">
        <f t="shared" si="233"/>
        <v>#REF!</v>
      </c>
      <c r="T600" s="125" t="e">
        <f t="shared" si="233"/>
        <v>#REF!</v>
      </c>
      <c r="U600" s="125" t="e">
        <f t="shared" si="233"/>
        <v>#REF!</v>
      </c>
      <c r="V600" s="125" t="e">
        <f t="shared" si="233"/>
        <v>#REF!</v>
      </c>
      <c r="W600" s="125" t="e">
        <f t="shared" si="233"/>
        <v>#REF!</v>
      </c>
      <c r="X600" s="125" t="e">
        <f t="shared" si="233"/>
        <v>#REF!</v>
      </c>
    </row>
    <row r="601" spans="1:24" outlineLevel="1" x14ac:dyDescent="0.2">
      <c r="A601" s="14" t="s">
        <v>43</v>
      </c>
      <c r="B601" s="26"/>
      <c r="C601" s="124"/>
      <c r="D601" s="125" t="e">
        <f>#REF!</f>
        <v>#REF!</v>
      </c>
      <c r="E601" s="125" t="e">
        <f>#REF!</f>
        <v>#REF!</v>
      </c>
      <c r="F601" s="125" t="e">
        <f>#REF!</f>
        <v>#REF!</v>
      </c>
      <c r="G601" s="125" t="e">
        <f>#REF!</f>
        <v>#REF!</v>
      </c>
      <c r="H601" s="125" t="e">
        <f>#REF!</f>
        <v>#REF!</v>
      </c>
      <c r="I601" s="125" t="e">
        <f>#REF!</f>
        <v>#REF!</v>
      </c>
      <c r="J601" s="125" t="e">
        <f>#REF!</f>
        <v>#REF!</v>
      </c>
      <c r="K601" s="125" t="e">
        <f>#REF!</f>
        <v>#REF!</v>
      </c>
      <c r="L601" s="125" t="e">
        <f>#REF!</f>
        <v>#REF!</v>
      </c>
      <c r="M601" s="125" t="e">
        <f>#REF!</f>
        <v>#REF!</v>
      </c>
      <c r="N601" s="125" t="e">
        <f t="shared" si="233"/>
        <v>#REF!</v>
      </c>
      <c r="O601" s="125" t="e">
        <f t="shared" si="233"/>
        <v>#REF!</v>
      </c>
      <c r="P601" s="125" t="e">
        <f t="shared" si="233"/>
        <v>#REF!</v>
      </c>
      <c r="Q601" s="125" t="e">
        <f t="shared" si="233"/>
        <v>#REF!</v>
      </c>
      <c r="R601" s="125" t="e">
        <f t="shared" si="233"/>
        <v>#REF!</v>
      </c>
      <c r="S601" s="125" t="e">
        <f t="shared" si="233"/>
        <v>#REF!</v>
      </c>
      <c r="T601" s="125" t="e">
        <f t="shared" si="233"/>
        <v>#REF!</v>
      </c>
      <c r="U601" s="125" t="e">
        <f t="shared" si="233"/>
        <v>#REF!</v>
      </c>
      <c r="V601" s="125" t="e">
        <f t="shared" si="233"/>
        <v>#REF!</v>
      </c>
      <c r="W601" s="125" t="e">
        <f t="shared" si="233"/>
        <v>#REF!</v>
      </c>
      <c r="X601" s="125" t="e">
        <f t="shared" si="233"/>
        <v>#REF!</v>
      </c>
    </row>
    <row r="602" spans="1:24" outlineLevel="1" x14ac:dyDescent="0.2">
      <c r="A602" s="14" t="s">
        <v>17</v>
      </c>
      <c r="B602" s="26"/>
      <c r="C602" s="124"/>
      <c r="D602" s="125" t="e">
        <f>#REF!</f>
        <v>#REF!</v>
      </c>
      <c r="E602" s="125" t="e">
        <f>#REF!</f>
        <v>#REF!</v>
      </c>
      <c r="F602" s="125" t="e">
        <f>#REF!</f>
        <v>#REF!</v>
      </c>
      <c r="G602" s="125" t="e">
        <f>#REF!</f>
        <v>#REF!</v>
      </c>
      <c r="H602" s="125" t="e">
        <f>#REF!</f>
        <v>#REF!</v>
      </c>
      <c r="I602" s="125" t="e">
        <f>#REF!</f>
        <v>#REF!</v>
      </c>
      <c r="J602" s="125" t="e">
        <f>#REF!</f>
        <v>#REF!</v>
      </c>
      <c r="K602" s="125" t="e">
        <f>#REF!</f>
        <v>#REF!</v>
      </c>
      <c r="L602" s="125" t="e">
        <f>#REF!</f>
        <v>#REF!</v>
      </c>
      <c r="M602" s="125" t="e">
        <f>#REF!</f>
        <v>#REF!</v>
      </c>
      <c r="N602" s="125" t="e">
        <f t="shared" si="233"/>
        <v>#REF!</v>
      </c>
      <c r="O602" s="125" t="e">
        <f t="shared" si="233"/>
        <v>#REF!</v>
      </c>
      <c r="P602" s="125" t="e">
        <f t="shared" si="233"/>
        <v>#REF!</v>
      </c>
      <c r="Q602" s="125" t="e">
        <f t="shared" si="233"/>
        <v>#REF!</v>
      </c>
      <c r="R602" s="125" t="e">
        <f t="shared" si="233"/>
        <v>#REF!</v>
      </c>
      <c r="S602" s="125" t="e">
        <f t="shared" si="233"/>
        <v>#REF!</v>
      </c>
      <c r="T602" s="125" t="e">
        <f t="shared" si="233"/>
        <v>#REF!</v>
      </c>
      <c r="U602" s="125" t="e">
        <f t="shared" si="233"/>
        <v>#REF!</v>
      </c>
      <c r="V602" s="125" t="e">
        <f t="shared" si="233"/>
        <v>#REF!</v>
      </c>
      <c r="W602" s="125" t="e">
        <f t="shared" si="233"/>
        <v>#REF!</v>
      </c>
      <c r="X602" s="125" t="e">
        <f t="shared" si="233"/>
        <v>#REF!</v>
      </c>
    </row>
    <row r="603" spans="1:24" outlineLevel="1" x14ac:dyDescent="0.2">
      <c r="A603" s="14" t="s">
        <v>18</v>
      </c>
      <c r="B603" s="26"/>
      <c r="C603" s="124"/>
      <c r="D603" s="125" t="e">
        <f>#REF!</f>
        <v>#REF!</v>
      </c>
      <c r="E603" s="125" t="e">
        <f>#REF!</f>
        <v>#REF!</v>
      </c>
      <c r="F603" s="125" t="e">
        <f>#REF!</f>
        <v>#REF!</v>
      </c>
      <c r="G603" s="125" t="e">
        <f>#REF!</f>
        <v>#REF!</v>
      </c>
      <c r="H603" s="125" t="e">
        <f>#REF!</f>
        <v>#REF!</v>
      </c>
      <c r="I603" s="125" t="e">
        <f>#REF!</f>
        <v>#REF!</v>
      </c>
      <c r="J603" s="125" t="e">
        <f>#REF!</f>
        <v>#REF!</v>
      </c>
      <c r="K603" s="125" t="e">
        <f>#REF!</f>
        <v>#REF!</v>
      </c>
      <c r="L603" s="125" t="e">
        <f>#REF!</f>
        <v>#REF!</v>
      </c>
      <c r="M603" s="125" t="e">
        <f>#REF!</f>
        <v>#REF!</v>
      </c>
      <c r="N603" s="125" t="e">
        <f t="shared" si="233"/>
        <v>#REF!</v>
      </c>
      <c r="O603" s="125" t="e">
        <f t="shared" si="233"/>
        <v>#REF!</v>
      </c>
      <c r="P603" s="125" t="e">
        <f t="shared" si="233"/>
        <v>#REF!</v>
      </c>
      <c r="Q603" s="125" t="e">
        <f t="shared" si="233"/>
        <v>#REF!</v>
      </c>
      <c r="R603" s="125" t="e">
        <f t="shared" si="233"/>
        <v>#REF!</v>
      </c>
      <c r="S603" s="125" t="e">
        <f t="shared" si="233"/>
        <v>#REF!</v>
      </c>
      <c r="T603" s="125" t="e">
        <f t="shared" si="233"/>
        <v>#REF!</v>
      </c>
      <c r="U603" s="125" t="e">
        <f t="shared" si="233"/>
        <v>#REF!</v>
      </c>
      <c r="V603" s="125" t="e">
        <f t="shared" si="233"/>
        <v>#REF!</v>
      </c>
      <c r="W603" s="125" t="e">
        <f t="shared" si="233"/>
        <v>#REF!</v>
      </c>
      <c r="X603" s="125" t="e">
        <f t="shared" si="233"/>
        <v>#REF!</v>
      </c>
    </row>
    <row r="604" spans="1:24" outlineLevel="1" x14ac:dyDescent="0.2">
      <c r="A604" s="14" t="s">
        <v>42</v>
      </c>
      <c r="B604" s="26"/>
      <c r="C604" s="124"/>
      <c r="D604" s="125" t="e">
        <f>#REF!</f>
        <v>#REF!</v>
      </c>
      <c r="E604" s="125" t="e">
        <f>#REF!</f>
        <v>#REF!</v>
      </c>
      <c r="F604" s="125" t="e">
        <f>#REF!</f>
        <v>#REF!</v>
      </c>
      <c r="G604" s="125" t="e">
        <f>#REF!</f>
        <v>#REF!</v>
      </c>
      <c r="H604" s="125" t="e">
        <f>#REF!</f>
        <v>#REF!</v>
      </c>
      <c r="I604" s="125" t="e">
        <f>#REF!</f>
        <v>#REF!</v>
      </c>
      <c r="J604" s="125" t="e">
        <f>#REF!</f>
        <v>#REF!</v>
      </c>
      <c r="K604" s="125" t="e">
        <f>#REF!</f>
        <v>#REF!</v>
      </c>
      <c r="L604" s="125" t="e">
        <f>#REF!</f>
        <v>#REF!</v>
      </c>
      <c r="M604" s="125" t="e">
        <f>#REF!</f>
        <v>#REF!</v>
      </c>
      <c r="N604" s="125" t="e">
        <f t="shared" si="233"/>
        <v>#REF!</v>
      </c>
      <c r="O604" s="125" t="e">
        <f t="shared" si="233"/>
        <v>#REF!</v>
      </c>
      <c r="P604" s="125" t="e">
        <f t="shared" si="233"/>
        <v>#REF!</v>
      </c>
      <c r="Q604" s="125" t="e">
        <f t="shared" si="233"/>
        <v>#REF!</v>
      </c>
      <c r="R604" s="125" t="e">
        <f t="shared" si="233"/>
        <v>#REF!</v>
      </c>
      <c r="S604" s="125" t="e">
        <f t="shared" si="233"/>
        <v>#REF!</v>
      </c>
      <c r="T604" s="125" t="e">
        <f t="shared" si="233"/>
        <v>#REF!</v>
      </c>
      <c r="U604" s="125" t="e">
        <f t="shared" si="233"/>
        <v>#REF!</v>
      </c>
      <c r="V604" s="125" t="e">
        <f t="shared" si="233"/>
        <v>#REF!</v>
      </c>
      <c r="W604" s="125" t="e">
        <f t="shared" si="233"/>
        <v>#REF!</v>
      </c>
      <c r="X604" s="125" t="e">
        <f t="shared" si="233"/>
        <v>#REF!</v>
      </c>
    </row>
    <row r="605" spans="1:24" outlineLevel="1" x14ac:dyDescent="0.2">
      <c r="A605" s="14" t="s">
        <v>44</v>
      </c>
      <c r="B605" s="26"/>
      <c r="C605" s="124"/>
      <c r="D605" s="125" t="e">
        <f>#REF!</f>
        <v>#REF!</v>
      </c>
      <c r="E605" s="125" t="e">
        <f>#REF!</f>
        <v>#REF!</v>
      </c>
      <c r="F605" s="125" t="e">
        <f>#REF!</f>
        <v>#REF!</v>
      </c>
      <c r="G605" s="125" t="e">
        <f>#REF!</f>
        <v>#REF!</v>
      </c>
      <c r="H605" s="125" t="e">
        <f>#REF!</f>
        <v>#REF!</v>
      </c>
      <c r="I605" s="125" t="e">
        <f>#REF!</f>
        <v>#REF!</v>
      </c>
      <c r="J605" s="125" t="e">
        <f>#REF!</f>
        <v>#REF!</v>
      </c>
      <c r="K605" s="125" t="e">
        <f>#REF!</f>
        <v>#REF!</v>
      </c>
      <c r="L605" s="125" t="e">
        <f>#REF!</f>
        <v>#REF!</v>
      </c>
      <c r="M605" s="125" t="e">
        <f>#REF!</f>
        <v>#REF!</v>
      </c>
      <c r="N605" s="125" t="e">
        <f t="shared" si="233"/>
        <v>#REF!</v>
      </c>
      <c r="O605" s="125" t="e">
        <f t="shared" si="233"/>
        <v>#REF!</v>
      </c>
      <c r="P605" s="125" t="e">
        <f t="shared" si="233"/>
        <v>#REF!</v>
      </c>
      <c r="Q605" s="125" t="e">
        <f t="shared" si="233"/>
        <v>#REF!</v>
      </c>
      <c r="R605" s="125" t="e">
        <f t="shared" si="233"/>
        <v>#REF!</v>
      </c>
      <c r="S605" s="125" t="e">
        <f t="shared" si="233"/>
        <v>#REF!</v>
      </c>
      <c r="T605" s="125" t="e">
        <f t="shared" si="233"/>
        <v>#REF!</v>
      </c>
      <c r="U605" s="125" t="e">
        <f t="shared" si="233"/>
        <v>#REF!</v>
      </c>
      <c r="V605" s="125" t="e">
        <f t="shared" si="233"/>
        <v>#REF!</v>
      </c>
      <c r="W605" s="125" t="e">
        <f t="shared" si="233"/>
        <v>#REF!</v>
      </c>
      <c r="X605" s="125" t="e">
        <f t="shared" si="233"/>
        <v>#REF!</v>
      </c>
    </row>
    <row r="606" spans="1:24" outlineLevel="1" x14ac:dyDescent="0.2">
      <c r="A606" s="14" t="s">
        <v>19</v>
      </c>
      <c r="B606" s="26"/>
      <c r="C606" s="124"/>
      <c r="D606" s="125" t="e">
        <f>#REF!</f>
        <v>#REF!</v>
      </c>
      <c r="E606" s="125" t="e">
        <f>#REF!</f>
        <v>#REF!</v>
      </c>
      <c r="F606" s="125" t="e">
        <f>#REF!</f>
        <v>#REF!</v>
      </c>
      <c r="G606" s="125" t="e">
        <f>#REF!</f>
        <v>#REF!</v>
      </c>
      <c r="H606" s="125" t="e">
        <f>#REF!</f>
        <v>#REF!</v>
      </c>
      <c r="I606" s="125" t="e">
        <f>#REF!</f>
        <v>#REF!</v>
      </c>
      <c r="J606" s="125" t="e">
        <f>#REF!</f>
        <v>#REF!</v>
      </c>
      <c r="K606" s="125" t="e">
        <f>#REF!</f>
        <v>#REF!</v>
      </c>
      <c r="L606" s="125" t="e">
        <f>#REF!</f>
        <v>#REF!</v>
      </c>
      <c r="M606" s="125" t="e">
        <f>#REF!</f>
        <v>#REF!</v>
      </c>
      <c r="N606" s="125" t="e">
        <f t="shared" si="233"/>
        <v>#REF!</v>
      </c>
      <c r="O606" s="125" t="e">
        <f t="shared" si="233"/>
        <v>#REF!</v>
      </c>
      <c r="P606" s="125" t="e">
        <f t="shared" si="233"/>
        <v>#REF!</v>
      </c>
      <c r="Q606" s="125" t="e">
        <f t="shared" si="233"/>
        <v>#REF!</v>
      </c>
      <c r="R606" s="125" t="e">
        <f t="shared" si="233"/>
        <v>#REF!</v>
      </c>
      <c r="S606" s="125" t="e">
        <f t="shared" si="233"/>
        <v>#REF!</v>
      </c>
      <c r="T606" s="125" t="e">
        <f t="shared" si="233"/>
        <v>#REF!</v>
      </c>
      <c r="U606" s="125" t="e">
        <f t="shared" si="233"/>
        <v>#REF!</v>
      </c>
      <c r="V606" s="125" t="e">
        <f t="shared" si="233"/>
        <v>#REF!</v>
      </c>
      <c r="W606" s="125" t="e">
        <f t="shared" si="233"/>
        <v>#REF!</v>
      </c>
      <c r="X606" s="125" t="e">
        <f t="shared" si="233"/>
        <v>#REF!</v>
      </c>
    </row>
    <row r="607" spans="1:24" outlineLevel="1" x14ac:dyDescent="0.2">
      <c r="A607" s="6" t="s">
        <v>4</v>
      </c>
      <c r="B607" s="26"/>
      <c r="C607" s="124"/>
      <c r="D607" s="124"/>
      <c r="E607" s="124"/>
      <c r="F607" s="124"/>
      <c r="G607" s="124"/>
      <c r="H607" s="124"/>
      <c r="I607" s="124"/>
      <c r="J607" s="124"/>
      <c r="K607" s="124"/>
      <c r="L607" s="124"/>
      <c r="M607" s="122"/>
      <c r="N607" s="107"/>
      <c r="O607" s="107"/>
      <c r="P607" s="107"/>
      <c r="Q607" s="107"/>
      <c r="R607" s="107"/>
      <c r="S607" s="107"/>
      <c r="T607" s="107"/>
      <c r="U607" s="107"/>
      <c r="V607" s="107"/>
      <c r="W607" s="107"/>
      <c r="X607" s="107"/>
    </row>
    <row r="608" spans="1:24" outlineLevel="1" x14ac:dyDescent="0.2">
      <c r="A608" s="6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129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</row>
    <row r="609" spans="1:24" x14ac:dyDescent="0.2">
      <c r="L609" s="62"/>
      <c r="M609" s="130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</row>
    <row r="610" spans="1:24" x14ac:dyDescent="0.2">
      <c r="A610" s="56" t="s">
        <v>159</v>
      </c>
      <c r="B610" s="26"/>
      <c r="C610" s="49"/>
      <c r="D610" s="49"/>
      <c r="E610" s="49"/>
      <c r="F610" s="49"/>
      <c r="G610" s="55"/>
      <c r="H610" s="55"/>
      <c r="I610" s="38"/>
      <c r="J610" s="38"/>
      <c r="K610" s="38"/>
      <c r="L610" s="38"/>
      <c r="M610" s="122"/>
      <c r="N610" s="107"/>
      <c r="O610" s="107"/>
      <c r="P610" s="107"/>
      <c r="Q610" s="107"/>
      <c r="R610" s="107"/>
      <c r="S610" s="107"/>
      <c r="T610" s="107"/>
      <c r="U610" s="107"/>
      <c r="V610" s="107"/>
      <c r="W610" s="107"/>
      <c r="X610" s="107"/>
    </row>
    <row r="611" spans="1:24" x14ac:dyDescent="0.2">
      <c r="A611" s="57" t="s">
        <v>6</v>
      </c>
      <c r="B611" s="26"/>
      <c r="C611" s="124"/>
      <c r="D611" s="124"/>
      <c r="E611" s="124"/>
      <c r="F611" s="124"/>
      <c r="G611" s="124"/>
      <c r="H611" s="124"/>
      <c r="I611" s="124"/>
      <c r="J611" s="124"/>
      <c r="K611" s="124"/>
      <c r="L611" s="124"/>
      <c r="M611" s="122"/>
      <c r="N611" s="107"/>
      <c r="O611" s="107"/>
      <c r="P611" s="107"/>
      <c r="Q611" s="107"/>
      <c r="R611" s="107"/>
      <c r="S611" s="107"/>
      <c r="T611" s="107"/>
      <c r="U611" s="107"/>
      <c r="V611" s="107"/>
      <c r="W611" s="107"/>
      <c r="X611" s="107"/>
    </row>
    <row r="612" spans="1:24" x14ac:dyDescent="0.2">
      <c r="A612" s="6" t="s">
        <v>40</v>
      </c>
      <c r="B612" s="26"/>
      <c r="C612" s="124"/>
      <c r="D612" s="124"/>
      <c r="E612" s="124"/>
      <c r="F612" s="124"/>
      <c r="G612" s="124"/>
      <c r="H612" s="124"/>
      <c r="I612" s="124"/>
      <c r="J612" s="124"/>
      <c r="K612" s="124"/>
      <c r="L612" s="124"/>
      <c r="M612" s="122"/>
      <c r="N612" s="167">
        <v>1.0345154637542466</v>
      </c>
      <c r="O612" s="167">
        <v>1.0345154637542466</v>
      </c>
      <c r="P612" s="167">
        <v>1.0345154637542466</v>
      </c>
      <c r="Q612" s="167">
        <v>1.0345154637542466</v>
      </c>
      <c r="R612" s="167">
        <v>1.0345154637542466</v>
      </c>
      <c r="S612" s="167">
        <v>1.0345154637542466</v>
      </c>
      <c r="T612" s="167">
        <v>1.0345154637542466</v>
      </c>
      <c r="U612" s="167">
        <v>1.0345154637542466</v>
      </c>
      <c r="V612" s="167">
        <v>1.0345154637542466</v>
      </c>
      <c r="W612" s="167">
        <v>1.0345154637542466</v>
      </c>
      <c r="X612" s="167">
        <v>1.0345154637542466</v>
      </c>
    </row>
    <row r="613" spans="1:24" x14ac:dyDescent="0.2">
      <c r="A613" s="13" t="s">
        <v>0</v>
      </c>
      <c r="B613" s="26"/>
      <c r="C613" s="124"/>
      <c r="D613" s="124"/>
      <c r="E613" s="124"/>
      <c r="F613" s="124"/>
      <c r="G613" s="124"/>
      <c r="H613" s="124"/>
      <c r="I613" s="124"/>
      <c r="J613" s="124"/>
      <c r="K613" s="124"/>
      <c r="L613" s="124"/>
      <c r="M613" s="122"/>
      <c r="N613" s="167">
        <v>1.010554512028581</v>
      </c>
      <c r="O613" s="167">
        <v>1.010554512028581</v>
      </c>
      <c r="P613" s="167">
        <v>1.010554512028581</v>
      </c>
      <c r="Q613" s="167">
        <v>1.010554512028581</v>
      </c>
      <c r="R613" s="167">
        <v>1.010554512028581</v>
      </c>
      <c r="S613" s="167">
        <v>1.010554512028581</v>
      </c>
      <c r="T613" s="167">
        <v>1.010554512028581</v>
      </c>
      <c r="U613" s="167">
        <v>1.010554512028581</v>
      </c>
      <c r="V613" s="167">
        <v>1.010554512028581</v>
      </c>
      <c r="W613" s="167">
        <v>1.010554512028581</v>
      </c>
      <c r="X613" s="167">
        <v>1.010554512028581</v>
      </c>
    </row>
    <row r="614" spans="1:24" x14ac:dyDescent="0.2">
      <c r="A614" s="58" t="s">
        <v>36</v>
      </c>
      <c r="B614" s="26"/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2"/>
      <c r="N614" s="167">
        <v>1.010554512028581</v>
      </c>
      <c r="O614" s="167">
        <v>1.010554512028581</v>
      </c>
      <c r="P614" s="167">
        <v>1.010554512028581</v>
      </c>
      <c r="Q614" s="167">
        <v>1.010554512028581</v>
      </c>
      <c r="R614" s="167">
        <v>1.010554512028581</v>
      </c>
      <c r="S614" s="167">
        <v>1.010554512028581</v>
      </c>
      <c r="T614" s="167">
        <v>1.010554512028581</v>
      </c>
      <c r="U614" s="167">
        <v>1.010554512028581</v>
      </c>
      <c r="V614" s="167">
        <v>1.010554512028581</v>
      </c>
      <c r="W614" s="167">
        <v>1.010554512028581</v>
      </c>
      <c r="X614" s="167">
        <v>1.010554512028581</v>
      </c>
    </row>
    <row r="615" spans="1:24" x14ac:dyDescent="0.2">
      <c r="A615" s="58" t="s">
        <v>35</v>
      </c>
      <c r="B615" s="26"/>
      <c r="C615" s="124"/>
      <c r="D615" s="124"/>
      <c r="E615" s="124"/>
      <c r="F615" s="124"/>
      <c r="G615" s="124"/>
      <c r="H615" s="124"/>
      <c r="I615" s="124"/>
      <c r="J615" s="124"/>
      <c r="K615" s="124"/>
      <c r="L615" s="124"/>
      <c r="M615" s="122"/>
      <c r="N615" s="167"/>
      <c r="O615" s="167"/>
      <c r="P615" s="167"/>
      <c r="Q615" s="167"/>
      <c r="R615" s="167"/>
      <c r="S615" s="167"/>
      <c r="T615" s="167"/>
      <c r="U615" s="167"/>
      <c r="V615" s="167"/>
      <c r="W615" s="167"/>
      <c r="X615" s="167"/>
    </row>
    <row r="616" spans="1:24" x14ac:dyDescent="0.2">
      <c r="A616" s="13" t="s">
        <v>1</v>
      </c>
      <c r="B616" s="26"/>
      <c r="C616" s="124"/>
      <c r="D616" s="124"/>
      <c r="E616" s="124"/>
      <c r="F616" s="124"/>
      <c r="G616" s="124"/>
      <c r="H616" s="124"/>
      <c r="I616" s="124"/>
      <c r="J616" s="124"/>
      <c r="K616" s="124"/>
      <c r="L616" s="124"/>
      <c r="M616" s="122"/>
      <c r="N616" s="167">
        <v>0.73399999999999999</v>
      </c>
      <c r="O616" s="167">
        <v>0.73399999999999999</v>
      </c>
      <c r="P616" s="167">
        <v>0.73399999999999999</v>
      </c>
      <c r="Q616" s="167">
        <v>0.73399999999999999</v>
      </c>
      <c r="R616" s="167">
        <v>0.73399999999999999</v>
      </c>
      <c r="S616" s="167">
        <v>0.73399999999999999</v>
      </c>
      <c r="T616" s="167">
        <v>0.73399999999999999</v>
      </c>
      <c r="U616" s="167">
        <v>0.73399999999999999</v>
      </c>
      <c r="V616" s="167">
        <v>0.73399999999999999</v>
      </c>
      <c r="W616" s="167">
        <v>0.73399999999999999</v>
      </c>
      <c r="X616" s="167">
        <v>0.73399999999999999</v>
      </c>
    </row>
    <row r="617" spans="1:24" x14ac:dyDescent="0.2">
      <c r="A617" s="13" t="s">
        <v>5</v>
      </c>
      <c r="B617" s="26"/>
      <c r="C617" s="124"/>
      <c r="D617" s="124"/>
      <c r="E617" s="124"/>
      <c r="F617" s="124"/>
      <c r="G617" s="124"/>
      <c r="H617" s="124"/>
      <c r="I617" s="124"/>
      <c r="J617" s="124"/>
      <c r="K617" s="124"/>
      <c r="L617" s="124"/>
      <c r="M617" s="122"/>
      <c r="N617" s="167"/>
      <c r="O617" s="167"/>
      <c r="P617" s="167"/>
      <c r="Q617" s="167"/>
      <c r="R617" s="167"/>
      <c r="S617" s="167"/>
      <c r="T617" s="167"/>
      <c r="U617" s="167"/>
      <c r="V617" s="167"/>
      <c r="W617" s="167"/>
      <c r="X617" s="167"/>
    </row>
    <row r="618" spans="1:24" x14ac:dyDescent="0.2">
      <c r="A618" s="6" t="s">
        <v>41</v>
      </c>
      <c r="B618" s="26"/>
      <c r="C618" s="125"/>
      <c r="D618" s="155">
        <v>0.32917570113926747</v>
      </c>
      <c r="E618" s="155">
        <v>0.34632570033761484</v>
      </c>
      <c r="F618" s="155">
        <v>0.38042328653773039</v>
      </c>
      <c r="G618" s="155">
        <v>0.38909709644974338</v>
      </c>
      <c r="H618" s="155">
        <v>0.40307135440550146</v>
      </c>
      <c r="I618" s="155">
        <v>0.39565919309248099</v>
      </c>
      <c r="J618" s="155">
        <v>0.37487843551940514</v>
      </c>
      <c r="K618" s="155">
        <v>0.36556735028579362</v>
      </c>
      <c r="L618" s="155">
        <v>0.36644863057648996</v>
      </c>
      <c r="M618" s="156">
        <v>0.38296450072776222</v>
      </c>
      <c r="N618" s="168">
        <v>1.05</v>
      </c>
      <c r="O618" s="168">
        <v>1.05</v>
      </c>
      <c r="P618" s="168">
        <v>1.05</v>
      </c>
      <c r="Q618" s="168">
        <v>1.05</v>
      </c>
      <c r="R618" s="168">
        <v>1.05</v>
      </c>
      <c r="S618" s="168">
        <v>1.05</v>
      </c>
      <c r="T618" s="168">
        <v>1.05</v>
      </c>
      <c r="U618" s="168">
        <v>1.05</v>
      </c>
      <c r="V618" s="168">
        <v>1.05</v>
      </c>
      <c r="W618" s="168">
        <v>1.05</v>
      </c>
      <c r="X618" s="168">
        <v>1.05</v>
      </c>
    </row>
    <row r="619" spans="1:24" x14ac:dyDescent="0.2">
      <c r="A619" s="13" t="s">
        <v>2</v>
      </c>
      <c r="B619" s="26"/>
      <c r="C619" s="125"/>
      <c r="D619" s="155">
        <v>0.27779015368804588</v>
      </c>
      <c r="E619" s="155">
        <v>0.29821248624167718</v>
      </c>
      <c r="F619" s="155">
        <v>0.30098464881342046</v>
      </c>
      <c r="G619" s="155">
        <v>0.31760598355679037</v>
      </c>
      <c r="H619" s="155">
        <v>0.33646017130731704</v>
      </c>
      <c r="I619" s="155">
        <v>0.33414920971588924</v>
      </c>
      <c r="J619" s="155">
        <v>0.33971678783900006</v>
      </c>
      <c r="K619" s="155">
        <v>0.34340122156153896</v>
      </c>
      <c r="L619" s="155">
        <v>0.33368238892125257</v>
      </c>
      <c r="M619" s="157">
        <v>0.33026140493161099</v>
      </c>
      <c r="N619" s="168">
        <v>0.99992667601042107</v>
      </c>
      <c r="O619" s="168">
        <v>0.99992667601042107</v>
      </c>
      <c r="P619" s="168">
        <v>0.99992667601042107</v>
      </c>
      <c r="Q619" s="168">
        <v>0.99992667601042107</v>
      </c>
      <c r="R619" s="168">
        <v>0.99992667601042107</v>
      </c>
      <c r="S619" s="168">
        <v>0.99992667601042107</v>
      </c>
      <c r="T619" s="168">
        <v>0.99992667601042107</v>
      </c>
      <c r="U619" s="168">
        <v>0.99992667601042107</v>
      </c>
      <c r="V619" s="168">
        <v>0.99992667601042107</v>
      </c>
      <c r="W619" s="168">
        <v>0.99992667601042107</v>
      </c>
      <c r="X619" s="168">
        <v>0.99992667601042107</v>
      </c>
    </row>
    <row r="620" spans="1:24" x14ac:dyDescent="0.2">
      <c r="A620" s="14" t="s">
        <v>7</v>
      </c>
      <c r="B620" s="26"/>
      <c r="C620" s="124"/>
      <c r="D620" s="158"/>
      <c r="E620" s="158"/>
      <c r="F620" s="158"/>
      <c r="G620" s="158"/>
      <c r="H620" s="158"/>
      <c r="I620" s="158"/>
      <c r="J620" s="158"/>
      <c r="K620" s="158"/>
      <c r="L620" s="158"/>
      <c r="M620" s="159"/>
      <c r="N620" s="167"/>
      <c r="O620" s="167"/>
      <c r="P620" s="167"/>
      <c r="Q620" s="167"/>
      <c r="R620" s="167"/>
      <c r="S620" s="167"/>
      <c r="T620" s="167"/>
      <c r="U620" s="167"/>
      <c r="V620" s="167"/>
      <c r="W620" s="167"/>
      <c r="X620" s="167"/>
    </row>
    <row r="621" spans="1:24" x14ac:dyDescent="0.2">
      <c r="A621" s="150" t="s">
        <v>124</v>
      </c>
      <c r="B621" s="26"/>
      <c r="C621" s="124"/>
      <c r="D621" s="158">
        <v>0.56050954894299587</v>
      </c>
      <c r="E621" s="158">
        <v>0.53049398431867334</v>
      </c>
      <c r="F621" s="158">
        <v>0.5447766983505743</v>
      </c>
      <c r="G621" s="158">
        <v>0.58428644095866666</v>
      </c>
      <c r="H621" s="158">
        <v>0.57008804722515116</v>
      </c>
      <c r="I621" s="158">
        <v>0.60209579396634016</v>
      </c>
      <c r="J621" s="158">
        <v>0.60363928145819867</v>
      </c>
      <c r="K621" s="158">
        <v>0.53255169661409196</v>
      </c>
      <c r="L621" s="158">
        <v>0.55362789161576142</v>
      </c>
      <c r="M621" s="159">
        <v>0.62173499633959428</v>
      </c>
      <c r="N621" s="167">
        <v>0.7</v>
      </c>
      <c r="O621" s="167">
        <v>0.7</v>
      </c>
      <c r="P621" s="167">
        <v>0.7</v>
      </c>
      <c r="Q621" s="167">
        <v>0.7</v>
      </c>
      <c r="R621" s="167">
        <v>0.7</v>
      </c>
      <c r="S621" s="167">
        <v>0.7</v>
      </c>
      <c r="T621" s="167">
        <v>0.7</v>
      </c>
      <c r="U621" s="167">
        <v>0.7</v>
      </c>
      <c r="V621" s="167">
        <v>0.7</v>
      </c>
      <c r="W621" s="167">
        <v>0.7</v>
      </c>
      <c r="X621" s="167">
        <v>0.7</v>
      </c>
    </row>
    <row r="622" spans="1:24" x14ac:dyDescent="0.2">
      <c r="A622" s="14" t="s">
        <v>8</v>
      </c>
      <c r="B622" s="26"/>
      <c r="C622" s="124"/>
      <c r="D622" s="158">
        <v>0.141020917196543</v>
      </c>
      <c r="E622" s="158">
        <v>0.17563844620494792</v>
      </c>
      <c r="F622" s="158">
        <v>0.19548901743868313</v>
      </c>
      <c r="G622" s="158">
        <v>0.18944954092404398</v>
      </c>
      <c r="H622" s="158">
        <v>0.16151928552125674</v>
      </c>
      <c r="I622" s="158">
        <v>0.18162514009412434</v>
      </c>
      <c r="J622" s="158">
        <v>0.15967417512653562</v>
      </c>
      <c r="K622" s="158">
        <v>0.16083686697894486</v>
      </c>
      <c r="L622" s="158">
        <v>0.17011687811320228</v>
      </c>
      <c r="M622" s="159">
        <v>0.16665169070425309</v>
      </c>
      <c r="N622" s="169">
        <v>0.3</v>
      </c>
      <c r="O622" s="169">
        <v>0.3</v>
      </c>
      <c r="P622" s="169">
        <v>0.3</v>
      </c>
      <c r="Q622" s="169">
        <v>0.3</v>
      </c>
      <c r="R622" s="169">
        <v>0.3</v>
      </c>
      <c r="S622" s="169">
        <v>0.3</v>
      </c>
      <c r="T622" s="169">
        <v>0.3</v>
      </c>
      <c r="U622" s="169">
        <v>0.3</v>
      </c>
      <c r="V622" s="169">
        <v>0.3</v>
      </c>
      <c r="W622" s="169">
        <v>0.3</v>
      </c>
      <c r="X622" s="169">
        <v>0.3</v>
      </c>
    </row>
    <row r="623" spans="1:24" x14ac:dyDescent="0.2">
      <c r="A623" s="14" t="s">
        <v>9</v>
      </c>
      <c r="B623" s="26"/>
      <c r="C623" s="124"/>
      <c r="D623" s="158">
        <v>0.18338354211819721</v>
      </c>
      <c r="E623" s="158">
        <v>0.17570504175834575</v>
      </c>
      <c r="F623" s="158">
        <v>0.19220486742760762</v>
      </c>
      <c r="G623" s="158">
        <v>0.18882716208329053</v>
      </c>
      <c r="H623" s="158">
        <v>0.23426237403296482</v>
      </c>
      <c r="I623" s="158">
        <v>0.24208694134364794</v>
      </c>
      <c r="J623" s="158">
        <v>0.20868653264103879</v>
      </c>
      <c r="K623" s="158">
        <v>0.13753972422303221</v>
      </c>
      <c r="L623" s="158">
        <v>0.21637153043411186</v>
      </c>
      <c r="M623" s="159">
        <v>0.25229557683620307</v>
      </c>
      <c r="N623" s="169">
        <v>0.4</v>
      </c>
      <c r="O623" s="169">
        <v>0.4</v>
      </c>
      <c r="P623" s="169">
        <v>0.4</v>
      </c>
      <c r="Q623" s="169">
        <v>0.4</v>
      </c>
      <c r="R623" s="169">
        <v>0.4</v>
      </c>
      <c r="S623" s="169">
        <v>0.4</v>
      </c>
      <c r="T623" s="169">
        <v>0.4</v>
      </c>
      <c r="U623" s="169">
        <v>0.4</v>
      </c>
      <c r="V623" s="169">
        <v>0.4</v>
      </c>
      <c r="W623" s="169">
        <v>0.4</v>
      </c>
      <c r="X623" s="169">
        <v>0.4</v>
      </c>
    </row>
    <row r="624" spans="1:24" x14ac:dyDescent="0.2">
      <c r="A624" s="14" t="s">
        <v>101</v>
      </c>
      <c r="B624" s="26"/>
      <c r="C624" s="124"/>
      <c r="D624" s="158">
        <v>0.22348564347656924</v>
      </c>
      <c r="E624" s="158">
        <v>0.25258641608889471</v>
      </c>
      <c r="F624" s="158">
        <v>0.24026454330312647</v>
      </c>
      <c r="G624" s="158">
        <v>0.26992227607890684</v>
      </c>
      <c r="H624" s="158">
        <v>0.14605320875976435</v>
      </c>
      <c r="I624" s="158">
        <v>0.24906372477272215</v>
      </c>
      <c r="J624" s="158">
        <v>0.28614277291948692</v>
      </c>
      <c r="K624" s="158">
        <v>0.39618082949056793</v>
      </c>
      <c r="L624" s="158">
        <v>0.27401163696325298</v>
      </c>
      <c r="M624" s="159">
        <v>0.40098909994703635</v>
      </c>
      <c r="N624" s="169">
        <v>0.44</v>
      </c>
      <c r="O624" s="169">
        <v>0.44</v>
      </c>
      <c r="P624" s="169">
        <v>0.44</v>
      </c>
      <c r="Q624" s="169">
        <v>0.44</v>
      </c>
      <c r="R624" s="169">
        <v>0.44</v>
      </c>
      <c r="S624" s="169">
        <v>0.44</v>
      </c>
      <c r="T624" s="169">
        <v>0.44</v>
      </c>
      <c r="U624" s="169">
        <v>0.44</v>
      </c>
      <c r="V624" s="169">
        <v>0.44</v>
      </c>
      <c r="W624" s="169">
        <v>0.44</v>
      </c>
      <c r="X624" s="169">
        <v>0.44</v>
      </c>
    </row>
    <row r="625" spans="1:24" x14ac:dyDescent="0.2">
      <c r="A625" s="14" t="s">
        <v>11</v>
      </c>
      <c r="B625" s="26"/>
      <c r="C625" s="124"/>
      <c r="D625" s="158">
        <v>0.33255849313558539</v>
      </c>
      <c r="E625" s="158">
        <v>0.32269993316938267</v>
      </c>
      <c r="F625" s="158">
        <v>0.32999656060232224</v>
      </c>
      <c r="G625" s="158">
        <v>0.3366141214360327</v>
      </c>
      <c r="H625" s="158">
        <v>0.3582046844013847</v>
      </c>
      <c r="I625" s="158">
        <v>0.35100504403022958</v>
      </c>
      <c r="J625" s="158">
        <v>0.36416571683076499</v>
      </c>
      <c r="K625" s="158">
        <v>0.35345352962513221</v>
      </c>
      <c r="L625" s="158">
        <v>0.35865136471089737</v>
      </c>
      <c r="M625" s="159">
        <v>0.33318342956128366</v>
      </c>
      <c r="N625" s="169">
        <v>0.5</v>
      </c>
      <c r="O625" s="169">
        <v>0.5</v>
      </c>
      <c r="P625" s="169">
        <v>0.5</v>
      </c>
      <c r="Q625" s="169">
        <v>0.5</v>
      </c>
      <c r="R625" s="169">
        <v>0.5</v>
      </c>
      <c r="S625" s="169">
        <v>0.5</v>
      </c>
      <c r="T625" s="169">
        <v>0.5</v>
      </c>
      <c r="U625" s="169">
        <v>0.5</v>
      </c>
      <c r="V625" s="169">
        <v>0.5</v>
      </c>
      <c r="W625" s="169">
        <v>0.5</v>
      </c>
      <c r="X625" s="169">
        <v>0.5</v>
      </c>
    </row>
    <row r="626" spans="1:24" x14ac:dyDescent="0.2">
      <c r="A626" s="14" t="s">
        <v>12</v>
      </c>
      <c r="B626" s="26"/>
      <c r="C626" s="124"/>
      <c r="D626" s="158">
        <v>0.22171444092168352</v>
      </c>
      <c r="E626" s="158">
        <v>0.2781822120694708</v>
      </c>
      <c r="F626" s="158">
        <v>0.2721879194345706</v>
      </c>
      <c r="G626" s="158">
        <v>0.30985099902949315</v>
      </c>
      <c r="H626" s="158">
        <v>0.36131976263580584</v>
      </c>
      <c r="I626" s="158">
        <v>0.34740731509494754</v>
      </c>
      <c r="J626" s="158">
        <v>0.34444507923537404</v>
      </c>
      <c r="K626" s="158">
        <v>0.37529704308103523</v>
      </c>
      <c r="L626" s="158">
        <v>0.34599949606238772</v>
      </c>
      <c r="M626" s="159">
        <v>0.34839142658259892</v>
      </c>
      <c r="N626" s="169">
        <v>0.4</v>
      </c>
      <c r="O626" s="169">
        <v>0.4</v>
      </c>
      <c r="P626" s="169">
        <v>0.4</v>
      </c>
      <c r="Q626" s="169">
        <v>0.4</v>
      </c>
      <c r="R626" s="169">
        <v>0.4</v>
      </c>
      <c r="S626" s="169">
        <v>0.4</v>
      </c>
      <c r="T626" s="169">
        <v>0.4</v>
      </c>
      <c r="U626" s="169">
        <v>0.4</v>
      </c>
      <c r="V626" s="169">
        <v>0.4</v>
      </c>
      <c r="W626" s="169">
        <v>0.4</v>
      </c>
      <c r="X626" s="169">
        <v>0.4</v>
      </c>
    </row>
    <row r="627" spans="1:24" x14ac:dyDescent="0.2">
      <c r="A627" s="13" t="s">
        <v>3</v>
      </c>
      <c r="B627" s="26"/>
      <c r="C627" s="125"/>
      <c r="D627" s="155">
        <v>0.34749775953398104</v>
      </c>
      <c r="E627" s="155">
        <v>0.36310251834668533</v>
      </c>
      <c r="F627" s="155">
        <v>0.41279216944838254</v>
      </c>
      <c r="G627" s="155">
        <v>0.41854812359619109</v>
      </c>
      <c r="H627" s="155">
        <v>0.43239943284958754</v>
      </c>
      <c r="I627" s="155">
        <v>0.42130793214468082</v>
      </c>
      <c r="J627" s="155">
        <v>0.38965844778953868</v>
      </c>
      <c r="K627" s="155">
        <v>0.37501059688009936</v>
      </c>
      <c r="L627" s="155">
        <v>0.38181335386639081</v>
      </c>
      <c r="M627" s="156">
        <v>0.41039657108684119</v>
      </c>
      <c r="N627" s="170">
        <v>0.45</v>
      </c>
      <c r="O627" s="170">
        <v>0.45</v>
      </c>
      <c r="P627" s="170">
        <v>0.45</v>
      </c>
      <c r="Q627" s="170">
        <v>0.45</v>
      </c>
      <c r="R627" s="170">
        <v>0.45</v>
      </c>
      <c r="S627" s="170">
        <v>0.45</v>
      </c>
      <c r="T627" s="170">
        <v>0.45</v>
      </c>
      <c r="U627" s="170">
        <v>0.45</v>
      </c>
      <c r="V627" s="170">
        <v>0.45</v>
      </c>
      <c r="W627" s="170">
        <v>0.45</v>
      </c>
      <c r="X627" s="170">
        <v>0.45</v>
      </c>
    </row>
    <row r="628" spans="1:24" x14ac:dyDescent="0.2">
      <c r="A628" s="14" t="s">
        <v>13</v>
      </c>
      <c r="B628" s="26"/>
      <c r="C628" s="124"/>
      <c r="D628" s="158">
        <v>0.10477484005662611</v>
      </c>
      <c r="E628" s="158">
        <v>0.30001870877726966</v>
      </c>
      <c r="F628" s="158">
        <v>0.25902819138376032</v>
      </c>
      <c r="G628" s="158">
        <v>0.17607291394002872</v>
      </c>
      <c r="H628" s="158">
        <v>0.21378145409760374</v>
      </c>
      <c r="I628" s="158">
        <v>0.24986599692191316</v>
      </c>
      <c r="J628" s="158">
        <v>0.19876803216221739</v>
      </c>
      <c r="K628" s="158">
        <v>0.24876966484826418</v>
      </c>
      <c r="L628" s="158">
        <v>0.22890368266523223</v>
      </c>
      <c r="M628" s="159">
        <v>0.22893337129722843</v>
      </c>
      <c r="N628" s="169">
        <v>0.3</v>
      </c>
      <c r="O628" s="169">
        <v>0.3</v>
      </c>
      <c r="P628" s="169">
        <v>0.3</v>
      </c>
      <c r="Q628" s="169">
        <v>0.3</v>
      </c>
      <c r="R628" s="169">
        <v>0.3</v>
      </c>
      <c r="S628" s="169">
        <v>0.3</v>
      </c>
      <c r="T628" s="169">
        <v>0.3</v>
      </c>
      <c r="U628" s="169">
        <v>0.3</v>
      </c>
      <c r="V628" s="169">
        <v>0.3</v>
      </c>
      <c r="W628" s="169">
        <v>0.3</v>
      </c>
      <c r="X628" s="169">
        <v>0.3</v>
      </c>
    </row>
    <row r="629" spans="1:24" x14ac:dyDescent="0.2">
      <c r="A629" s="14" t="s">
        <v>14</v>
      </c>
      <c r="B629" s="26"/>
      <c r="C629" s="124"/>
      <c r="D629" s="158"/>
      <c r="E629" s="158"/>
      <c r="F629" s="158"/>
      <c r="G629" s="158"/>
      <c r="H629" s="158"/>
      <c r="I629" s="158"/>
      <c r="J629" s="158"/>
      <c r="K629" s="158"/>
      <c r="L629" s="158"/>
      <c r="M629" s="159"/>
      <c r="N629" s="169"/>
      <c r="O629" s="169"/>
      <c r="P629" s="169"/>
      <c r="Q629" s="169"/>
      <c r="R629" s="169"/>
      <c r="S629" s="169"/>
      <c r="T629" s="169"/>
      <c r="U629" s="169"/>
      <c r="V629" s="169"/>
      <c r="W629" s="169"/>
      <c r="X629" s="169"/>
    </row>
    <row r="630" spans="1:24" x14ac:dyDescent="0.2">
      <c r="A630" s="14" t="s">
        <v>15</v>
      </c>
      <c r="B630" s="26"/>
      <c r="C630" s="124"/>
      <c r="D630" s="158">
        <v>0.30316134697168468</v>
      </c>
      <c r="E630" s="158">
        <v>0.28362569483204819</v>
      </c>
      <c r="F630" s="158">
        <v>0.38619826350178521</v>
      </c>
      <c r="G630" s="158">
        <v>0.36742246969675041</v>
      </c>
      <c r="H630" s="158">
        <v>0.40405306341369684</v>
      </c>
      <c r="I630" s="158">
        <v>0.40863255112295976</v>
      </c>
      <c r="J630" s="158">
        <v>0.32881248199890162</v>
      </c>
      <c r="K630" s="158">
        <v>0.40486176221750386</v>
      </c>
      <c r="L630" s="158">
        <v>0.39053546457911059</v>
      </c>
      <c r="M630" s="159">
        <v>0.36045254877148114</v>
      </c>
      <c r="N630" s="169">
        <v>0.55000000000000004</v>
      </c>
      <c r="O630" s="169">
        <v>0.55000000000000004</v>
      </c>
      <c r="P630" s="169">
        <v>0.55000000000000004</v>
      </c>
      <c r="Q630" s="169">
        <v>0.55000000000000004</v>
      </c>
      <c r="R630" s="169">
        <v>0.55000000000000004</v>
      </c>
      <c r="S630" s="169">
        <v>0.55000000000000004</v>
      </c>
      <c r="T630" s="169">
        <v>0.55000000000000004</v>
      </c>
      <c r="U630" s="169">
        <v>0.55000000000000004</v>
      </c>
      <c r="V630" s="169">
        <v>0.55000000000000004</v>
      </c>
      <c r="W630" s="169">
        <v>0.55000000000000004</v>
      </c>
      <c r="X630" s="169">
        <v>0.55000000000000004</v>
      </c>
    </row>
    <row r="631" spans="1:24" x14ac:dyDescent="0.2">
      <c r="A631" s="14" t="s">
        <v>16</v>
      </c>
      <c r="B631" s="26"/>
      <c r="C631" s="124"/>
      <c r="D631" s="158">
        <v>0.22922652312475436</v>
      </c>
      <c r="E631" s="158">
        <v>0.23136093225588034</v>
      </c>
      <c r="F631" s="158">
        <v>0.29392066210045659</v>
      </c>
      <c r="G631" s="158">
        <v>0.28498564676129212</v>
      </c>
      <c r="H631" s="158">
        <v>0.26032872844997679</v>
      </c>
      <c r="I631" s="158">
        <v>0.22123599461335383</v>
      </c>
      <c r="J631" s="158">
        <v>0.23632779124951553</v>
      </c>
      <c r="K631" s="158">
        <v>0.21392794947384755</v>
      </c>
      <c r="L631" s="158">
        <v>0.13838655206368169</v>
      </c>
      <c r="M631" s="159">
        <v>0.19077491264087601</v>
      </c>
      <c r="N631" s="169">
        <v>0.25</v>
      </c>
      <c r="O631" s="169">
        <v>0.25</v>
      </c>
      <c r="P631" s="169">
        <v>0.25</v>
      </c>
      <c r="Q631" s="169">
        <v>0.25</v>
      </c>
      <c r="R631" s="169">
        <v>0.25</v>
      </c>
      <c r="S631" s="169">
        <v>0.25</v>
      </c>
      <c r="T631" s="169">
        <v>0.25</v>
      </c>
      <c r="U631" s="169">
        <v>0.25</v>
      </c>
      <c r="V631" s="169">
        <v>0.25</v>
      </c>
      <c r="W631" s="169">
        <v>0.25</v>
      </c>
      <c r="X631" s="169">
        <v>0.25</v>
      </c>
    </row>
    <row r="632" spans="1:24" x14ac:dyDescent="0.2">
      <c r="A632" s="14" t="s">
        <v>43</v>
      </c>
      <c r="B632" s="26"/>
      <c r="C632" s="124"/>
      <c r="D632" s="158">
        <v>0.46794476180241878</v>
      </c>
      <c r="E632" s="158">
        <v>0.46085534504533665</v>
      </c>
      <c r="F632" s="158">
        <v>0.52655333023890249</v>
      </c>
      <c r="G632" s="158">
        <v>0.49627995744785247</v>
      </c>
      <c r="H632" s="158">
        <v>0.52180728172372359</v>
      </c>
      <c r="I632" s="158">
        <v>0.50411972115520831</v>
      </c>
      <c r="J632" s="158">
        <v>0.51997775643393018</v>
      </c>
      <c r="K632" s="158">
        <v>0.56603852781658259</v>
      </c>
      <c r="L632" s="158">
        <v>0.54238890816087548</v>
      </c>
      <c r="M632" s="159">
        <v>0.59197669536900577</v>
      </c>
      <c r="N632" s="169">
        <v>0.55000000000000004</v>
      </c>
      <c r="O632" s="169">
        <v>0.55000000000000004</v>
      </c>
      <c r="P632" s="169">
        <v>0.55000000000000004</v>
      </c>
      <c r="Q632" s="169">
        <v>0.55000000000000004</v>
      </c>
      <c r="R632" s="169">
        <v>0.55000000000000004</v>
      </c>
      <c r="S632" s="169">
        <v>0.55000000000000004</v>
      </c>
      <c r="T632" s="169">
        <v>0.55000000000000004</v>
      </c>
      <c r="U632" s="169">
        <v>0.55000000000000004</v>
      </c>
      <c r="V632" s="169">
        <v>0.55000000000000004</v>
      </c>
      <c r="W632" s="169">
        <v>0.55000000000000004</v>
      </c>
      <c r="X632" s="169">
        <v>0.55000000000000004</v>
      </c>
    </row>
    <row r="633" spans="1:24" x14ac:dyDescent="0.2">
      <c r="A633" s="14" t="s">
        <v>17</v>
      </c>
      <c r="B633" s="26"/>
      <c r="C633" s="124"/>
      <c r="D633" s="158">
        <v>0.26703885169417368</v>
      </c>
      <c r="E633" s="158">
        <v>0.27538290310281749</v>
      </c>
      <c r="F633" s="158">
        <v>0.29457832108449206</v>
      </c>
      <c r="G633" s="158">
        <v>0.31212451609473851</v>
      </c>
      <c r="H633" s="158">
        <v>0.31714645383071388</v>
      </c>
      <c r="I633" s="158">
        <v>0.27338595738706611</v>
      </c>
      <c r="J633" s="158">
        <v>0.29108935674450787</v>
      </c>
      <c r="K633" s="158">
        <v>0.25578168272545804</v>
      </c>
      <c r="L633" s="158">
        <v>0.23708607642330615</v>
      </c>
      <c r="M633" s="159">
        <v>0.27960348767245213</v>
      </c>
      <c r="N633" s="169">
        <v>0.35</v>
      </c>
      <c r="O633" s="169">
        <v>0.35</v>
      </c>
      <c r="P633" s="169">
        <v>0.35</v>
      </c>
      <c r="Q633" s="169">
        <v>0.35</v>
      </c>
      <c r="R633" s="169">
        <v>0.35</v>
      </c>
      <c r="S633" s="169">
        <v>0.35</v>
      </c>
      <c r="T633" s="169">
        <v>0.35</v>
      </c>
      <c r="U633" s="169">
        <v>0.35</v>
      </c>
      <c r="V633" s="169">
        <v>0.35</v>
      </c>
      <c r="W633" s="169">
        <v>0.35</v>
      </c>
      <c r="X633" s="169">
        <v>0.35</v>
      </c>
    </row>
    <row r="634" spans="1:24" x14ac:dyDescent="0.2">
      <c r="A634" s="14" t="s">
        <v>18</v>
      </c>
      <c r="B634" s="26"/>
      <c r="C634" s="124"/>
      <c r="D634" s="158">
        <v>0.43158110272382255</v>
      </c>
      <c r="E634" s="158">
        <v>0.50152372962365699</v>
      </c>
      <c r="F634" s="158">
        <v>0.59754339550385804</v>
      </c>
      <c r="G634" s="158">
        <v>0.59027467368916053</v>
      </c>
      <c r="H634" s="158">
        <v>0.63467658379947089</v>
      </c>
      <c r="I634" s="158">
        <v>0.58912070880090195</v>
      </c>
      <c r="J634" s="158">
        <v>0.52638842155679055</v>
      </c>
      <c r="K634" s="158">
        <v>0.43691524847940205</v>
      </c>
      <c r="L634" s="158">
        <v>0.56806254623221508</v>
      </c>
      <c r="M634" s="159">
        <v>0.60571673656594616</v>
      </c>
      <c r="N634" s="169">
        <v>0.6</v>
      </c>
      <c r="O634" s="169">
        <v>0.6</v>
      </c>
      <c r="P634" s="169">
        <v>0.6</v>
      </c>
      <c r="Q634" s="169">
        <v>0.6</v>
      </c>
      <c r="R634" s="169">
        <v>0.6</v>
      </c>
      <c r="S634" s="169">
        <v>0.6</v>
      </c>
      <c r="T634" s="169">
        <v>0.6</v>
      </c>
      <c r="U634" s="169">
        <v>0.6</v>
      </c>
      <c r="V634" s="169">
        <v>0.6</v>
      </c>
      <c r="W634" s="169">
        <v>0.6</v>
      </c>
      <c r="X634" s="169">
        <v>0.6</v>
      </c>
    </row>
    <row r="635" spans="1:24" x14ac:dyDescent="0.2">
      <c r="A635" s="14" t="s">
        <v>42</v>
      </c>
      <c r="B635" s="26"/>
      <c r="C635" s="124"/>
      <c r="D635" s="158">
        <v>0.35164083788794204</v>
      </c>
      <c r="E635" s="158">
        <v>0.36423148342528455</v>
      </c>
      <c r="F635" s="158">
        <v>0.34752220827708796</v>
      </c>
      <c r="G635" s="158">
        <v>0.36605537428540674</v>
      </c>
      <c r="H635" s="158">
        <v>0.35642291180001534</v>
      </c>
      <c r="I635" s="158">
        <v>0.35121880966106722</v>
      </c>
      <c r="J635" s="158">
        <v>0.32775847467592578</v>
      </c>
      <c r="K635" s="158">
        <v>0.31129767356825455</v>
      </c>
      <c r="L635" s="158">
        <v>0.28641919987537651</v>
      </c>
      <c r="M635" s="159">
        <v>0.3216156512233635</v>
      </c>
      <c r="N635" s="169">
        <v>0.4</v>
      </c>
      <c r="O635" s="169">
        <v>0.4</v>
      </c>
      <c r="P635" s="169">
        <v>0.4</v>
      </c>
      <c r="Q635" s="169">
        <v>0.4</v>
      </c>
      <c r="R635" s="169">
        <v>0.4</v>
      </c>
      <c r="S635" s="169">
        <v>0.4</v>
      </c>
      <c r="T635" s="169">
        <v>0.4</v>
      </c>
      <c r="U635" s="169">
        <v>0.4</v>
      </c>
      <c r="V635" s="169">
        <v>0.4</v>
      </c>
      <c r="W635" s="169">
        <v>0.4</v>
      </c>
      <c r="X635" s="169">
        <v>0.4</v>
      </c>
    </row>
    <row r="636" spans="1:24" x14ac:dyDescent="0.2">
      <c r="A636" s="14" t="s">
        <v>44</v>
      </c>
      <c r="B636" s="26"/>
      <c r="C636" s="124"/>
      <c r="D636" s="158">
        <v>0.23117054925743716</v>
      </c>
      <c r="E636" s="158">
        <v>0.23883967976937323</v>
      </c>
      <c r="F636" s="158">
        <v>0.23770942731470002</v>
      </c>
      <c r="G636" s="158">
        <v>0.28384348839421647</v>
      </c>
      <c r="H636" s="158">
        <v>0.26233825335173161</v>
      </c>
      <c r="I636" s="158">
        <v>0.28236314119385919</v>
      </c>
      <c r="J636" s="158">
        <v>0.2606017982062529</v>
      </c>
      <c r="K636" s="158">
        <v>0.2597265779850163</v>
      </c>
      <c r="L636" s="158">
        <v>0.20316496718981328</v>
      </c>
      <c r="M636" s="159">
        <v>0.24080840961266975</v>
      </c>
      <c r="N636" s="169">
        <v>0.3</v>
      </c>
      <c r="O636" s="169">
        <v>0.3</v>
      </c>
      <c r="P636" s="169">
        <v>0.3</v>
      </c>
      <c r="Q636" s="169">
        <v>0.3</v>
      </c>
      <c r="R636" s="169">
        <v>0.3</v>
      </c>
      <c r="S636" s="169">
        <v>0.3</v>
      </c>
      <c r="T636" s="169">
        <v>0.3</v>
      </c>
      <c r="U636" s="169">
        <v>0.3</v>
      </c>
      <c r="V636" s="169">
        <v>0.3</v>
      </c>
      <c r="W636" s="169">
        <v>0.3</v>
      </c>
      <c r="X636" s="169">
        <v>0.3</v>
      </c>
    </row>
    <row r="637" spans="1:24" x14ac:dyDescent="0.2">
      <c r="A637" s="14" t="s">
        <v>19</v>
      </c>
      <c r="B637" s="26"/>
      <c r="C637" s="124"/>
      <c r="D637" s="158">
        <v>0.37020696656847935</v>
      </c>
      <c r="E637" s="158">
        <v>0.33298420733309048</v>
      </c>
      <c r="F637" s="158">
        <v>0.40589139607070768</v>
      </c>
      <c r="G637" s="158">
        <v>0.42028435024011263</v>
      </c>
      <c r="H637" s="158">
        <v>0.45720186971179683</v>
      </c>
      <c r="I637" s="158">
        <v>0.42887863208467958</v>
      </c>
      <c r="J637" s="158">
        <v>0.47948791310710176</v>
      </c>
      <c r="K637" s="158">
        <v>0.47980296392931648</v>
      </c>
      <c r="L637" s="158">
        <v>0.44383830735608626</v>
      </c>
      <c r="M637" s="159">
        <v>0.43529846504159447</v>
      </c>
      <c r="N637" s="169">
        <v>0.5</v>
      </c>
      <c r="O637" s="169">
        <v>0.5</v>
      </c>
      <c r="P637" s="169">
        <v>0.5</v>
      </c>
      <c r="Q637" s="169">
        <v>0.5</v>
      </c>
      <c r="R637" s="169">
        <v>0.5</v>
      </c>
      <c r="S637" s="169">
        <v>0.5</v>
      </c>
      <c r="T637" s="169">
        <v>0.5</v>
      </c>
      <c r="U637" s="169">
        <v>0.5</v>
      </c>
      <c r="V637" s="169">
        <v>0.5</v>
      </c>
      <c r="W637" s="169">
        <v>0.5</v>
      </c>
      <c r="X637" s="169">
        <v>0.5</v>
      </c>
    </row>
    <row r="638" spans="1:24" x14ac:dyDescent="0.2">
      <c r="A638" s="6" t="s">
        <v>4</v>
      </c>
      <c r="B638" s="26"/>
      <c r="C638" s="124"/>
      <c r="D638" s="124"/>
      <c r="E638" s="124"/>
      <c r="F638" s="124"/>
      <c r="G638" s="124"/>
      <c r="H638" s="124"/>
      <c r="I638" s="124"/>
      <c r="J638" s="124"/>
      <c r="K638" s="124"/>
      <c r="L638" s="124"/>
      <c r="M638" s="122"/>
      <c r="N638" s="107"/>
      <c r="O638" s="107"/>
      <c r="P638" s="107"/>
      <c r="Q638" s="107"/>
      <c r="R638" s="107"/>
      <c r="S638" s="107"/>
      <c r="T638" s="107"/>
      <c r="U638" s="107"/>
      <c r="V638" s="107"/>
      <c r="W638" s="107"/>
      <c r="X638" s="107"/>
    </row>
    <row r="639" spans="1:24" x14ac:dyDescent="0.2">
      <c r="A639" s="6"/>
      <c r="B639" s="26"/>
      <c r="C639" s="124"/>
      <c r="D639" s="124"/>
      <c r="E639" s="124"/>
      <c r="F639" s="124"/>
      <c r="G639" s="124"/>
      <c r="H639" s="124"/>
      <c r="I639" s="124"/>
      <c r="J639" s="124"/>
      <c r="K639" s="124"/>
      <c r="L639" s="124"/>
      <c r="M639" s="122"/>
      <c r="N639" s="107"/>
      <c r="O639" s="107"/>
      <c r="P639" s="107"/>
      <c r="Q639" s="107"/>
      <c r="R639" s="107"/>
      <c r="S639" s="107"/>
      <c r="T639" s="107"/>
      <c r="U639" s="107"/>
      <c r="V639" s="107"/>
      <c r="W639" s="107"/>
      <c r="X639" s="107"/>
    </row>
    <row r="640" spans="1:24" x14ac:dyDescent="0.2">
      <c r="A640" s="6"/>
      <c r="B640" s="26"/>
      <c r="C640" s="124"/>
      <c r="D640" s="124"/>
      <c r="E640" s="124"/>
      <c r="F640" s="124"/>
      <c r="G640" s="124"/>
      <c r="H640" s="124"/>
      <c r="I640" s="124"/>
      <c r="J640" s="124"/>
      <c r="K640" s="124"/>
      <c r="L640" s="124"/>
      <c r="M640" s="122"/>
      <c r="N640" s="107"/>
      <c r="O640" s="107"/>
      <c r="P640" s="107"/>
      <c r="Q640" s="107"/>
      <c r="R640" s="107"/>
      <c r="S640" s="107"/>
      <c r="T640" s="107"/>
      <c r="U640" s="107"/>
      <c r="V640" s="107"/>
      <c r="W640" s="107"/>
      <c r="X640" s="107"/>
    </row>
    <row r="641" spans="1:26" x14ac:dyDescent="0.2">
      <c r="A641" s="56" t="s">
        <v>160</v>
      </c>
      <c r="B641" s="26"/>
      <c r="C641" s="49"/>
      <c r="D641" s="49"/>
      <c r="E641" s="49"/>
      <c r="F641" s="49"/>
      <c r="G641" s="55"/>
      <c r="H641" s="55"/>
      <c r="I641" s="38"/>
      <c r="J641" s="38"/>
      <c r="K641" s="38"/>
      <c r="L641" s="38"/>
      <c r="M641" s="122"/>
      <c r="N641" s="107"/>
      <c r="O641" s="107"/>
      <c r="P641" s="107"/>
      <c r="Q641" s="107"/>
      <c r="R641" s="107"/>
      <c r="S641" s="107"/>
      <c r="T641" s="107"/>
      <c r="U641" s="107"/>
      <c r="V641" s="107"/>
      <c r="W641" s="107"/>
      <c r="X641" s="107"/>
    </row>
    <row r="642" spans="1:26" x14ac:dyDescent="0.2">
      <c r="A642" s="57" t="s">
        <v>6</v>
      </c>
      <c r="B642" s="26"/>
      <c r="C642" s="124"/>
      <c r="D642" s="124"/>
      <c r="E642" s="124"/>
      <c r="F642" s="124"/>
      <c r="G642" s="124"/>
      <c r="H642" s="124"/>
      <c r="I642" s="124"/>
      <c r="J642" s="124"/>
      <c r="K642" s="124"/>
      <c r="L642" s="124"/>
      <c r="M642" s="122"/>
      <c r="N642" s="107"/>
      <c r="O642" s="107"/>
      <c r="P642" s="107"/>
      <c r="Q642" s="107"/>
      <c r="R642" s="107"/>
      <c r="S642" s="107"/>
      <c r="T642" s="107"/>
      <c r="U642" s="107"/>
      <c r="V642" s="107"/>
      <c r="W642" s="107"/>
      <c r="X642" s="107"/>
    </row>
    <row r="643" spans="1:26" x14ac:dyDescent="0.2">
      <c r="A643" s="6" t="s">
        <v>40</v>
      </c>
      <c r="B643" s="26"/>
      <c r="C643" s="124"/>
      <c r="D643" s="124"/>
      <c r="E643" s="124"/>
      <c r="F643" s="124"/>
      <c r="G643" s="124" t="e">
        <f t="shared" ref="G643:M645" si="245">G43/G674*1000</f>
        <v>#REF!</v>
      </c>
      <c r="H643" s="124" t="e">
        <f t="shared" si="245"/>
        <v>#REF!</v>
      </c>
      <c r="I643" s="124" t="e">
        <f t="shared" si="245"/>
        <v>#REF!</v>
      </c>
      <c r="J643" s="124" t="e">
        <f t="shared" si="245"/>
        <v>#REF!</v>
      </c>
      <c r="K643" s="124" t="e">
        <f t="shared" si="245"/>
        <v>#REF!</v>
      </c>
      <c r="L643" s="124" t="e">
        <f t="shared" si="245"/>
        <v>#REF!</v>
      </c>
      <c r="M643" s="124" t="e">
        <f t="shared" si="245"/>
        <v>#REF!</v>
      </c>
      <c r="N643" s="107" t="e">
        <f>N488/N674*1000</f>
        <v>#REF!</v>
      </c>
      <c r="O643" s="107"/>
      <c r="P643" s="107"/>
      <c r="Q643" s="107"/>
      <c r="R643" s="107"/>
      <c r="S643" s="107"/>
      <c r="T643" s="107"/>
      <c r="U643" s="107"/>
      <c r="V643" s="107"/>
      <c r="W643" s="107"/>
      <c r="X643" s="107"/>
    </row>
    <row r="644" spans="1:26" x14ac:dyDescent="0.2">
      <c r="A644" s="13" t="s">
        <v>0</v>
      </c>
      <c r="B644" s="26"/>
      <c r="C644" s="124"/>
      <c r="D644" s="124"/>
      <c r="E644" s="124"/>
      <c r="F644" s="124"/>
      <c r="G644" s="124" t="e">
        <f t="shared" si="245"/>
        <v>#REF!</v>
      </c>
      <c r="H644" s="124" t="e">
        <f t="shared" si="245"/>
        <v>#REF!</v>
      </c>
      <c r="I644" s="124" t="e">
        <f t="shared" si="245"/>
        <v>#REF!</v>
      </c>
      <c r="J644" s="124" t="e">
        <f t="shared" si="245"/>
        <v>#REF!</v>
      </c>
      <c r="K644" s="124" t="e">
        <f t="shared" si="245"/>
        <v>#REF!</v>
      </c>
      <c r="L644" s="124" t="e">
        <f t="shared" si="245"/>
        <v>#REF!</v>
      </c>
      <c r="M644" s="124" t="e">
        <f t="shared" si="245"/>
        <v>#REF!</v>
      </c>
      <c r="N644" s="107" t="e">
        <f>N489/N675*1000</f>
        <v>#REF!</v>
      </c>
      <c r="O644" s="107" t="e">
        <f t="shared" ref="O644:X644" si="246">O489/O675*1000</f>
        <v>#REF!</v>
      </c>
      <c r="P644" s="107" t="e">
        <f t="shared" si="246"/>
        <v>#REF!</v>
      </c>
      <c r="Q644" s="107" t="e">
        <f t="shared" si="246"/>
        <v>#REF!</v>
      </c>
      <c r="R644" s="107" t="e">
        <f t="shared" si="246"/>
        <v>#REF!</v>
      </c>
      <c r="S644" s="107" t="e">
        <f t="shared" si="246"/>
        <v>#REF!</v>
      </c>
      <c r="T644" s="107" t="e">
        <f t="shared" si="246"/>
        <v>#REF!</v>
      </c>
      <c r="U644" s="107" t="e">
        <f t="shared" si="246"/>
        <v>#REF!</v>
      </c>
      <c r="V644" s="107" t="e">
        <f t="shared" si="246"/>
        <v>#REF!</v>
      </c>
      <c r="W644" s="107" t="e">
        <f t="shared" si="246"/>
        <v>#REF!</v>
      </c>
      <c r="X644" s="107" t="e">
        <f t="shared" si="246"/>
        <v>#REF!</v>
      </c>
      <c r="Y644" s="107"/>
      <c r="Z644" s="107"/>
    </row>
    <row r="645" spans="1:26" x14ac:dyDescent="0.2">
      <c r="A645" s="58" t="s">
        <v>36</v>
      </c>
      <c r="B645" s="26"/>
      <c r="C645" s="124"/>
      <c r="D645" s="124"/>
      <c r="E645" s="124"/>
      <c r="F645" s="124"/>
      <c r="G645" s="124" t="e">
        <f t="shared" si="245"/>
        <v>#REF!</v>
      </c>
      <c r="H645" s="124" t="e">
        <f t="shared" si="245"/>
        <v>#REF!</v>
      </c>
      <c r="I645" s="124" t="e">
        <f t="shared" si="245"/>
        <v>#REF!</v>
      </c>
      <c r="J645" s="124" t="e">
        <f t="shared" si="245"/>
        <v>#REF!</v>
      </c>
      <c r="K645" s="124" t="e">
        <f t="shared" si="245"/>
        <v>#REF!</v>
      </c>
      <c r="L645" s="124" t="e">
        <f t="shared" si="245"/>
        <v>#REF!</v>
      </c>
      <c r="M645" s="124" t="e">
        <f t="shared" si="245"/>
        <v>#REF!</v>
      </c>
      <c r="N645" s="107" t="e">
        <f>N490/N676*1000</f>
        <v>#REF!</v>
      </c>
      <c r="O645" s="107"/>
      <c r="P645" s="107"/>
      <c r="Q645" s="107"/>
      <c r="R645" s="107"/>
      <c r="S645" s="107"/>
      <c r="T645" s="107"/>
      <c r="U645" s="107"/>
      <c r="V645" s="107"/>
      <c r="W645" s="107"/>
      <c r="X645" s="107"/>
      <c r="Y645" s="107"/>
      <c r="Z645" s="107"/>
    </row>
    <row r="646" spans="1:26" x14ac:dyDescent="0.2">
      <c r="A646" s="58" t="s">
        <v>35</v>
      </c>
      <c r="B646" s="26"/>
      <c r="C646" s="124"/>
      <c r="D646" s="124"/>
      <c r="E646" s="124"/>
      <c r="F646" s="124"/>
      <c r="G646" s="124"/>
      <c r="H646" s="124"/>
      <c r="I646" s="124"/>
      <c r="J646" s="124"/>
      <c r="K646" s="124"/>
      <c r="L646" s="124"/>
      <c r="M646" s="124"/>
      <c r="N646" s="107" t="e">
        <f>N95</f>
        <v>#REF!</v>
      </c>
      <c r="O646" s="107" t="e">
        <f t="shared" ref="O646:X646" si="247">O95</f>
        <v>#REF!</v>
      </c>
      <c r="P646" s="107" t="e">
        <f t="shared" si="247"/>
        <v>#REF!</v>
      </c>
      <c r="Q646" s="107" t="e">
        <f t="shared" si="247"/>
        <v>#REF!</v>
      </c>
      <c r="R646" s="107" t="e">
        <f t="shared" si="247"/>
        <v>#REF!</v>
      </c>
      <c r="S646" s="107" t="e">
        <f t="shared" si="247"/>
        <v>#REF!</v>
      </c>
      <c r="T646" s="107" t="e">
        <f t="shared" si="247"/>
        <v>#REF!</v>
      </c>
      <c r="U646" s="107" t="e">
        <f t="shared" si="247"/>
        <v>#REF!</v>
      </c>
      <c r="V646" s="107" t="e">
        <f t="shared" si="247"/>
        <v>#REF!</v>
      </c>
      <c r="W646" s="107" t="e">
        <f t="shared" si="247"/>
        <v>#REF!</v>
      </c>
      <c r="X646" s="107" t="e">
        <f t="shared" si="247"/>
        <v>#REF!</v>
      </c>
      <c r="Y646" s="107"/>
      <c r="Z646" s="107"/>
    </row>
    <row r="647" spans="1:26" x14ac:dyDescent="0.2">
      <c r="A647" s="13" t="s">
        <v>1</v>
      </c>
      <c r="B647" s="26"/>
      <c r="C647" s="124"/>
      <c r="D647" s="124"/>
      <c r="E647" s="124"/>
      <c r="F647" s="124"/>
      <c r="G647" s="124" t="e">
        <f t="shared" ref="G647:M647" si="248">G47/G678*1000</f>
        <v>#REF!</v>
      </c>
      <c r="H647" s="124" t="e">
        <f t="shared" si="248"/>
        <v>#REF!</v>
      </c>
      <c r="I647" s="124" t="e">
        <f t="shared" si="248"/>
        <v>#REF!</v>
      </c>
      <c r="J647" s="124" t="e">
        <f t="shared" si="248"/>
        <v>#REF!</v>
      </c>
      <c r="K647" s="124" t="e">
        <f t="shared" si="248"/>
        <v>#REF!</v>
      </c>
      <c r="L647" s="124" t="e">
        <f t="shared" si="248"/>
        <v>#REF!</v>
      </c>
      <c r="M647" s="124" t="e">
        <f t="shared" si="248"/>
        <v>#REF!</v>
      </c>
      <c r="N647" s="107" t="e">
        <f>M647*((N523/M523)^N616)</f>
        <v>#REF!</v>
      </c>
      <c r="O647" s="107" t="e">
        <f t="shared" ref="O647:X647" si="249">N647*((O523/N523)^O616)</f>
        <v>#REF!</v>
      </c>
      <c r="P647" s="107" t="e">
        <f t="shared" si="249"/>
        <v>#REF!</v>
      </c>
      <c r="Q647" s="107" t="e">
        <f t="shared" si="249"/>
        <v>#REF!</v>
      </c>
      <c r="R647" s="107" t="e">
        <f t="shared" si="249"/>
        <v>#REF!</v>
      </c>
      <c r="S647" s="107" t="e">
        <f t="shared" si="249"/>
        <v>#REF!</v>
      </c>
      <c r="T647" s="107" t="e">
        <f t="shared" si="249"/>
        <v>#REF!</v>
      </c>
      <c r="U647" s="107" t="e">
        <f t="shared" si="249"/>
        <v>#REF!</v>
      </c>
      <c r="V647" s="107" t="e">
        <f t="shared" si="249"/>
        <v>#REF!</v>
      </c>
      <c r="W647" s="107" t="e">
        <f t="shared" si="249"/>
        <v>#REF!</v>
      </c>
      <c r="X647" s="107" t="e">
        <f t="shared" si="249"/>
        <v>#REF!</v>
      </c>
    </row>
    <row r="648" spans="1:26" x14ac:dyDescent="0.2">
      <c r="A648" s="13" t="s">
        <v>5</v>
      </c>
      <c r="B648" s="26"/>
      <c r="C648" s="124"/>
      <c r="D648" s="124"/>
      <c r="E648" s="124"/>
      <c r="F648" s="124"/>
      <c r="G648" s="124"/>
      <c r="H648" s="124"/>
      <c r="I648" s="124"/>
      <c r="J648" s="124"/>
      <c r="K648" s="124"/>
      <c r="L648" s="124"/>
      <c r="M648" s="124"/>
      <c r="N648" s="107"/>
      <c r="O648" s="107"/>
      <c r="P648" s="107"/>
      <c r="Q648" s="107"/>
      <c r="R648" s="107"/>
      <c r="S648" s="107"/>
      <c r="T648" s="107"/>
      <c r="U648" s="107"/>
      <c r="V648" s="107"/>
      <c r="W648" s="107"/>
      <c r="X648" s="107"/>
    </row>
    <row r="649" spans="1:26" x14ac:dyDescent="0.2">
      <c r="A649" s="6" t="s">
        <v>41</v>
      </c>
      <c r="B649" s="26"/>
      <c r="C649" s="125"/>
      <c r="D649" s="124" t="e">
        <f t="shared" ref="D649:M649" si="250">D49/D680*1000</f>
        <v>#REF!</v>
      </c>
      <c r="E649" s="124" t="e">
        <f t="shared" si="250"/>
        <v>#REF!</v>
      </c>
      <c r="F649" s="124" t="e">
        <f t="shared" si="250"/>
        <v>#REF!</v>
      </c>
      <c r="G649" s="124" t="e">
        <f t="shared" si="250"/>
        <v>#REF!</v>
      </c>
      <c r="H649" s="124" t="e">
        <f t="shared" si="250"/>
        <v>#REF!</v>
      </c>
      <c r="I649" s="124" t="e">
        <f t="shared" si="250"/>
        <v>#REF!</v>
      </c>
      <c r="J649" s="124" t="e">
        <f t="shared" si="250"/>
        <v>#REF!</v>
      </c>
      <c r="K649" s="124" t="e">
        <f t="shared" si="250"/>
        <v>#REF!</v>
      </c>
      <c r="L649" s="124" t="e">
        <f t="shared" si="250"/>
        <v>#REF!</v>
      </c>
      <c r="M649" s="124" t="e">
        <f t="shared" si="250"/>
        <v>#REF!</v>
      </c>
      <c r="N649" s="107"/>
      <c r="O649" s="107"/>
      <c r="P649" s="107"/>
      <c r="Q649" s="107"/>
      <c r="R649" s="107"/>
      <c r="S649" s="107"/>
      <c r="T649" s="107"/>
      <c r="U649" s="107"/>
      <c r="V649" s="107"/>
      <c r="W649" s="107"/>
      <c r="X649" s="107"/>
    </row>
    <row r="650" spans="1:26" x14ac:dyDescent="0.2">
      <c r="A650" s="13" t="s">
        <v>2</v>
      </c>
      <c r="B650" s="26"/>
      <c r="C650" s="125"/>
      <c r="D650" s="124" t="e">
        <f t="shared" ref="D650:M650" si="251">D50/D681*1000</f>
        <v>#REF!</v>
      </c>
      <c r="E650" s="124" t="e">
        <f t="shared" si="251"/>
        <v>#REF!</v>
      </c>
      <c r="F650" s="124" t="e">
        <f t="shared" si="251"/>
        <v>#REF!</v>
      </c>
      <c r="G650" s="124" t="e">
        <f t="shared" si="251"/>
        <v>#REF!</v>
      </c>
      <c r="H650" s="124" t="e">
        <f t="shared" si="251"/>
        <v>#REF!</v>
      </c>
      <c r="I650" s="124" t="e">
        <f t="shared" si="251"/>
        <v>#REF!</v>
      </c>
      <c r="J650" s="124" t="e">
        <f t="shared" si="251"/>
        <v>#REF!</v>
      </c>
      <c r="K650" s="124" t="e">
        <f t="shared" si="251"/>
        <v>#REF!</v>
      </c>
      <c r="L650" s="124" t="e">
        <f t="shared" si="251"/>
        <v>#REF!</v>
      </c>
      <c r="M650" s="124" t="e">
        <f t="shared" si="251"/>
        <v>#REF!</v>
      </c>
      <c r="N650" s="107" t="e">
        <f t="shared" ref="N650:X668" si="252">M650*((N526/M526)^N619)</f>
        <v>#REF!</v>
      </c>
      <c r="O650" s="107" t="e">
        <f t="shared" si="252"/>
        <v>#REF!</v>
      </c>
      <c r="P650" s="107" t="e">
        <f t="shared" si="252"/>
        <v>#REF!</v>
      </c>
      <c r="Q650" s="107" t="e">
        <f t="shared" si="252"/>
        <v>#REF!</v>
      </c>
      <c r="R650" s="107" t="e">
        <f t="shared" si="252"/>
        <v>#REF!</v>
      </c>
      <c r="S650" s="107" t="e">
        <f t="shared" si="252"/>
        <v>#REF!</v>
      </c>
      <c r="T650" s="107" t="e">
        <f t="shared" si="252"/>
        <v>#REF!</v>
      </c>
      <c r="U650" s="107" t="e">
        <f t="shared" si="252"/>
        <v>#REF!</v>
      </c>
      <c r="V650" s="107" t="e">
        <f t="shared" si="252"/>
        <v>#REF!</v>
      </c>
      <c r="W650" s="107" t="e">
        <f t="shared" si="252"/>
        <v>#REF!</v>
      </c>
      <c r="X650" s="107" t="e">
        <f t="shared" si="252"/>
        <v>#REF!</v>
      </c>
    </row>
    <row r="651" spans="1:26" x14ac:dyDescent="0.2">
      <c r="A651" s="14" t="s">
        <v>7</v>
      </c>
      <c r="B651" s="26"/>
      <c r="C651" s="124"/>
      <c r="D651" s="124"/>
      <c r="E651" s="124"/>
      <c r="F651" s="124"/>
      <c r="G651" s="124"/>
      <c r="H651" s="124"/>
      <c r="I651" s="124"/>
      <c r="J651" s="124"/>
      <c r="K651" s="124"/>
      <c r="L651" s="124"/>
      <c r="M651" s="124"/>
      <c r="N651" s="107"/>
      <c r="O651" s="107"/>
      <c r="P651" s="107"/>
      <c r="Q651" s="107"/>
      <c r="R651" s="107"/>
      <c r="S651" s="107"/>
      <c r="T651" s="107"/>
      <c r="U651" s="107"/>
      <c r="V651" s="107"/>
      <c r="W651" s="107"/>
      <c r="X651" s="107"/>
    </row>
    <row r="652" spans="1:26" x14ac:dyDescent="0.2">
      <c r="A652" s="150" t="s">
        <v>124</v>
      </c>
      <c r="B652" s="26"/>
      <c r="C652" s="124"/>
      <c r="D652" s="124" t="e">
        <f t="shared" ref="D652:M652" si="253">D52/D683*1000</f>
        <v>#REF!</v>
      </c>
      <c r="E652" s="124" t="e">
        <f t="shared" si="253"/>
        <v>#REF!</v>
      </c>
      <c r="F652" s="124" t="e">
        <f t="shared" si="253"/>
        <v>#REF!</v>
      </c>
      <c r="G652" s="124" t="e">
        <f t="shared" si="253"/>
        <v>#REF!</v>
      </c>
      <c r="H652" s="124" t="e">
        <f t="shared" si="253"/>
        <v>#REF!</v>
      </c>
      <c r="I652" s="124" t="e">
        <f t="shared" si="253"/>
        <v>#REF!</v>
      </c>
      <c r="J652" s="124" t="e">
        <f t="shared" si="253"/>
        <v>#REF!</v>
      </c>
      <c r="K652" s="124" t="e">
        <f t="shared" si="253"/>
        <v>#REF!</v>
      </c>
      <c r="L652" s="124" t="e">
        <f t="shared" si="253"/>
        <v>#REF!</v>
      </c>
      <c r="M652" s="124" t="e">
        <f t="shared" si="253"/>
        <v>#REF!</v>
      </c>
      <c r="N652" s="107" t="e">
        <f t="shared" si="252"/>
        <v>#REF!</v>
      </c>
      <c r="O652" s="107" t="e">
        <f t="shared" si="252"/>
        <v>#REF!</v>
      </c>
      <c r="P652" s="107" t="e">
        <f t="shared" si="252"/>
        <v>#REF!</v>
      </c>
      <c r="Q652" s="107" t="e">
        <f t="shared" si="252"/>
        <v>#REF!</v>
      </c>
      <c r="R652" s="107" t="e">
        <f t="shared" si="252"/>
        <v>#REF!</v>
      </c>
      <c r="S652" s="107" t="e">
        <f t="shared" si="252"/>
        <v>#REF!</v>
      </c>
      <c r="T652" s="107" t="e">
        <f t="shared" si="252"/>
        <v>#REF!</v>
      </c>
      <c r="U652" s="107" t="e">
        <f t="shared" si="252"/>
        <v>#REF!</v>
      </c>
      <c r="V652" s="107" t="e">
        <f t="shared" si="252"/>
        <v>#REF!</v>
      </c>
      <c r="W652" s="107" t="e">
        <f t="shared" si="252"/>
        <v>#REF!</v>
      </c>
      <c r="X652" s="107" t="e">
        <f t="shared" si="252"/>
        <v>#REF!</v>
      </c>
    </row>
    <row r="653" spans="1:26" x14ac:dyDescent="0.2">
      <c r="A653" s="14" t="s">
        <v>8</v>
      </c>
      <c r="B653" s="26"/>
      <c r="C653" s="124"/>
      <c r="D653" s="124" t="e">
        <f t="shared" ref="D653:M653" si="254">D53/D684*1000</f>
        <v>#REF!</v>
      </c>
      <c r="E653" s="124" t="e">
        <f t="shared" si="254"/>
        <v>#REF!</v>
      </c>
      <c r="F653" s="124" t="e">
        <f t="shared" si="254"/>
        <v>#REF!</v>
      </c>
      <c r="G653" s="124" t="e">
        <f t="shared" si="254"/>
        <v>#REF!</v>
      </c>
      <c r="H653" s="124" t="e">
        <f t="shared" si="254"/>
        <v>#REF!</v>
      </c>
      <c r="I653" s="124" t="e">
        <f t="shared" si="254"/>
        <v>#REF!</v>
      </c>
      <c r="J653" s="124" t="e">
        <f t="shared" si="254"/>
        <v>#REF!</v>
      </c>
      <c r="K653" s="124" t="e">
        <f t="shared" si="254"/>
        <v>#REF!</v>
      </c>
      <c r="L653" s="124" t="e">
        <f t="shared" si="254"/>
        <v>#REF!</v>
      </c>
      <c r="M653" s="124" t="e">
        <f t="shared" si="254"/>
        <v>#REF!</v>
      </c>
      <c r="N653" s="107" t="e">
        <f t="shared" si="252"/>
        <v>#REF!</v>
      </c>
      <c r="O653" s="107" t="e">
        <f t="shared" si="252"/>
        <v>#REF!</v>
      </c>
      <c r="P653" s="107" t="e">
        <f t="shared" si="252"/>
        <v>#REF!</v>
      </c>
      <c r="Q653" s="107" t="e">
        <f t="shared" si="252"/>
        <v>#REF!</v>
      </c>
      <c r="R653" s="107" t="e">
        <f t="shared" si="252"/>
        <v>#REF!</v>
      </c>
      <c r="S653" s="107" t="e">
        <f t="shared" si="252"/>
        <v>#REF!</v>
      </c>
      <c r="T653" s="107" t="e">
        <f t="shared" si="252"/>
        <v>#REF!</v>
      </c>
      <c r="U653" s="107" t="e">
        <f t="shared" si="252"/>
        <v>#REF!</v>
      </c>
      <c r="V653" s="107" t="e">
        <f t="shared" si="252"/>
        <v>#REF!</v>
      </c>
      <c r="W653" s="107" t="e">
        <f t="shared" si="252"/>
        <v>#REF!</v>
      </c>
      <c r="X653" s="107" t="e">
        <f t="shared" si="252"/>
        <v>#REF!</v>
      </c>
    </row>
    <row r="654" spans="1:26" x14ac:dyDescent="0.2">
      <c r="A654" s="14" t="s">
        <v>9</v>
      </c>
      <c r="B654" s="26"/>
      <c r="C654" s="124"/>
      <c r="D654" s="124" t="e">
        <f t="shared" ref="D654:M654" si="255">D54/D685*1000</f>
        <v>#REF!</v>
      </c>
      <c r="E654" s="124" t="e">
        <f t="shared" si="255"/>
        <v>#REF!</v>
      </c>
      <c r="F654" s="124" t="e">
        <f t="shared" si="255"/>
        <v>#REF!</v>
      </c>
      <c r="G654" s="124" t="e">
        <f t="shared" si="255"/>
        <v>#REF!</v>
      </c>
      <c r="H654" s="124" t="e">
        <f t="shared" si="255"/>
        <v>#REF!</v>
      </c>
      <c r="I654" s="124" t="e">
        <f t="shared" si="255"/>
        <v>#REF!</v>
      </c>
      <c r="J654" s="124" t="e">
        <f t="shared" si="255"/>
        <v>#REF!</v>
      </c>
      <c r="K654" s="124" t="e">
        <f t="shared" si="255"/>
        <v>#REF!</v>
      </c>
      <c r="L654" s="124" t="e">
        <f t="shared" si="255"/>
        <v>#REF!</v>
      </c>
      <c r="M654" s="124" t="e">
        <f t="shared" si="255"/>
        <v>#REF!</v>
      </c>
      <c r="N654" s="107" t="e">
        <f t="shared" si="252"/>
        <v>#REF!</v>
      </c>
      <c r="O654" s="107" t="e">
        <f t="shared" si="252"/>
        <v>#REF!</v>
      </c>
      <c r="P654" s="107" t="e">
        <f t="shared" si="252"/>
        <v>#REF!</v>
      </c>
      <c r="Q654" s="107" t="e">
        <f t="shared" si="252"/>
        <v>#REF!</v>
      </c>
      <c r="R654" s="107" t="e">
        <f t="shared" si="252"/>
        <v>#REF!</v>
      </c>
      <c r="S654" s="107" t="e">
        <f t="shared" si="252"/>
        <v>#REF!</v>
      </c>
      <c r="T654" s="107" t="e">
        <f t="shared" si="252"/>
        <v>#REF!</v>
      </c>
      <c r="U654" s="107" t="e">
        <f t="shared" si="252"/>
        <v>#REF!</v>
      </c>
      <c r="V654" s="107" t="e">
        <f t="shared" si="252"/>
        <v>#REF!</v>
      </c>
      <c r="W654" s="107" t="e">
        <f t="shared" si="252"/>
        <v>#REF!</v>
      </c>
      <c r="X654" s="107" t="e">
        <f t="shared" si="252"/>
        <v>#REF!</v>
      </c>
    </row>
    <row r="655" spans="1:26" x14ac:dyDescent="0.2">
      <c r="A655" s="14" t="s">
        <v>101</v>
      </c>
      <c r="B655" s="26"/>
      <c r="C655" s="124"/>
      <c r="D655" s="124" t="e">
        <f t="shared" ref="D655:M655" si="256">D55/D686*1000</f>
        <v>#REF!</v>
      </c>
      <c r="E655" s="124" t="e">
        <f t="shared" si="256"/>
        <v>#REF!</v>
      </c>
      <c r="F655" s="124" t="e">
        <f t="shared" si="256"/>
        <v>#REF!</v>
      </c>
      <c r="G655" s="124" t="e">
        <f t="shared" si="256"/>
        <v>#REF!</v>
      </c>
      <c r="H655" s="124" t="e">
        <f t="shared" si="256"/>
        <v>#REF!</v>
      </c>
      <c r="I655" s="124" t="e">
        <f t="shared" si="256"/>
        <v>#REF!</v>
      </c>
      <c r="J655" s="124" t="e">
        <f t="shared" si="256"/>
        <v>#REF!</v>
      </c>
      <c r="K655" s="124" t="e">
        <f t="shared" si="256"/>
        <v>#REF!</v>
      </c>
      <c r="L655" s="124" t="e">
        <f t="shared" si="256"/>
        <v>#REF!</v>
      </c>
      <c r="M655" s="124" t="e">
        <f t="shared" si="256"/>
        <v>#REF!</v>
      </c>
      <c r="N655" s="107" t="e">
        <f t="shared" si="252"/>
        <v>#REF!</v>
      </c>
      <c r="O655" s="107" t="e">
        <f t="shared" si="252"/>
        <v>#REF!</v>
      </c>
      <c r="P655" s="107" t="e">
        <f t="shared" si="252"/>
        <v>#REF!</v>
      </c>
      <c r="Q655" s="107" t="e">
        <f t="shared" si="252"/>
        <v>#REF!</v>
      </c>
      <c r="R655" s="107" t="e">
        <f t="shared" si="252"/>
        <v>#REF!</v>
      </c>
      <c r="S655" s="107" t="e">
        <f t="shared" si="252"/>
        <v>#REF!</v>
      </c>
      <c r="T655" s="107" t="e">
        <f t="shared" si="252"/>
        <v>#REF!</v>
      </c>
      <c r="U655" s="107" t="e">
        <f t="shared" si="252"/>
        <v>#REF!</v>
      </c>
      <c r="V655" s="107" t="e">
        <f t="shared" si="252"/>
        <v>#REF!</v>
      </c>
      <c r="W655" s="107" t="e">
        <f t="shared" si="252"/>
        <v>#REF!</v>
      </c>
      <c r="X655" s="107" t="e">
        <f t="shared" si="252"/>
        <v>#REF!</v>
      </c>
    </row>
    <row r="656" spans="1:26" x14ac:dyDescent="0.2">
      <c r="A656" s="14" t="s">
        <v>11</v>
      </c>
      <c r="B656" s="26"/>
      <c r="C656" s="124"/>
      <c r="D656" s="124" t="e">
        <f t="shared" ref="D656:M656" si="257">D56/D687*1000</f>
        <v>#REF!</v>
      </c>
      <c r="E656" s="124" t="e">
        <f t="shared" si="257"/>
        <v>#REF!</v>
      </c>
      <c r="F656" s="124" t="e">
        <f t="shared" si="257"/>
        <v>#REF!</v>
      </c>
      <c r="G656" s="124" t="e">
        <f t="shared" si="257"/>
        <v>#REF!</v>
      </c>
      <c r="H656" s="124" t="e">
        <f t="shared" si="257"/>
        <v>#REF!</v>
      </c>
      <c r="I656" s="124" t="e">
        <f t="shared" si="257"/>
        <v>#REF!</v>
      </c>
      <c r="J656" s="124" t="e">
        <f t="shared" si="257"/>
        <v>#REF!</v>
      </c>
      <c r="K656" s="124" t="e">
        <f t="shared" si="257"/>
        <v>#REF!</v>
      </c>
      <c r="L656" s="124" t="e">
        <f t="shared" si="257"/>
        <v>#REF!</v>
      </c>
      <c r="M656" s="124" t="e">
        <f t="shared" si="257"/>
        <v>#REF!</v>
      </c>
      <c r="N656" s="107" t="e">
        <f t="shared" si="252"/>
        <v>#REF!</v>
      </c>
      <c r="O656" s="107" t="e">
        <f t="shared" si="252"/>
        <v>#REF!</v>
      </c>
      <c r="P656" s="107" t="e">
        <f t="shared" si="252"/>
        <v>#REF!</v>
      </c>
      <c r="Q656" s="107" t="e">
        <f t="shared" si="252"/>
        <v>#REF!</v>
      </c>
      <c r="R656" s="107" t="e">
        <f t="shared" si="252"/>
        <v>#REF!</v>
      </c>
      <c r="S656" s="107" t="e">
        <f t="shared" si="252"/>
        <v>#REF!</v>
      </c>
      <c r="T656" s="107" t="e">
        <f t="shared" si="252"/>
        <v>#REF!</v>
      </c>
      <c r="U656" s="107" t="e">
        <f t="shared" si="252"/>
        <v>#REF!</v>
      </c>
      <c r="V656" s="107" t="e">
        <f t="shared" si="252"/>
        <v>#REF!</v>
      </c>
      <c r="W656" s="107" t="e">
        <f t="shared" si="252"/>
        <v>#REF!</v>
      </c>
      <c r="X656" s="107" t="e">
        <f t="shared" si="252"/>
        <v>#REF!</v>
      </c>
    </row>
    <row r="657" spans="1:30" x14ac:dyDescent="0.2">
      <c r="A657" s="14" t="s">
        <v>12</v>
      </c>
      <c r="B657" s="26"/>
      <c r="C657" s="124"/>
      <c r="D657" s="124" t="e">
        <f t="shared" ref="D657:M657" si="258">D57/D688*1000</f>
        <v>#REF!</v>
      </c>
      <c r="E657" s="124" t="e">
        <f t="shared" si="258"/>
        <v>#REF!</v>
      </c>
      <c r="F657" s="124" t="e">
        <f t="shared" si="258"/>
        <v>#REF!</v>
      </c>
      <c r="G657" s="124" t="e">
        <f t="shared" si="258"/>
        <v>#REF!</v>
      </c>
      <c r="H657" s="124" t="e">
        <f t="shared" si="258"/>
        <v>#REF!</v>
      </c>
      <c r="I657" s="124" t="e">
        <f t="shared" si="258"/>
        <v>#REF!</v>
      </c>
      <c r="J657" s="124" t="e">
        <f t="shared" si="258"/>
        <v>#REF!</v>
      </c>
      <c r="K657" s="124" t="e">
        <f t="shared" si="258"/>
        <v>#REF!</v>
      </c>
      <c r="L657" s="124" t="e">
        <f t="shared" si="258"/>
        <v>#REF!</v>
      </c>
      <c r="M657" s="124" t="e">
        <f t="shared" si="258"/>
        <v>#REF!</v>
      </c>
      <c r="N657" s="107" t="e">
        <f t="shared" si="252"/>
        <v>#REF!</v>
      </c>
      <c r="O657" s="107" t="e">
        <f t="shared" si="252"/>
        <v>#REF!</v>
      </c>
      <c r="P657" s="107" t="e">
        <f t="shared" si="252"/>
        <v>#REF!</v>
      </c>
      <c r="Q657" s="107" t="e">
        <f t="shared" si="252"/>
        <v>#REF!</v>
      </c>
      <c r="R657" s="107" t="e">
        <f t="shared" si="252"/>
        <v>#REF!</v>
      </c>
      <c r="S657" s="107" t="e">
        <f t="shared" si="252"/>
        <v>#REF!</v>
      </c>
      <c r="T657" s="107" t="e">
        <f t="shared" si="252"/>
        <v>#REF!</v>
      </c>
      <c r="U657" s="107" t="e">
        <f t="shared" si="252"/>
        <v>#REF!</v>
      </c>
      <c r="V657" s="107" t="e">
        <f t="shared" si="252"/>
        <v>#REF!</v>
      </c>
      <c r="W657" s="107" t="e">
        <f t="shared" si="252"/>
        <v>#REF!</v>
      </c>
      <c r="X657" s="107" t="e">
        <f t="shared" si="252"/>
        <v>#REF!</v>
      </c>
    </row>
    <row r="658" spans="1:30" x14ac:dyDescent="0.2">
      <c r="A658" s="13" t="s">
        <v>3</v>
      </c>
      <c r="B658" s="26"/>
      <c r="C658" s="125"/>
      <c r="D658" s="124" t="e">
        <f t="shared" ref="D658:M658" si="259">D58/D689*1000</f>
        <v>#REF!</v>
      </c>
      <c r="E658" s="124" t="e">
        <f t="shared" si="259"/>
        <v>#REF!</v>
      </c>
      <c r="F658" s="124" t="e">
        <f t="shared" si="259"/>
        <v>#REF!</v>
      </c>
      <c r="G658" s="124" t="e">
        <f t="shared" si="259"/>
        <v>#REF!</v>
      </c>
      <c r="H658" s="124" t="e">
        <f t="shared" si="259"/>
        <v>#REF!</v>
      </c>
      <c r="I658" s="124" t="e">
        <f t="shared" si="259"/>
        <v>#REF!</v>
      </c>
      <c r="J658" s="124" t="e">
        <f t="shared" si="259"/>
        <v>#REF!</v>
      </c>
      <c r="K658" s="124" t="e">
        <f t="shared" si="259"/>
        <v>#REF!</v>
      </c>
      <c r="L658" s="124" t="e">
        <f t="shared" si="259"/>
        <v>#REF!</v>
      </c>
      <c r="M658" s="124" t="e">
        <f t="shared" si="259"/>
        <v>#REF!</v>
      </c>
      <c r="N658" s="107"/>
      <c r="O658" s="107"/>
      <c r="P658" s="107"/>
      <c r="Q658" s="107"/>
      <c r="R658" s="107"/>
      <c r="S658" s="107"/>
      <c r="T658" s="107"/>
      <c r="U658" s="107"/>
      <c r="V658" s="107"/>
      <c r="W658" s="107"/>
      <c r="X658" s="107"/>
    </row>
    <row r="659" spans="1:30" x14ac:dyDescent="0.2">
      <c r="A659" s="14" t="s">
        <v>13</v>
      </c>
      <c r="B659" s="26"/>
      <c r="C659" s="124"/>
      <c r="D659" s="124" t="e">
        <f t="shared" ref="D659:M659" si="260">D59/D690*1000</f>
        <v>#REF!</v>
      </c>
      <c r="E659" s="124" t="e">
        <f t="shared" si="260"/>
        <v>#REF!</v>
      </c>
      <c r="F659" s="124" t="e">
        <f t="shared" si="260"/>
        <v>#REF!</v>
      </c>
      <c r="G659" s="124" t="e">
        <f t="shared" si="260"/>
        <v>#REF!</v>
      </c>
      <c r="H659" s="124" t="e">
        <f t="shared" si="260"/>
        <v>#REF!</v>
      </c>
      <c r="I659" s="124" t="e">
        <f t="shared" si="260"/>
        <v>#REF!</v>
      </c>
      <c r="J659" s="124" t="e">
        <f t="shared" si="260"/>
        <v>#REF!</v>
      </c>
      <c r="K659" s="124" t="e">
        <f t="shared" si="260"/>
        <v>#REF!</v>
      </c>
      <c r="L659" s="124" t="e">
        <f t="shared" si="260"/>
        <v>#REF!</v>
      </c>
      <c r="M659" s="124" t="e">
        <f t="shared" si="260"/>
        <v>#REF!</v>
      </c>
      <c r="N659" s="107" t="e">
        <f t="shared" si="252"/>
        <v>#REF!</v>
      </c>
      <c r="O659" s="107" t="e">
        <f t="shared" si="252"/>
        <v>#REF!</v>
      </c>
      <c r="P659" s="107" t="e">
        <f t="shared" si="252"/>
        <v>#REF!</v>
      </c>
      <c r="Q659" s="107" t="e">
        <f t="shared" si="252"/>
        <v>#REF!</v>
      </c>
      <c r="R659" s="107" t="e">
        <f t="shared" si="252"/>
        <v>#REF!</v>
      </c>
      <c r="S659" s="107" t="e">
        <f t="shared" si="252"/>
        <v>#REF!</v>
      </c>
      <c r="T659" s="107" t="e">
        <f t="shared" si="252"/>
        <v>#REF!</v>
      </c>
      <c r="U659" s="107" t="e">
        <f t="shared" si="252"/>
        <v>#REF!</v>
      </c>
      <c r="V659" s="107" t="e">
        <f t="shared" si="252"/>
        <v>#REF!</v>
      </c>
      <c r="W659" s="107" t="e">
        <f t="shared" si="252"/>
        <v>#REF!</v>
      </c>
      <c r="X659" s="107" t="e">
        <f t="shared" si="252"/>
        <v>#REF!</v>
      </c>
    </row>
    <row r="660" spans="1:30" x14ac:dyDescent="0.2">
      <c r="A660" s="14" t="s">
        <v>14</v>
      </c>
      <c r="B660" s="26"/>
      <c r="C660" s="124"/>
      <c r="D660" s="124"/>
      <c r="E660" s="124"/>
      <c r="F660" s="124"/>
      <c r="G660" s="124"/>
      <c r="H660" s="124"/>
      <c r="I660" s="124"/>
      <c r="J660" s="124"/>
      <c r="K660" s="124"/>
      <c r="L660" s="124"/>
      <c r="M660" s="124"/>
      <c r="N660" s="107"/>
      <c r="O660" s="107"/>
      <c r="P660" s="107"/>
      <c r="Q660" s="107"/>
      <c r="R660" s="107"/>
      <c r="S660" s="107"/>
      <c r="T660" s="107"/>
      <c r="U660" s="107"/>
      <c r="V660" s="107"/>
      <c r="W660" s="107"/>
      <c r="X660" s="107"/>
    </row>
    <row r="661" spans="1:30" x14ac:dyDescent="0.2">
      <c r="A661" s="14" t="s">
        <v>15</v>
      </c>
      <c r="B661" s="26"/>
      <c r="C661" s="124"/>
      <c r="D661" s="124" t="e">
        <f t="shared" ref="D661:M661" si="261">D61/D692*1000</f>
        <v>#REF!</v>
      </c>
      <c r="E661" s="124" t="e">
        <f t="shared" si="261"/>
        <v>#REF!</v>
      </c>
      <c r="F661" s="124" t="e">
        <f t="shared" si="261"/>
        <v>#REF!</v>
      </c>
      <c r="G661" s="124" t="e">
        <f t="shared" si="261"/>
        <v>#REF!</v>
      </c>
      <c r="H661" s="124" t="e">
        <f t="shared" si="261"/>
        <v>#REF!</v>
      </c>
      <c r="I661" s="124" t="e">
        <f t="shared" si="261"/>
        <v>#REF!</v>
      </c>
      <c r="J661" s="124" t="e">
        <f t="shared" si="261"/>
        <v>#REF!</v>
      </c>
      <c r="K661" s="124" t="e">
        <f t="shared" si="261"/>
        <v>#REF!</v>
      </c>
      <c r="L661" s="124" t="e">
        <f t="shared" si="261"/>
        <v>#REF!</v>
      </c>
      <c r="M661" s="124" t="e">
        <f t="shared" si="261"/>
        <v>#REF!</v>
      </c>
      <c r="N661" s="107" t="e">
        <f t="shared" si="252"/>
        <v>#REF!</v>
      </c>
      <c r="O661" s="107" t="e">
        <f t="shared" si="252"/>
        <v>#REF!</v>
      </c>
      <c r="P661" s="107" t="e">
        <f t="shared" si="252"/>
        <v>#REF!</v>
      </c>
      <c r="Q661" s="107" t="e">
        <f t="shared" si="252"/>
        <v>#REF!</v>
      </c>
      <c r="R661" s="107" t="e">
        <f t="shared" si="252"/>
        <v>#REF!</v>
      </c>
      <c r="S661" s="107" t="e">
        <f t="shared" si="252"/>
        <v>#REF!</v>
      </c>
      <c r="T661" s="107" t="e">
        <f t="shared" si="252"/>
        <v>#REF!</v>
      </c>
      <c r="U661" s="107" t="e">
        <f t="shared" si="252"/>
        <v>#REF!</v>
      </c>
      <c r="V661" s="107" t="e">
        <f t="shared" si="252"/>
        <v>#REF!</v>
      </c>
      <c r="W661" s="107" t="e">
        <f t="shared" si="252"/>
        <v>#REF!</v>
      </c>
      <c r="X661" s="107" t="e">
        <f t="shared" si="252"/>
        <v>#REF!</v>
      </c>
    </row>
    <row r="662" spans="1:30" x14ac:dyDescent="0.2">
      <c r="A662" s="14" t="s">
        <v>16</v>
      </c>
      <c r="B662" s="26"/>
      <c r="C662" s="124"/>
      <c r="D662" s="124" t="e">
        <f t="shared" ref="D662:M662" si="262">D62/D693*1000</f>
        <v>#REF!</v>
      </c>
      <c r="E662" s="124" t="e">
        <f t="shared" si="262"/>
        <v>#REF!</v>
      </c>
      <c r="F662" s="124" t="e">
        <f t="shared" si="262"/>
        <v>#REF!</v>
      </c>
      <c r="G662" s="124" t="e">
        <f t="shared" si="262"/>
        <v>#REF!</v>
      </c>
      <c r="H662" s="124" t="e">
        <f t="shared" si="262"/>
        <v>#REF!</v>
      </c>
      <c r="I662" s="124" t="e">
        <f t="shared" si="262"/>
        <v>#REF!</v>
      </c>
      <c r="J662" s="124" t="e">
        <f t="shared" si="262"/>
        <v>#REF!</v>
      </c>
      <c r="K662" s="124" t="e">
        <f t="shared" si="262"/>
        <v>#REF!</v>
      </c>
      <c r="L662" s="124" t="e">
        <f t="shared" si="262"/>
        <v>#REF!</v>
      </c>
      <c r="M662" s="124" t="e">
        <f t="shared" si="262"/>
        <v>#REF!</v>
      </c>
      <c r="N662" s="107" t="e">
        <f t="shared" si="252"/>
        <v>#REF!</v>
      </c>
      <c r="O662" s="107" t="e">
        <f t="shared" si="252"/>
        <v>#REF!</v>
      </c>
      <c r="P662" s="107" t="e">
        <f t="shared" si="252"/>
        <v>#REF!</v>
      </c>
      <c r="Q662" s="107" t="e">
        <f t="shared" si="252"/>
        <v>#REF!</v>
      </c>
      <c r="R662" s="107" t="e">
        <f t="shared" si="252"/>
        <v>#REF!</v>
      </c>
      <c r="S662" s="107" t="e">
        <f t="shared" si="252"/>
        <v>#REF!</v>
      </c>
      <c r="T662" s="107" t="e">
        <f t="shared" si="252"/>
        <v>#REF!</v>
      </c>
      <c r="U662" s="107" t="e">
        <f t="shared" si="252"/>
        <v>#REF!</v>
      </c>
      <c r="V662" s="107" t="e">
        <f t="shared" si="252"/>
        <v>#REF!</v>
      </c>
      <c r="W662" s="107" t="e">
        <f t="shared" si="252"/>
        <v>#REF!</v>
      </c>
      <c r="X662" s="107" t="e">
        <f t="shared" si="252"/>
        <v>#REF!</v>
      </c>
    </row>
    <row r="663" spans="1:30" x14ac:dyDescent="0.2">
      <c r="A663" s="14" t="s">
        <v>43</v>
      </c>
      <c r="B663" s="26"/>
      <c r="C663" s="124"/>
      <c r="D663" s="124" t="e">
        <f t="shared" ref="D663:M663" si="263">D63/D694*1000</f>
        <v>#REF!</v>
      </c>
      <c r="E663" s="124" t="e">
        <f t="shared" si="263"/>
        <v>#REF!</v>
      </c>
      <c r="F663" s="124" t="e">
        <f t="shared" si="263"/>
        <v>#REF!</v>
      </c>
      <c r="G663" s="124" t="e">
        <f t="shared" si="263"/>
        <v>#REF!</v>
      </c>
      <c r="H663" s="124" t="e">
        <f t="shared" si="263"/>
        <v>#REF!</v>
      </c>
      <c r="I663" s="124" t="e">
        <f t="shared" si="263"/>
        <v>#REF!</v>
      </c>
      <c r="J663" s="124" t="e">
        <f t="shared" si="263"/>
        <v>#REF!</v>
      </c>
      <c r="K663" s="124" t="e">
        <f t="shared" si="263"/>
        <v>#REF!</v>
      </c>
      <c r="L663" s="124" t="e">
        <f t="shared" si="263"/>
        <v>#REF!</v>
      </c>
      <c r="M663" s="124" t="e">
        <f t="shared" si="263"/>
        <v>#REF!</v>
      </c>
      <c r="N663" s="107" t="e">
        <f t="shared" si="252"/>
        <v>#REF!</v>
      </c>
      <c r="O663" s="107" t="e">
        <f t="shared" si="252"/>
        <v>#REF!</v>
      </c>
      <c r="P663" s="107" t="e">
        <f t="shared" si="252"/>
        <v>#REF!</v>
      </c>
      <c r="Q663" s="107" t="e">
        <f t="shared" si="252"/>
        <v>#REF!</v>
      </c>
      <c r="R663" s="107" t="e">
        <f t="shared" si="252"/>
        <v>#REF!</v>
      </c>
      <c r="S663" s="107" t="e">
        <f t="shared" si="252"/>
        <v>#REF!</v>
      </c>
      <c r="T663" s="107" t="e">
        <f t="shared" si="252"/>
        <v>#REF!</v>
      </c>
      <c r="U663" s="107" t="e">
        <f t="shared" si="252"/>
        <v>#REF!</v>
      </c>
      <c r="V663" s="107" t="e">
        <f t="shared" si="252"/>
        <v>#REF!</v>
      </c>
      <c r="W663" s="107" t="e">
        <f t="shared" si="252"/>
        <v>#REF!</v>
      </c>
      <c r="X663" s="107" t="e">
        <f t="shared" si="252"/>
        <v>#REF!</v>
      </c>
    </row>
    <row r="664" spans="1:30" x14ac:dyDescent="0.2">
      <c r="A664" s="14" t="s">
        <v>17</v>
      </c>
      <c r="B664" s="26"/>
      <c r="C664" s="124"/>
      <c r="D664" s="124" t="e">
        <f t="shared" ref="D664:M664" si="264">D64/D695*1000</f>
        <v>#REF!</v>
      </c>
      <c r="E664" s="124" t="e">
        <f t="shared" si="264"/>
        <v>#REF!</v>
      </c>
      <c r="F664" s="124" t="e">
        <f t="shared" si="264"/>
        <v>#REF!</v>
      </c>
      <c r="G664" s="124" t="e">
        <f t="shared" si="264"/>
        <v>#REF!</v>
      </c>
      <c r="H664" s="124" t="e">
        <f t="shared" si="264"/>
        <v>#REF!</v>
      </c>
      <c r="I664" s="124" t="e">
        <f t="shared" si="264"/>
        <v>#REF!</v>
      </c>
      <c r="J664" s="124" t="e">
        <f t="shared" si="264"/>
        <v>#REF!</v>
      </c>
      <c r="K664" s="124" t="e">
        <f t="shared" si="264"/>
        <v>#REF!</v>
      </c>
      <c r="L664" s="124" t="e">
        <f t="shared" si="264"/>
        <v>#REF!</v>
      </c>
      <c r="M664" s="124" t="e">
        <f t="shared" si="264"/>
        <v>#REF!</v>
      </c>
      <c r="N664" s="107" t="e">
        <f t="shared" si="252"/>
        <v>#REF!</v>
      </c>
      <c r="O664" s="107" t="e">
        <f t="shared" si="252"/>
        <v>#REF!</v>
      </c>
      <c r="P664" s="107" t="e">
        <f t="shared" si="252"/>
        <v>#REF!</v>
      </c>
      <c r="Q664" s="107" t="e">
        <f t="shared" si="252"/>
        <v>#REF!</v>
      </c>
      <c r="R664" s="107" t="e">
        <f t="shared" si="252"/>
        <v>#REF!</v>
      </c>
      <c r="S664" s="107" t="e">
        <f t="shared" si="252"/>
        <v>#REF!</v>
      </c>
      <c r="T664" s="107" t="e">
        <f t="shared" si="252"/>
        <v>#REF!</v>
      </c>
      <c r="U664" s="107" t="e">
        <f t="shared" si="252"/>
        <v>#REF!</v>
      </c>
      <c r="V664" s="107" t="e">
        <f t="shared" si="252"/>
        <v>#REF!</v>
      </c>
      <c r="W664" s="107" t="e">
        <f t="shared" si="252"/>
        <v>#REF!</v>
      </c>
      <c r="X664" s="107" t="e">
        <f t="shared" si="252"/>
        <v>#REF!</v>
      </c>
    </row>
    <row r="665" spans="1:30" x14ac:dyDescent="0.2">
      <c r="A665" s="14" t="s">
        <v>18</v>
      </c>
      <c r="B665" s="26"/>
      <c r="C665" s="124"/>
      <c r="D665" s="124" t="e">
        <f t="shared" ref="D665:M665" si="265">D65/D696*1000</f>
        <v>#REF!</v>
      </c>
      <c r="E665" s="124" t="e">
        <f t="shared" si="265"/>
        <v>#REF!</v>
      </c>
      <c r="F665" s="124" t="e">
        <f t="shared" si="265"/>
        <v>#REF!</v>
      </c>
      <c r="G665" s="124" t="e">
        <f t="shared" si="265"/>
        <v>#REF!</v>
      </c>
      <c r="H665" s="124" t="e">
        <f t="shared" si="265"/>
        <v>#REF!</v>
      </c>
      <c r="I665" s="124" t="e">
        <f t="shared" si="265"/>
        <v>#REF!</v>
      </c>
      <c r="J665" s="124" t="e">
        <f t="shared" si="265"/>
        <v>#REF!</v>
      </c>
      <c r="K665" s="124" t="e">
        <f t="shared" si="265"/>
        <v>#REF!</v>
      </c>
      <c r="L665" s="124" t="e">
        <f t="shared" si="265"/>
        <v>#REF!</v>
      </c>
      <c r="M665" s="124" t="e">
        <f t="shared" si="265"/>
        <v>#REF!</v>
      </c>
      <c r="N665" s="107" t="e">
        <f t="shared" si="252"/>
        <v>#REF!</v>
      </c>
      <c r="O665" s="107" t="e">
        <f t="shared" si="252"/>
        <v>#REF!</v>
      </c>
      <c r="P665" s="107" t="e">
        <f t="shared" si="252"/>
        <v>#REF!</v>
      </c>
      <c r="Q665" s="107" t="e">
        <f t="shared" si="252"/>
        <v>#REF!</v>
      </c>
      <c r="R665" s="107" t="e">
        <f t="shared" si="252"/>
        <v>#REF!</v>
      </c>
      <c r="S665" s="107" t="e">
        <f t="shared" si="252"/>
        <v>#REF!</v>
      </c>
      <c r="T665" s="107" t="e">
        <f t="shared" si="252"/>
        <v>#REF!</v>
      </c>
      <c r="U665" s="107" t="e">
        <f t="shared" si="252"/>
        <v>#REF!</v>
      </c>
      <c r="V665" s="107" t="e">
        <f t="shared" si="252"/>
        <v>#REF!</v>
      </c>
      <c r="W665" s="107" t="e">
        <f t="shared" si="252"/>
        <v>#REF!</v>
      </c>
      <c r="X665" s="107" t="e">
        <f t="shared" si="252"/>
        <v>#REF!</v>
      </c>
    </row>
    <row r="666" spans="1:30" x14ac:dyDescent="0.2">
      <c r="A666" s="14" t="s">
        <v>42</v>
      </c>
      <c r="B666" s="26"/>
      <c r="C666" s="124"/>
      <c r="D666" s="124" t="e">
        <f t="shared" ref="D666:M666" si="266">D66/D697*1000</f>
        <v>#REF!</v>
      </c>
      <c r="E666" s="124" t="e">
        <f t="shared" si="266"/>
        <v>#REF!</v>
      </c>
      <c r="F666" s="124" t="e">
        <f t="shared" si="266"/>
        <v>#REF!</v>
      </c>
      <c r="G666" s="124" t="e">
        <f t="shared" si="266"/>
        <v>#REF!</v>
      </c>
      <c r="H666" s="124" t="e">
        <f t="shared" si="266"/>
        <v>#REF!</v>
      </c>
      <c r="I666" s="124" t="e">
        <f t="shared" si="266"/>
        <v>#REF!</v>
      </c>
      <c r="J666" s="124" t="e">
        <f t="shared" si="266"/>
        <v>#REF!</v>
      </c>
      <c r="K666" s="124" t="e">
        <f t="shared" si="266"/>
        <v>#REF!</v>
      </c>
      <c r="L666" s="124" t="e">
        <f t="shared" si="266"/>
        <v>#REF!</v>
      </c>
      <c r="M666" s="124" t="e">
        <f t="shared" si="266"/>
        <v>#REF!</v>
      </c>
      <c r="N666" s="107" t="e">
        <f t="shared" si="252"/>
        <v>#REF!</v>
      </c>
      <c r="O666" s="107" t="e">
        <f t="shared" si="252"/>
        <v>#REF!</v>
      </c>
      <c r="P666" s="107" t="e">
        <f t="shared" si="252"/>
        <v>#REF!</v>
      </c>
      <c r="Q666" s="107" t="e">
        <f t="shared" si="252"/>
        <v>#REF!</v>
      </c>
      <c r="R666" s="107" t="e">
        <f t="shared" si="252"/>
        <v>#REF!</v>
      </c>
      <c r="S666" s="107" t="e">
        <f t="shared" si="252"/>
        <v>#REF!</v>
      </c>
      <c r="T666" s="107" t="e">
        <f t="shared" si="252"/>
        <v>#REF!</v>
      </c>
      <c r="U666" s="107" t="e">
        <f t="shared" si="252"/>
        <v>#REF!</v>
      </c>
      <c r="V666" s="107" t="e">
        <f t="shared" si="252"/>
        <v>#REF!</v>
      </c>
      <c r="W666" s="107" t="e">
        <f t="shared" si="252"/>
        <v>#REF!</v>
      </c>
      <c r="X666" s="107" t="e">
        <f t="shared" si="252"/>
        <v>#REF!</v>
      </c>
    </row>
    <row r="667" spans="1:30" x14ac:dyDescent="0.2">
      <c r="A667" s="14" t="s">
        <v>44</v>
      </c>
      <c r="B667" s="26"/>
      <c r="C667" s="124"/>
      <c r="D667" s="124" t="e">
        <f t="shared" ref="D667:M667" si="267">D67/D698*1000</f>
        <v>#REF!</v>
      </c>
      <c r="E667" s="124" t="e">
        <f t="shared" si="267"/>
        <v>#REF!</v>
      </c>
      <c r="F667" s="124" t="e">
        <f t="shared" si="267"/>
        <v>#REF!</v>
      </c>
      <c r="G667" s="124" t="e">
        <f t="shared" si="267"/>
        <v>#REF!</v>
      </c>
      <c r="H667" s="124" t="e">
        <f t="shared" si="267"/>
        <v>#REF!</v>
      </c>
      <c r="I667" s="124" t="e">
        <f t="shared" si="267"/>
        <v>#REF!</v>
      </c>
      <c r="J667" s="124" t="e">
        <f t="shared" si="267"/>
        <v>#REF!</v>
      </c>
      <c r="K667" s="124" t="e">
        <f t="shared" si="267"/>
        <v>#REF!</v>
      </c>
      <c r="L667" s="124" t="e">
        <f t="shared" si="267"/>
        <v>#REF!</v>
      </c>
      <c r="M667" s="124" t="e">
        <f t="shared" si="267"/>
        <v>#REF!</v>
      </c>
      <c r="N667" s="107" t="e">
        <f t="shared" si="252"/>
        <v>#REF!</v>
      </c>
      <c r="O667" s="107" t="e">
        <f t="shared" si="252"/>
        <v>#REF!</v>
      </c>
      <c r="P667" s="107" t="e">
        <f t="shared" si="252"/>
        <v>#REF!</v>
      </c>
      <c r="Q667" s="107" t="e">
        <f t="shared" si="252"/>
        <v>#REF!</v>
      </c>
      <c r="R667" s="107" t="e">
        <f t="shared" si="252"/>
        <v>#REF!</v>
      </c>
      <c r="S667" s="107" t="e">
        <f t="shared" si="252"/>
        <v>#REF!</v>
      </c>
      <c r="T667" s="107" t="e">
        <f t="shared" si="252"/>
        <v>#REF!</v>
      </c>
      <c r="U667" s="107" t="e">
        <f t="shared" si="252"/>
        <v>#REF!</v>
      </c>
      <c r="V667" s="107" t="e">
        <f t="shared" si="252"/>
        <v>#REF!</v>
      </c>
      <c r="W667" s="107" t="e">
        <f t="shared" si="252"/>
        <v>#REF!</v>
      </c>
      <c r="X667" s="107" t="e">
        <f t="shared" si="252"/>
        <v>#REF!</v>
      </c>
    </row>
    <row r="668" spans="1:30" x14ac:dyDescent="0.2">
      <c r="A668" s="14" t="s">
        <v>19</v>
      </c>
      <c r="B668" s="26"/>
      <c r="C668" s="124"/>
      <c r="D668" s="124" t="e">
        <f t="shared" ref="D668:M668" si="268">D68/D699*1000</f>
        <v>#REF!</v>
      </c>
      <c r="E668" s="124" t="e">
        <f t="shared" si="268"/>
        <v>#REF!</v>
      </c>
      <c r="F668" s="124" t="e">
        <f t="shared" si="268"/>
        <v>#REF!</v>
      </c>
      <c r="G668" s="124" t="e">
        <f t="shared" si="268"/>
        <v>#REF!</v>
      </c>
      <c r="H668" s="124" t="e">
        <f t="shared" si="268"/>
        <v>#REF!</v>
      </c>
      <c r="I668" s="124" t="e">
        <f t="shared" si="268"/>
        <v>#REF!</v>
      </c>
      <c r="J668" s="124" t="e">
        <f t="shared" si="268"/>
        <v>#REF!</v>
      </c>
      <c r="K668" s="124" t="e">
        <f t="shared" si="268"/>
        <v>#REF!</v>
      </c>
      <c r="L668" s="124" t="e">
        <f t="shared" si="268"/>
        <v>#REF!</v>
      </c>
      <c r="M668" s="124" t="e">
        <f t="shared" si="268"/>
        <v>#REF!</v>
      </c>
      <c r="N668" s="107" t="e">
        <f t="shared" si="252"/>
        <v>#REF!</v>
      </c>
      <c r="O668" s="107" t="e">
        <f t="shared" si="252"/>
        <v>#REF!</v>
      </c>
      <c r="P668" s="107" t="e">
        <f t="shared" si="252"/>
        <v>#REF!</v>
      </c>
      <c r="Q668" s="107" t="e">
        <f t="shared" si="252"/>
        <v>#REF!</v>
      </c>
      <c r="R668" s="107" t="e">
        <f t="shared" si="252"/>
        <v>#REF!</v>
      </c>
      <c r="S668" s="107" t="e">
        <f t="shared" si="252"/>
        <v>#REF!</v>
      </c>
      <c r="T668" s="107" t="e">
        <f t="shared" si="252"/>
        <v>#REF!</v>
      </c>
      <c r="U668" s="107" t="e">
        <f t="shared" si="252"/>
        <v>#REF!</v>
      </c>
      <c r="V668" s="107" t="e">
        <f t="shared" si="252"/>
        <v>#REF!</v>
      </c>
      <c r="W668" s="107" t="e">
        <f t="shared" si="252"/>
        <v>#REF!</v>
      </c>
      <c r="X668" s="107" t="e">
        <f t="shared" si="252"/>
        <v>#REF!</v>
      </c>
    </row>
    <row r="669" spans="1:30" x14ac:dyDescent="0.2">
      <c r="A669" s="6" t="s">
        <v>4</v>
      </c>
      <c r="B669" s="26"/>
      <c r="C669" s="124"/>
      <c r="D669" s="124"/>
      <c r="E669" s="124"/>
      <c r="F669" s="124"/>
      <c r="G669" s="124"/>
      <c r="H669" s="124"/>
      <c r="I669" s="124"/>
      <c r="J669" s="124"/>
      <c r="K669" s="124"/>
      <c r="L669" s="124"/>
      <c r="M669" s="122"/>
    </row>
    <row r="670" spans="1:30" x14ac:dyDescent="0.2">
      <c r="A670" s="6"/>
      <c r="B670" s="26"/>
      <c r="C670" s="124"/>
      <c r="D670" s="124"/>
      <c r="E670" s="124"/>
      <c r="F670" s="124"/>
      <c r="G670" s="124"/>
      <c r="H670" s="124"/>
      <c r="I670" s="124"/>
      <c r="J670" s="124"/>
      <c r="K670" s="124"/>
      <c r="L670" s="124"/>
      <c r="M670" s="122"/>
      <c r="AD670" t="s">
        <v>161</v>
      </c>
    </row>
    <row r="672" spans="1:30" x14ac:dyDescent="0.2">
      <c r="A672" s="56" t="s">
        <v>165</v>
      </c>
      <c r="B672" s="26"/>
      <c r="C672" s="49"/>
      <c r="D672" s="49"/>
      <c r="E672" s="49"/>
      <c r="F672" s="49"/>
      <c r="G672" s="55"/>
      <c r="H672" s="55"/>
      <c r="I672" s="38"/>
      <c r="J672" s="38"/>
      <c r="K672" s="38"/>
      <c r="L672" s="38"/>
      <c r="M672" s="122"/>
      <c r="N672" s="107"/>
      <c r="O672" s="107"/>
      <c r="P672" s="107"/>
      <c r="Q672" s="107"/>
      <c r="R672" s="107"/>
      <c r="S672" s="107"/>
      <c r="T672" s="107"/>
      <c r="U672" s="107"/>
      <c r="V672" s="107"/>
      <c r="W672" s="107"/>
      <c r="X672" s="107"/>
    </row>
    <row r="673" spans="1:32" x14ac:dyDescent="0.2">
      <c r="A673" s="57" t="s">
        <v>6</v>
      </c>
      <c r="B673" s="26"/>
      <c r="C673" s="124"/>
      <c r="D673" s="124"/>
      <c r="E673" s="124"/>
      <c r="F673" s="124"/>
      <c r="G673" s="124"/>
      <c r="H673" s="124"/>
      <c r="I673" s="124"/>
      <c r="J673" s="124"/>
      <c r="K673" s="124"/>
      <c r="L673" s="124"/>
      <c r="M673" s="122"/>
      <c r="N673" s="107" t="e">
        <f>M675+N677</f>
        <v>#REF!</v>
      </c>
      <c r="O673" s="107"/>
      <c r="P673" s="107"/>
      <c r="Q673" s="107"/>
      <c r="R673" s="107"/>
      <c r="S673" s="107"/>
      <c r="T673" s="107"/>
      <c r="U673" s="107"/>
      <c r="V673" s="107"/>
      <c r="W673" s="107"/>
      <c r="X673" s="107"/>
      <c r="AD673" t="s">
        <v>164</v>
      </c>
      <c r="AE673" t="s">
        <v>163</v>
      </c>
      <c r="AF673" t="s">
        <v>162</v>
      </c>
    </row>
    <row r="674" spans="1:32" x14ac:dyDescent="0.2">
      <c r="A674" s="6" t="s">
        <v>40</v>
      </c>
      <c r="B674" s="26"/>
      <c r="C674" s="124"/>
      <c r="D674" s="124"/>
      <c r="E674" s="124"/>
      <c r="F674" s="124"/>
      <c r="G674" s="124" t="e">
        <f>G675+G678</f>
        <v>#REF!</v>
      </c>
      <c r="H674" s="124" t="e">
        <f t="shared" ref="H674:X674" si="269">H675+H678</f>
        <v>#REF!</v>
      </c>
      <c r="I674" s="124" t="e">
        <f t="shared" si="269"/>
        <v>#REF!</v>
      </c>
      <c r="J674" s="124" t="e">
        <f t="shared" si="269"/>
        <v>#REF!</v>
      </c>
      <c r="K674" s="124" t="e">
        <f t="shared" si="269"/>
        <v>#REF!</v>
      </c>
      <c r="L674" s="124" t="e">
        <f t="shared" si="269"/>
        <v>#REF!</v>
      </c>
      <c r="M674" s="124" t="e">
        <f t="shared" si="269"/>
        <v>#REF!</v>
      </c>
      <c r="N674" s="124" t="e">
        <f t="shared" si="269"/>
        <v>#REF!</v>
      </c>
      <c r="O674" s="124" t="e">
        <f t="shared" si="269"/>
        <v>#REF!</v>
      </c>
      <c r="P674" s="124" t="e">
        <f t="shared" si="269"/>
        <v>#REF!</v>
      </c>
      <c r="Q674" s="124" t="e">
        <f t="shared" si="269"/>
        <v>#REF!</v>
      </c>
      <c r="R674" s="124" t="e">
        <f t="shared" si="269"/>
        <v>#REF!</v>
      </c>
      <c r="S674" s="124" t="e">
        <f t="shared" si="269"/>
        <v>#REF!</v>
      </c>
      <c r="T674" s="124" t="e">
        <f t="shared" si="269"/>
        <v>#REF!</v>
      </c>
      <c r="U674" s="124" t="e">
        <f t="shared" si="269"/>
        <v>#REF!</v>
      </c>
      <c r="V674" s="124" t="e">
        <f t="shared" si="269"/>
        <v>#REF!</v>
      </c>
      <c r="W674" s="124" t="e">
        <f t="shared" si="269"/>
        <v>#REF!</v>
      </c>
      <c r="X674" s="124" t="e">
        <f t="shared" si="269"/>
        <v>#REF!</v>
      </c>
      <c r="AD674">
        <v>1.0366218242042498</v>
      </c>
      <c r="AE674">
        <v>1.0020360840642819</v>
      </c>
      <c r="AF674">
        <v>1.0345154637542466</v>
      </c>
    </row>
    <row r="675" spans="1:32" x14ac:dyDescent="0.2">
      <c r="A675" s="13" t="s">
        <v>0</v>
      </c>
      <c r="B675" s="26"/>
      <c r="C675" s="124"/>
      <c r="D675" s="124"/>
      <c r="E675" s="124"/>
      <c r="F675" s="124"/>
      <c r="G675" s="124" t="e">
        <f>G676</f>
        <v>#REF!</v>
      </c>
      <c r="H675" s="124" t="e">
        <f t="shared" ref="H675:M675" si="270">H676</f>
        <v>#REF!</v>
      </c>
      <c r="I675" s="124" t="e">
        <f t="shared" si="270"/>
        <v>#REF!</v>
      </c>
      <c r="J675" s="124" t="e">
        <f t="shared" si="270"/>
        <v>#REF!</v>
      </c>
      <c r="K675" s="124" t="e">
        <f t="shared" si="270"/>
        <v>#REF!</v>
      </c>
      <c r="L675" s="124" t="e">
        <f t="shared" si="270"/>
        <v>#REF!</v>
      </c>
      <c r="M675" s="124" t="e">
        <f t="shared" si="270"/>
        <v>#REF!</v>
      </c>
      <c r="N675" s="107" t="e">
        <f>M675+N677</f>
        <v>#REF!</v>
      </c>
      <c r="O675" s="107" t="e">
        <f t="shared" ref="O675:X675" si="271">N675+O677</f>
        <v>#REF!</v>
      </c>
      <c r="P675" s="107" t="e">
        <f t="shared" si="271"/>
        <v>#REF!</v>
      </c>
      <c r="Q675" s="107" t="e">
        <f t="shared" si="271"/>
        <v>#REF!</v>
      </c>
      <c r="R675" s="107" t="e">
        <f t="shared" si="271"/>
        <v>#REF!</v>
      </c>
      <c r="S675" s="107" t="e">
        <f t="shared" si="271"/>
        <v>#REF!</v>
      </c>
      <c r="T675" s="107" t="e">
        <f t="shared" si="271"/>
        <v>#REF!</v>
      </c>
      <c r="U675" s="107" t="e">
        <f t="shared" si="271"/>
        <v>#REF!</v>
      </c>
      <c r="V675" s="107" t="e">
        <f t="shared" si="271"/>
        <v>#REF!</v>
      </c>
      <c r="W675" s="107" t="e">
        <f t="shared" si="271"/>
        <v>#REF!</v>
      </c>
      <c r="X675" s="107" t="e">
        <f t="shared" si="271"/>
        <v>#REF!</v>
      </c>
      <c r="AD675">
        <v>1.0383359107340067</v>
      </c>
      <c r="AE675">
        <v>1.0274912420604183</v>
      </c>
      <c r="AF675">
        <v>1.010554512028581</v>
      </c>
    </row>
    <row r="676" spans="1:32" x14ac:dyDescent="0.2">
      <c r="A676" s="58" t="s">
        <v>36</v>
      </c>
      <c r="B676" s="26"/>
      <c r="C676" s="124"/>
      <c r="D676" s="124"/>
      <c r="E676" s="124"/>
      <c r="F676" s="124"/>
      <c r="G676" s="125" t="e">
        <f>#REF!</f>
        <v>#REF!</v>
      </c>
      <c r="H676" s="125" t="e">
        <f>#REF!</f>
        <v>#REF!</v>
      </c>
      <c r="I676" s="125" t="e">
        <f>#REF!</f>
        <v>#REF!</v>
      </c>
      <c r="J676" s="125" t="e">
        <f>#REF!</f>
        <v>#REF!</v>
      </c>
      <c r="K676" s="125" t="e">
        <f>#REF!</f>
        <v>#REF!</v>
      </c>
      <c r="L676" s="125" t="e">
        <f>#REF!</f>
        <v>#REF!</v>
      </c>
      <c r="M676" s="125" t="e">
        <f>#REF!</f>
        <v>#REF!</v>
      </c>
      <c r="N676" s="107" t="e">
        <f>N74</f>
        <v>#REF!</v>
      </c>
      <c r="O676" s="107" t="e">
        <f t="shared" ref="O676:X676" si="272">O74</f>
        <v>#REF!</v>
      </c>
      <c r="P676" s="107" t="e">
        <f t="shared" si="272"/>
        <v>#REF!</v>
      </c>
      <c r="Q676" s="107" t="e">
        <f t="shared" si="272"/>
        <v>#REF!</v>
      </c>
      <c r="R676" s="107" t="e">
        <f t="shared" si="272"/>
        <v>#REF!</v>
      </c>
      <c r="S676" s="107" t="e">
        <f t="shared" si="272"/>
        <v>#REF!</v>
      </c>
      <c r="T676" s="107" t="e">
        <f t="shared" si="272"/>
        <v>#REF!</v>
      </c>
      <c r="U676" s="107" t="e">
        <f t="shared" si="272"/>
        <v>#REF!</v>
      </c>
      <c r="V676" s="107" t="e">
        <f t="shared" si="272"/>
        <v>#REF!</v>
      </c>
      <c r="W676" s="107" t="e">
        <f t="shared" si="272"/>
        <v>#REF!</v>
      </c>
      <c r="X676" s="107" t="e">
        <f t="shared" si="272"/>
        <v>#REF!</v>
      </c>
      <c r="AD676">
        <v>1.0383359107340067</v>
      </c>
      <c r="AE676">
        <v>1.0274912420604183</v>
      </c>
      <c r="AF676">
        <v>1.010554512028581</v>
      </c>
    </row>
    <row r="677" spans="1:32" x14ac:dyDescent="0.2">
      <c r="A677" s="58" t="s">
        <v>35</v>
      </c>
      <c r="B677" s="26"/>
      <c r="C677" s="124"/>
      <c r="D677" s="124"/>
      <c r="E677" s="124"/>
      <c r="F677" s="124"/>
      <c r="G677" s="124"/>
      <c r="H677" s="124"/>
      <c r="I677" s="124"/>
      <c r="J677" s="124"/>
      <c r="K677" s="124"/>
      <c r="L677" s="124"/>
      <c r="M677" s="122"/>
      <c r="N677" s="107" t="e">
        <f>N78</f>
        <v>#REF!</v>
      </c>
      <c r="O677" s="107" t="e">
        <f t="shared" ref="O677:X677" si="273">O76</f>
        <v>#REF!</v>
      </c>
      <c r="P677" s="107" t="e">
        <f t="shared" si="273"/>
        <v>#REF!</v>
      </c>
      <c r="Q677" s="107" t="e">
        <f t="shared" si="273"/>
        <v>#REF!</v>
      </c>
      <c r="R677" s="107" t="e">
        <f t="shared" si="273"/>
        <v>#REF!</v>
      </c>
      <c r="S677" s="107" t="e">
        <f t="shared" si="273"/>
        <v>#REF!</v>
      </c>
      <c r="T677" s="107" t="e">
        <f t="shared" si="273"/>
        <v>#REF!</v>
      </c>
      <c r="U677" s="107" t="e">
        <f t="shared" si="273"/>
        <v>#REF!</v>
      </c>
      <c r="V677" s="107" t="e">
        <f t="shared" si="273"/>
        <v>#REF!</v>
      </c>
      <c r="W677" s="107" t="e">
        <f t="shared" si="273"/>
        <v>#REF!</v>
      </c>
      <c r="X677" s="107" t="e">
        <f t="shared" si="273"/>
        <v>#REF!</v>
      </c>
      <c r="AD677" t="e">
        <v>#DIV/0!</v>
      </c>
      <c r="AE677" t="e">
        <v>#DIV/0!</v>
      </c>
      <c r="AF677" t="e">
        <v>#DIV/0!</v>
      </c>
    </row>
    <row r="678" spans="1:32" x14ac:dyDescent="0.2">
      <c r="A678" s="13" t="s">
        <v>1</v>
      </c>
      <c r="B678" s="26"/>
      <c r="C678" s="124"/>
      <c r="D678" s="124"/>
      <c r="E678" s="124"/>
      <c r="F678" s="124"/>
      <c r="G678" s="125" t="e">
        <f>#REF!</f>
        <v>#REF!</v>
      </c>
      <c r="H678" s="125" t="e">
        <f>#REF!</f>
        <v>#REF!</v>
      </c>
      <c r="I678" s="125" t="e">
        <f>#REF!</f>
        <v>#REF!</v>
      </c>
      <c r="J678" s="125" t="e">
        <f>#REF!</f>
        <v>#REF!</v>
      </c>
      <c r="K678" s="125" t="e">
        <f>#REF!</f>
        <v>#REF!</v>
      </c>
      <c r="L678" s="125" t="e">
        <f>#REF!</f>
        <v>#REF!</v>
      </c>
      <c r="M678" s="125" t="e">
        <f>#REF!</f>
        <v>#REF!</v>
      </c>
      <c r="N678" s="125" t="e">
        <f>N492/N647*1000</f>
        <v>#REF!</v>
      </c>
      <c r="O678" s="125" t="e">
        <f t="shared" ref="O678:X678" si="274">O492/O647*1000</f>
        <v>#REF!</v>
      </c>
      <c r="P678" s="125" t="e">
        <f t="shared" si="274"/>
        <v>#REF!</v>
      </c>
      <c r="Q678" s="125" t="e">
        <f t="shared" si="274"/>
        <v>#REF!</v>
      </c>
      <c r="R678" s="125" t="e">
        <f t="shared" si="274"/>
        <v>#REF!</v>
      </c>
      <c r="S678" s="125" t="e">
        <f t="shared" si="274"/>
        <v>#REF!</v>
      </c>
      <c r="T678" s="125" t="e">
        <f t="shared" si="274"/>
        <v>#REF!</v>
      </c>
      <c r="U678" s="125" t="e">
        <f t="shared" si="274"/>
        <v>#REF!</v>
      </c>
      <c r="V678" s="125" t="e">
        <f t="shared" si="274"/>
        <v>#REF!</v>
      </c>
      <c r="W678" s="125" t="e">
        <f t="shared" si="274"/>
        <v>#REF!</v>
      </c>
      <c r="X678" s="125" t="e">
        <f t="shared" si="274"/>
        <v>#REF!</v>
      </c>
      <c r="AD678">
        <v>0.97375739644970416</v>
      </c>
      <c r="AE678">
        <v>0.84754403921366062</v>
      </c>
      <c r="AF678">
        <v>1.1489165770703107</v>
      </c>
    </row>
    <row r="679" spans="1:32" x14ac:dyDescent="0.2">
      <c r="A679" s="13" t="s">
        <v>5</v>
      </c>
      <c r="B679" s="26"/>
      <c r="C679" s="124"/>
      <c r="D679" s="124"/>
      <c r="E679" s="124"/>
      <c r="F679" s="124"/>
      <c r="G679" s="124"/>
      <c r="H679" s="124"/>
      <c r="I679" s="124"/>
      <c r="J679" s="124"/>
      <c r="K679" s="124"/>
      <c r="L679" s="124"/>
      <c r="M679" s="122"/>
      <c r="N679" s="107"/>
      <c r="O679" s="107"/>
      <c r="P679" s="107"/>
      <c r="Q679" s="107"/>
      <c r="R679" s="107"/>
      <c r="S679" s="107"/>
      <c r="T679" s="107"/>
      <c r="U679" s="107"/>
      <c r="V679" s="107"/>
      <c r="W679" s="107"/>
      <c r="X679" s="107"/>
      <c r="AD679" t="e">
        <v>#DIV/0!</v>
      </c>
      <c r="AE679" t="e">
        <v>#DIV/0!</v>
      </c>
      <c r="AF679" t="e">
        <v>#DIV/0!</v>
      </c>
    </row>
    <row r="680" spans="1:32" x14ac:dyDescent="0.2">
      <c r="A680" s="6" t="s">
        <v>41</v>
      </c>
      <c r="B680" s="26"/>
      <c r="C680" s="125"/>
      <c r="D680" s="125" t="e">
        <f>D681+D689</f>
        <v>#REF!</v>
      </c>
      <c r="E680" s="125" t="e">
        <f t="shared" ref="E680:M680" si="275">E681+E689</f>
        <v>#REF!</v>
      </c>
      <c r="F680" s="125" t="e">
        <f t="shared" si="275"/>
        <v>#REF!</v>
      </c>
      <c r="G680" s="125" t="e">
        <f t="shared" si="275"/>
        <v>#REF!</v>
      </c>
      <c r="H680" s="125" t="e">
        <f t="shared" si="275"/>
        <v>#REF!</v>
      </c>
      <c r="I680" s="125" t="e">
        <f t="shared" si="275"/>
        <v>#REF!</v>
      </c>
      <c r="J680" s="125" t="e">
        <f t="shared" si="275"/>
        <v>#REF!</v>
      </c>
      <c r="K680" s="125" t="e">
        <f t="shared" si="275"/>
        <v>#REF!</v>
      </c>
      <c r="L680" s="125" t="e">
        <f t="shared" si="275"/>
        <v>#REF!</v>
      </c>
      <c r="M680" s="125" t="e">
        <f t="shared" si="275"/>
        <v>#REF!</v>
      </c>
      <c r="N680" s="125" t="e">
        <f t="shared" ref="N680" si="276">N681+N689</f>
        <v>#REF!</v>
      </c>
      <c r="O680" s="125" t="e">
        <f t="shared" ref="O680:X680" si="277">O681+O689</f>
        <v>#REF!</v>
      </c>
      <c r="P680" s="125" t="e">
        <f t="shared" si="277"/>
        <v>#REF!</v>
      </c>
      <c r="Q680" s="125" t="e">
        <f t="shared" si="277"/>
        <v>#REF!</v>
      </c>
      <c r="R680" s="125" t="e">
        <f t="shared" si="277"/>
        <v>#REF!</v>
      </c>
      <c r="S680" s="125" t="e">
        <f t="shared" si="277"/>
        <v>#REF!</v>
      </c>
      <c r="T680" s="125" t="e">
        <f t="shared" si="277"/>
        <v>#REF!</v>
      </c>
      <c r="U680" s="125" t="e">
        <f t="shared" si="277"/>
        <v>#REF!</v>
      </c>
      <c r="V680" s="125" t="e">
        <f t="shared" si="277"/>
        <v>#REF!</v>
      </c>
      <c r="W680" s="125" t="e">
        <f t="shared" si="277"/>
        <v>#REF!</v>
      </c>
      <c r="X680" s="125" t="e">
        <f t="shared" si="277"/>
        <v>#REF!</v>
      </c>
      <c r="AD680">
        <v>0.91582491582491588</v>
      </c>
      <c r="AE680">
        <v>0.83356945723932074</v>
      </c>
      <c r="AF680">
        <v>1.0986785898538258</v>
      </c>
    </row>
    <row r="681" spans="1:32" x14ac:dyDescent="0.2">
      <c r="A681" s="13" t="s">
        <v>2</v>
      </c>
      <c r="B681" s="26"/>
      <c r="C681" s="125"/>
      <c r="D681" s="125" t="e">
        <f>SUM(D682:D688)</f>
        <v>#REF!</v>
      </c>
      <c r="E681" s="125" t="e">
        <f t="shared" ref="E681:M681" si="278">SUM(E682:E688)</f>
        <v>#REF!</v>
      </c>
      <c r="F681" s="125" t="e">
        <f t="shared" si="278"/>
        <v>#REF!</v>
      </c>
      <c r="G681" s="125" t="e">
        <f t="shared" si="278"/>
        <v>#REF!</v>
      </c>
      <c r="H681" s="125" t="e">
        <f t="shared" si="278"/>
        <v>#REF!</v>
      </c>
      <c r="I681" s="125" t="e">
        <f t="shared" si="278"/>
        <v>#REF!</v>
      </c>
      <c r="J681" s="125" t="e">
        <f t="shared" si="278"/>
        <v>#REF!</v>
      </c>
      <c r="K681" s="125" t="e">
        <f t="shared" si="278"/>
        <v>#REF!</v>
      </c>
      <c r="L681" s="125" t="e">
        <f t="shared" si="278"/>
        <v>#REF!</v>
      </c>
      <c r="M681" s="125" t="e">
        <f t="shared" si="278"/>
        <v>#REF!</v>
      </c>
      <c r="N681" s="125" t="e">
        <f t="shared" ref="N681" si="279">SUM(N682:N688)</f>
        <v>#REF!</v>
      </c>
      <c r="O681" s="125" t="e">
        <f t="shared" ref="O681:X681" si="280">SUM(O682:O688)</f>
        <v>#REF!</v>
      </c>
      <c r="P681" s="125" t="e">
        <f t="shared" si="280"/>
        <v>#REF!</v>
      </c>
      <c r="Q681" s="125" t="e">
        <f t="shared" si="280"/>
        <v>#REF!</v>
      </c>
      <c r="R681" s="125" t="e">
        <f t="shared" si="280"/>
        <v>#REF!</v>
      </c>
      <c r="S681" s="125" t="e">
        <f t="shared" si="280"/>
        <v>#REF!</v>
      </c>
      <c r="T681" s="125" t="e">
        <f t="shared" si="280"/>
        <v>#REF!</v>
      </c>
      <c r="U681" s="125" t="e">
        <f t="shared" si="280"/>
        <v>#REF!</v>
      </c>
      <c r="V681" s="125" t="e">
        <f t="shared" si="280"/>
        <v>#REF!</v>
      </c>
      <c r="W681" s="125" t="e">
        <f t="shared" si="280"/>
        <v>#REF!</v>
      </c>
      <c r="X681" s="125" t="e">
        <f t="shared" si="280"/>
        <v>#REF!</v>
      </c>
      <c r="AD681">
        <v>0.9642857142857143</v>
      </c>
      <c r="AE681">
        <v>0.9643564247461528</v>
      </c>
      <c r="AF681">
        <v>0.99992667601042107</v>
      </c>
    </row>
    <row r="682" spans="1:32" x14ac:dyDescent="0.2">
      <c r="A682" s="14" t="s">
        <v>7</v>
      </c>
      <c r="B682" s="26"/>
      <c r="C682" s="124"/>
      <c r="D682" s="125" t="e">
        <f>#REF!</f>
        <v>#REF!</v>
      </c>
      <c r="E682" s="125" t="e">
        <f>#REF!</f>
        <v>#REF!</v>
      </c>
      <c r="F682" s="125" t="e">
        <f>#REF!</f>
        <v>#REF!</v>
      </c>
      <c r="G682" s="125" t="e">
        <f>#REF!</f>
        <v>#REF!</v>
      </c>
      <c r="H682" s="125" t="e">
        <f>#REF!</f>
        <v>#REF!</v>
      </c>
      <c r="I682" s="125" t="e">
        <f>#REF!</f>
        <v>#REF!</v>
      </c>
      <c r="J682" s="125" t="e">
        <f>#REF!</f>
        <v>#REF!</v>
      </c>
      <c r="K682" s="125" t="e">
        <f>#REF!</f>
        <v>#REF!</v>
      </c>
      <c r="L682" s="125" t="e">
        <f>#REF!</f>
        <v>#REF!</v>
      </c>
      <c r="M682" s="125" t="e">
        <f>#REF!</f>
        <v>#REF!</v>
      </c>
      <c r="N682" s="125" t="e">
        <f>#REF!</f>
        <v>#REF!</v>
      </c>
      <c r="O682" s="125" t="e">
        <f>#REF!</f>
        <v>#REF!</v>
      </c>
      <c r="P682" s="125" t="e">
        <f>#REF!</f>
        <v>#REF!</v>
      </c>
      <c r="Q682" s="125" t="e">
        <f>#REF!</f>
        <v>#REF!</v>
      </c>
      <c r="R682" s="125" t="e">
        <f>#REF!</f>
        <v>#REF!</v>
      </c>
      <c r="S682" s="125" t="e">
        <f>#REF!</f>
        <v>#REF!</v>
      </c>
      <c r="T682" s="125" t="e">
        <f>#REF!</f>
        <v>#REF!</v>
      </c>
      <c r="U682" s="125" t="e">
        <f>#REF!</f>
        <v>#REF!</v>
      </c>
      <c r="V682" s="125" t="e">
        <f>#REF!</f>
        <v>#REF!</v>
      </c>
      <c r="W682" s="125" t="e">
        <f>#REF!</f>
        <v>#REF!</v>
      </c>
      <c r="X682" s="125" t="e">
        <f>#REF!</f>
        <v>#REF!</v>
      </c>
      <c r="AD682" t="e">
        <v>#DIV/0!</v>
      </c>
      <c r="AE682" t="e">
        <v>#DIV/0!</v>
      </c>
      <c r="AF682" t="e">
        <v>#DIV/0!</v>
      </c>
    </row>
    <row r="683" spans="1:32" x14ac:dyDescent="0.2">
      <c r="A683" s="150" t="s">
        <v>124</v>
      </c>
      <c r="B683" s="26"/>
      <c r="C683" s="124"/>
      <c r="D683" s="125" t="e">
        <f>#REF!</f>
        <v>#REF!</v>
      </c>
      <c r="E683" s="125" t="e">
        <f>#REF!</f>
        <v>#REF!</v>
      </c>
      <c r="F683" s="125" t="e">
        <f>#REF!</f>
        <v>#REF!</v>
      </c>
      <c r="G683" s="125" t="e">
        <f>#REF!</f>
        <v>#REF!</v>
      </c>
      <c r="H683" s="125" t="e">
        <f>#REF!</f>
        <v>#REF!</v>
      </c>
      <c r="I683" s="125" t="e">
        <f>#REF!</f>
        <v>#REF!</v>
      </c>
      <c r="J683" s="125" t="e">
        <f>#REF!</f>
        <v>#REF!</v>
      </c>
      <c r="K683" s="125" t="e">
        <f>#REF!</f>
        <v>#REF!</v>
      </c>
      <c r="L683" s="125" t="e">
        <f>#REF!</f>
        <v>#REF!</v>
      </c>
      <c r="M683" s="125" t="e">
        <f>#REF!</f>
        <v>#REF!</v>
      </c>
      <c r="N683" s="125" t="e">
        <f>N497/N652*1000</f>
        <v>#REF!</v>
      </c>
      <c r="O683" s="125" t="e">
        <f t="shared" ref="O683:X683" si="281">O497/O652*1000</f>
        <v>#REF!</v>
      </c>
      <c r="P683" s="125" t="e">
        <f t="shared" si="281"/>
        <v>#REF!</v>
      </c>
      <c r="Q683" s="125" t="e">
        <f t="shared" si="281"/>
        <v>#REF!</v>
      </c>
      <c r="R683" s="125" t="e">
        <f t="shared" si="281"/>
        <v>#REF!</v>
      </c>
      <c r="S683" s="125" t="e">
        <f t="shared" si="281"/>
        <v>#REF!</v>
      </c>
      <c r="T683" s="125" t="e">
        <f t="shared" si="281"/>
        <v>#REF!</v>
      </c>
      <c r="U683" s="125" t="e">
        <f t="shared" si="281"/>
        <v>#REF!</v>
      </c>
      <c r="V683" s="125" t="e">
        <f t="shared" si="281"/>
        <v>#REF!</v>
      </c>
      <c r="W683" s="125" t="e">
        <f t="shared" si="281"/>
        <v>#REF!</v>
      </c>
      <c r="X683" s="125" t="e">
        <f t="shared" si="281"/>
        <v>#REF!</v>
      </c>
      <c r="AD683">
        <v>1</v>
      </c>
      <c r="AE683">
        <v>1.0197128282131014</v>
      </c>
      <c r="AF683">
        <v>0.98066825515214395</v>
      </c>
    </row>
    <row r="684" spans="1:32" x14ac:dyDescent="0.2">
      <c r="A684" s="14" t="s">
        <v>8</v>
      </c>
      <c r="B684" s="26"/>
      <c r="C684" s="124"/>
      <c r="D684" s="125" t="e">
        <f>#REF!</f>
        <v>#REF!</v>
      </c>
      <c r="E684" s="125" t="e">
        <f>#REF!</f>
        <v>#REF!</v>
      </c>
      <c r="F684" s="125" t="e">
        <f>#REF!</f>
        <v>#REF!</v>
      </c>
      <c r="G684" s="125" t="e">
        <f>#REF!</f>
        <v>#REF!</v>
      </c>
      <c r="H684" s="125" t="e">
        <f>#REF!</f>
        <v>#REF!</v>
      </c>
      <c r="I684" s="125" t="e">
        <f>#REF!</f>
        <v>#REF!</v>
      </c>
      <c r="J684" s="125" t="e">
        <f>#REF!</f>
        <v>#REF!</v>
      </c>
      <c r="K684" s="125" t="e">
        <f>#REF!</f>
        <v>#REF!</v>
      </c>
      <c r="L684" s="125" t="e">
        <f>#REF!</f>
        <v>#REF!</v>
      </c>
      <c r="M684" s="125" t="e">
        <f>#REF!</f>
        <v>#REF!</v>
      </c>
      <c r="N684" s="125" t="e">
        <f t="shared" ref="N684:X699" si="282">N498/N653*1000</f>
        <v>#REF!</v>
      </c>
      <c r="O684" s="125" t="e">
        <f t="shared" si="282"/>
        <v>#REF!</v>
      </c>
      <c r="P684" s="125" t="e">
        <f t="shared" si="282"/>
        <v>#REF!</v>
      </c>
      <c r="Q684" s="125" t="e">
        <f t="shared" si="282"/>
        <v>#REF!</v>
      </c>
      <c r="R684" s="125" t="e">
        <f t="shared" si="282"/>
        <v>#REF!</v>
      </c>
      <c r="S684" s="125" t="e">
        <f t="shared" si="282"/>
        <v>#REF!</v>
      </c>
      <c r="T684" s="125" t="e">
        <f t="shared" si="282"/>
        <v>#REF!</v>
      </c>
      <c r="U684" s="125" t="e">
        <f t="shared" si="282"/>
        <v>#REF!</v>
      </c>
      <c r="V684" s="125" t="e">
        <f t="shared" si="282"/>
        <v>#REF!</v>
      </c>
      <c r="W684" s="125" t="e">
        <f t="shared" si="282"/>
        <v>#REF!</v>
      </c>
      <c r="X684" s="125" t="e">
        <f t="shared" si="282"/>
        <v>#REF!</v>
      </c>
      <c r="AD684">
        <v>0.91666666666666663</v>
      </c>
      <c r="AE684">
        <v>1.0944966097989293</v>
      </c>
      <c r="AF684">
        <v>0.83752353224288933</v>
      </c>
    </row>
    <row r="685" spans="1:32" x14ac:dyDescent="0.2">
      <c r="A685" s="14" t="s">
        <v>9</v>
      </c>
      <c r="B685" s="26"/>
      <c r="C685" s="124"/>
      <c r="D685" s="125" t="e">
        <f>#REF!</f>
        <v>#REF!</v>
      </c>
      <c r="E685" s="125" t="e">
        <f>#REF!</f>
        <v>#REF!</v>
      </c>
      <c r="F685" s="125" t="e">
        <f>#REF!</f>
        <v>#REF!</v>
      </c>
      <c r="G685" s="125" t="e">
        <f>#REF!</f>
        <v>#REF!</v>
      </c>
      <c r="H685" s="125" t="e">
        <f>#REF!</f>
        <v>#REF!</v>
      </c>
      <c r="I685" s="125" t="e">
        <f>#REF!</f>
        <v>#REF!</v>
      </c>
      <c r="J685" s="125" t="e">
        <f>#REF!</f>
        <v>#REF!</v>
      </c>
      <c r="K685" s="125" t="e">
        <f>#REF!</f>
        <v>#REF!</v>
      </c>
      <c r="L685" s="125" t="e">
        <f>#REF!</f>
        <v>#REF!</v>
      </c>
      <c r="M685" s="125" t="e">
        <f>#REF!</f>
        <v>#REF!</v>
      </c>
      <c r="N685" s="125" t="e">
        <f t="shared" si="282"/>
        <v>#REF!</v>
      </c>
      <c r="O685" s="125" t="e">
        <f t="shared" si="282"/>
        <v>#REF!</v>
      </c>
      <c r="P685" s="125" t="e">
        <f t="shared" si="282"/>
        <v>#REF!</v>
      </c>
      <c r="Q685" s="125" t="e">
        <f t="shared" si="282"/>
        <v>#REF!</v>
      </c>
      <c r="R685" s="125" t="e">
        <f t="shared" si="282"/>
        <v>#REF!</v>
      </c>
      <c r="S685" s="125" t="e">
        <f t="shared" si="282"/>
        <v>#REF!</v>
      </c>
      <c r="T685" s="125" t="e">
        <f t="shared" si="282"/>
        <v>#REF!</v>
      </c>
      <c r="U685" s="125" t="e">
        <f t="shared" si="282"/>
        <v>#REF!</v>
      </c>
      <c r="V685" s="125" t="e">
        <f t="shared" si="282"/>
        <v>#REF!</v>
      </c>
      <c r="W685" s="125" t="e">
        <f t="shared" si="282"/>
        <v>#REF!</v>
      </c>
      <c r="X685" s="125" t="e">
        <f t="shared" si="282"/>
        <v>#REF!</v>
      </c>
      <c r="AD685">
        <v>0.66666666666666663</v>
      </c>
      <c r="AE685">
        <v>0.67432741755543701</v>
      </c>
      <c r="AF685">
        <v>0.98863941953221768</v>
      </c>
    </row>
    <row r="686" spans="1:32" x14ac:dyDescent="0.2">
      <c r="A686" s="14" t="s">
        <v>101</v>
      </c>
      <c r="B686" s="26"/>
      <c r="C686" s="124"/>
      <c r="D686" s="125" t="e">
        <f>#REF!</f>
        <v>#REF!</v>
      </c>
      <c r="E686" s="125" t="e">
        <f>#REF!</f>
        <v>#REF!</v>
      </c>
      <c r="F686" s="125" t="e">
        <f>#REF!</f>
        <v>#REF!</v>
      </c>
      <c r="G686" s="125" t="e">
        <f>#REF!</f>
        <v>#REF!</v>
      </c>
      <c r="H686" s="125" t="e">
        <f>#REF!</f>
        <v>#REF!</v>
      </c>
      <c r="I686" s="125" t="e">
        <f>#REF!</f>
        <v>#REF!</v>
      </c>
      <c r="J686" s="125" t="e">
        <f>#REF!</f>
        <v>#REF!</v>
      </c>
      <c r="K686" s="125" t="e">
        <f>#REF!</f>
        <v>#REF!</v>
      </c>
      <c r="L686" s="125" t="e">
        <f>#REF!</f>
        <v>#REF!</v>
      </c>
      <c r="M686" s="125" t="e">
        <f>#REF!</f>
        <v>#REF!</v>
      </c>
      <c r="N686" s="125" t="e">
        <f t="shared" si="282"/>
        <v>#REF!</v>
      </c>
      <c r="O686" s="125" t="e">
        <f t="shared" si="282"/>
        <v>#REF!</v>
      </c>
      <c r="P686" s="125" t="e">
        <f t="shared" si="282"/>
        <v>#REF!</v>
      </c>
      <c r="Q686" s="125" t="e">
        <f t="shared" si="282"/>
        <v>#REF!</v>
      </c>
      <c r="R686" s="125" t="e">
        <f t="shared" si="282"/>
        <v>#REF!</v>
      </c>
      <c r="S686" s="125" t="e">
        <f t="shared" si="282"/>
        <v>#REF!</v>
      </c>
      <c r="T686" s="125" t="e">
        <f t="shared" si="282"/>
        <v>#REF!</v>
      </c>
      <c r="U686" s="125" t="e">
        <f t="shared" si="282"/>
        <v>#REF!</v>
      </c>
      <c r="V686" s="125" t="e">
        <f t="shared" si="282"/>
        <v>#REF!</v>
      </c>
      <c r="W686" s="125" t="e">
        <f t="shared" si="282"/>
        <v>#REF!</v>
      </c>
      <c r="X686" s="125" t="e">
        <f t="shared" si="282"/>
        <v>#REF!</v>
      </c>
      <c r="AD686">
        <v>1.1666666666666667</v>
      </c>
      <c r="AE686">
        <v>4.8502322551309645</v>
      </c>
      <c r="AF686">
        <v>0.24053830936291209</v>
      </c>
    </row>
    <row r="687" spans="1:32" x14ac:dyDescent="0.2">
      <c r="A687" s="14" t="s">
        <v>11</v>
      </c>
      <c r="B687" s="26"/>
      <c r="C687" s="124"/>
      <c r="D687" s="125" t="e">
        <f>#REF!</f>
        <v>#REF!</v>
      </c>
      <c r="E687" s="125" t="e">
        <f>#REF!</f>
        <v>#REF!</v>
      </c>
      <c r="F687" s="125" t="e">
        <f>#REF!</f>
        <v>#REF!</v>
      </c>
      <c r="G687" s="125" t="e">
        <f>#REF!</f>
        <v>#REF!</v>
      </c>
      <c r="H687" s="125" t="e">
        <f>#REF!</f>
        <v>#REF!</v>
      </c>
      <c r="I687" s="125" t="e">
        <f>#REF!</f>
        <v>#REF!</v>
      </c>
      <c r="J687" s="125" t="e">
        <f>#REF!</f>
        <v>#REF!</v>
      </c>
      <c r="K687" s="125" t="e">
        <f>#REF!</f>
        <v>#REF!</v>
      </c>
      <c r="L687" s="125" t="e">
        <f>#REF!</f>
        <v>#REF!</v>
      </c>
      <c r="M687" s="125" t="e">
        <f>#REF!</f>
        <v>#REF!</v>
      </c>
      <c r="N687" s="125" t="e">
        <f t="shared" si="282"/>
        <v>#REF!</v>
      </c>
      <c r="O687" s="125" t="e">
        <f t="shared" si="282"/>
        <v>#REF!</v>
      </c>
      <c r="P687" s="125" t="e">
        <f t="shared" si="282"/>
        <v>#REF!</v>
      </c>
      <c r="Q687" s="125" t="e">
        <f t="shared" si="282"/>
        <v>#REF!</v>
      </c>
      <c r="R687" s="125" t="e">
        <f t="shared" si="282"/>
        <v>#REF!</v>
      </c>
      <c r="S687" s="125" t="e">
        <f t="shared" si="282"/>
        <v>#REF!</v>
      </c>
      <c r="T687" s="125" t="e">
        <f t="shared" si="282"/>
        <v>#REF!</v>
      </c>
      <c r="U687" s="125" t="e">
        <f t="shared" si="282"/>
        <v>#REF!</v>
      </c>
      <c r="V687" s="125" t="e">
        <f t="shared" si="282"/>
        <v>#REF!</v>
      </c>
      <c r="W687" s="125" t="e">
        <f t="shared" si="282"/>
        <v>#REF!</v>
      </c>
      <c r="X687" s="125" t="e">
        <f t="shared" si="282"/>
        <v>#REF!</v>
      </c>
      <c r="AD687">
        <v>0.94339622641509435</v>
      </c>
      <c r="AE687">
        <v>0.83524029215494333</v>
      </c>
      <c r="AF687">
        <v>1.1294908007623838</v>
      </c>
    </row>
    <row r="688" spans="1:32" x14ac:dyDescent="0.2">
      <c r="A688" s="14" t="s">
        <v>12</v>
      </c>
      <c r="B688" s="26"/>
      <c r="C688" s="124"/>
      <c r="D688" s="125" t="e">
        <f>#REF!</f>
        <v>#REF!</v>
      </c>
      <c r="E688" s="125" t="e">
        <f>#REF!</f>
        <v>#REF!</v>
      </c>
      <c r="F688" s="125" t="e">
        <f>#REF!</f>
        <v>#REF!</v>
      </c>
      <c r="G688" s="125" t="e">
        <f>#REF!</f>
        <v>#REF!</v>
      </c>
      <c r="H688" s="125" t="e">
        <f>#REF!</f>
        <v>#REF!</v>
      </c>
      <c r="I688" s="125" t="e">
        <f>#REF!</f>
        <v>#REF!</v>
      </c>
      <c r="J688" s="125" t="e">
        <f>#REF!</f>
        <v>#REF!</v>
      </c>
      <c r="K688" s="125" t="e">
        <f>#REF!</f>
        <v>#REF!</v>
      </c>
      <c r="L688" s="125" t="e">
        <f>#REF!</f>
        <v>#REF!</v>
      </c>
      <c r="M688" s="125" t="e">
        <f>#REF!</f>
        <v>#REF!</v>
      </c>
      <c r="N688" s="125" t="e">
        <f t="shared" si="282"/>
        <v>#REF!</v>
      </c>
      <c r="O688" s="125" t="e">
        <f t="shared" si="282"/>
        <v>#REF!</v>
      </c>
      <c r="P688" s="125" t="e">
        <f t="shared" si="282"/>
        <v>#REF!</v>
      </c>
      <c r="Q688" s="125" t="e">
        <f t="shared" si="282"/>
        <v>#REF!</v>
      </c>
      <c r="R688" s="125" t="e">
        <f t="shared" si="282"/>
        <v>#REF!</v>
      </c>
      <c r="S688" s="125" t="e">
        <f t="shared" si="282"/>
        <v>#REF!</v>
      </c>
      <c r="T688" s="125" t="e">
        <f t="shared" si="282"/>
        <v>#REF!</v>
      </c>
      <c r="U688" s="125" t="e">
        <f t="shared" si="282"/>
        <v>#REF!</v>
      </c>
      <c r="V688" s="125" t="e">
        <f t="shared" si="282"/>
        <v>#REF!</v>
      </c>
      <c r="W688" s="125" t="e">
        <f t="shared" si="282"/>
        <v>#REF!</v>
      </c>
      <c r="X688" s="125" t="e">
        <f t="shared" si="282"/>
        <v>#REF!</v>
      </c>
      <c r="AD688">
        <v>1</v>
      </c>
      <c r="AE688">
        <v>1.0097926966528303</v>
      </c>
      <c r="AF688">
        <v>0.99030227027261108</v>
      </c>
    </row>
    <row r="689" spans="1:32" x14ac:dyDescent="0.2">
      <c r="A689" s="13" t="s">
        <v>3</v>
      </c>
      <c r="B689" s="26"/>
      <c r="C689" s="125"/>
      <c r="D689" s="125" t="e">
        <f>SUM(D690:D699)</f>
        <v>#REF!</v>
      </c>
      <c r="E689" s="125" t="e">
        <f t="shared" ref="E689:N689" si="283">SUM(E690:E699)</f>
        <v>#REF!</v>
      </c>
      <c r="F689" s="125" t="e">
        <f t="shared" si="283"/>
        <v>#REF!</v>
      </c>
      <c r="G689" s="125" t="e">
        <f t="shared" si="283"/>
        <v>#REF!</v>
      </c>
      <c r="H689" s="125" t="e">
        <f t="shared" si="283"/>
        <v>#REF!</v>
      </c>
      <c r="I689" s="125" t="e">
        <f t="shared" si="283"/>
        <v>#REF!</v>
      </c>
      <c r="J689" s="125" t="e">
        <f t="shared" si="283"/>
        <v>#REF!</v>
      </c>
      <c r="K689" s="125" t="e">
        <f t="shared" si="283"/>
        <v>#REF!</v>
      </c>
      <c r="L689" s="125" t="e">
        <f t="shared" si="283"/>
        <v>#REF!</v>
      </c>
      <c r="M689" s="125" t="e">
        <f t="shared" si="283"/>
        <v>#REF!</v>
      </c>
      <c r="N689" s="125" t="e">
        <f t="shared" si="283"/>
        <v>#REF!</v>
      </c>
      <c r="O689" s="125" t="e">
        <f t="shared" ref="O689" si="284">SUM(O690:O699)</f>
        <v>#REF!</v>
      </c>
      <c r="P689" s="125" t="e">
        <f t="shared" ref="P689" si="285">SUM(P690:P699)</f>
        <v>#REF!</v>
      </c>
      <c r="Q689" s="125" t="e">
        <f t="shared" ref="Q689" si="286">SUM(Q690:Q699)</f>
        <v>#REF!</v>
      </c>
      <c r="R689" s="125" t="e">
        <f t="shared" ref="R689" si="287">SUM(R690:R699)</f>
        <v>#REF!</v>
      </c>
      <c r="S689" s="125" t="e">
        <f t="shared" ref="S689" si="288">SUM(S690:S699)</f>
        <v>#REF!</v>
      </c>
      <c r="T689" s="125" t="e">
        <f t="shared" ref="T689" si="289">SUM(T690:T699)</f>
        <v>#REF!</v>
      </c>
      <c r="U689" s="125" t="e">
        <f t="shared" ref="U689" si="290">SUM(U690:U699)</f>
        <v>#REF!</v>
      </c>
      <c r="V689" s="125" t="e">
        <f t="shared" ref="V689" si="291">SUM(V690:V699)</f>
        <v>#REF!</v>
      </c>
      <c r="W689" s="125" t="e">
        <f t="shared" ref="W689" si="292">SUM(W690:W699)</f>
        <v>#REF!</v>
      </c>
      <c r="X689" s="125" t="e">
        <f t="shared" ref="X689" si="293">SUM(X690:X699)</f>
        <v>#REF!</v>
      </c>
      <c r="AD689">
        <v>0.88648648648648654</v>
      </c>
      <c r="AE689">
        <v>0.78876208469779774</v>
      </c>
      <c r="AF689">
        <v>1.1238959170129614</v>
      </c>
    </row>
    <row r="690" spans="1:32" x14ac:dyDescent="0.2">
      <c r="A690" s="14" t="s">
        <v>13</v>
      </c>
      <c r="B690" s="26"/>
      <c r="C690" s="124"/>
      <c r="D690" s="125" t="e">
        <f>#REF!</f>
        <v>#REF!</v>
      </c>
      <c r="E690" s="125" t="e">
        <f>#REF!</f>
        <v>#REF!</v>
      </c>
      <c r="F690" s="125" t="e">
        <f>#REF!</f>
        <v>#REF!</v>
      </c>
      <c r="G690" s="125" t="e">
        <f>#REF!</f>
        <v>#REF!</v>
      </c>
      <c r="H690" s="125" t="e">
        <f>#REF!</f>
        <v>#REF!</v>
      </c>
      <c r="I690" s="125" t="e">
        <f>#REF!</f>
        <v>#REF!</v>
      </c>
      <c r="J690" s="125" t="e">
        <f>#REF!</f>
        <v>#REF!</v>
      </c>
      <c r="K690" s="125" t="e">
        <f>#REF!</f>
        <v>#REF!</v>
      </c>
      <c r="L690" s="125" t="e">
        <f>#REF!</f>
        <v>#REF!</v>
      </c>
      <c r="M690" s="125" t="e">
        <f>#REF!</f>
        <v>#REF!</v>
      </c>
      <c r="N690" s="125" t="e">
        <f t="shared" si="282"/>
        <v>#REF!</v>
      </c>
      <c r="O690" s="125" t="e">
        <f t="shared" si="282"/>
        <v>#REF!</v>
      </c>
      <c r="P690" s="125" t="e">
        <f t="shared" si="282"/>
        <v>#REF!</v>
      </c>
      <c r="Q690" s="125" t="e">
        <f t="shared" si="282"/>
        <v>#REF!</v>
      </c>
      <c r="R690" s="125" t="e">
        <f t="shared" si="282"/>
        <v>#REF!</v>
      </c>
      <c r="S690" s="125" t="e">
        <f t="shared" si="282"/>
        <v>#REF!</v>
      </c>
      <c r="T690" s="125" t="e">
        <f t="shared" si="282"/>
        <v>#REF!</v>
      </c>
      <c r="U690" s="125" t="e">
        <f t="shared" si="282"/>
        <v>#REF!</v>
      </c>
      <c r="V690" s="125" t="e">
        <f t="shared" si="282"/>
        <v>#REF!</v>
      </c>
      <c r="W690" s="125" t="e">
        <f t="shared" si="282"/>
        <v>#REF!</v>
      </c>
      <c r="X690" s="125" t="e">
        <f t="shared" si="282"/>
        <v>#REF!</v>
      </c>
      <c r="AD690">
        <v>1.125</v>
      </c>
      <c r="AE690">
        <v>1.6540491672577935</v>
      </c>
      <c r="AF690">
        <v>0.68014906828018251</v>
      </c>
    </row>
    <row r="691" spans="1:32" x14ac:dyDescent="0.2">
      <c r="A691" s="14" t="s">
        <v>14</v>
      </c>
      <c r="B691" s="26"/>
      <c r="C691" s="124"/>
      <c r="D691" s="125" t="e">
        <f>#REF!</f>
        <v>#REF!</v>
      </c>
      <c r="E691" s="125" t="e">
        <f>#REF!</f>
        <v>#REF!</v>
      </c>
      <c r="F691" s="125" t="e">
        <f>#REF!</f>
        <v>#REF!</v>
      </c>
      <c r="G691" s="125" t="e">
        <f>#REF!</f>
        <v>#REF!</v>
      </c>
      <c r="H691" s="125" t="e">
        <f>#REF!</f>
        <v>#REF!</v>
      </c>
      <c r="I691" s="125" t="e">
        <f>#REF!</f>
        <v>#REF!</v>
      </c>
      <c r="J691" s="125" t="e">
        <f>#REF!</f>
        <v>#REF!</v>
      </c>
      <c r="K691" s="125" t="e">
        <f>#REF!</f>
        <v>#REF!</v>
      </c>
      <c r="L691" s="125" t="e">
        <f>#REF!</f>
        <v>#REF!</v>
      </c>
      <c r="M691" s="125" t="e">
        <f>#REF!</f>
        <v>#REF!</v>
      </c>
      <c r="N691" s="125"/>
      <c r="O691" s="125"/>
      <c r="P691" s="125"/>
      <c r="Q691" s="125"/>
      <c r="R691" s="125"/>
      <c r="S691" s="125"/>
      <c r="T691" s="125"/>
      <c r="U691" s="125"/>
      <c r="V691" s="125"/>
      <c r="W691" s="125"/>
      <c r="X691" s="125"/>
      <c r="AD691" t="e">
        <v>#DIV/0!</v>
      </c>
      <c r="AE691" t="e">
        <v>#DIV/0!</v>
      </c>
      <c r="AF691" t="e">
        <v>#DIV/0!</v>
      </c>
    </row>
    <row r="692" spans="1:32" x14ac:dyDescent="0.2">
      <c r="A692" s="14" t="s">
        <v>15</v>
      </c>
      <c r="B692" s="26"/>
      <c r="C692" s="124"/>
      <c r="D692" s="125" t="e">
        <f>#REF!</f>
        <v>#REF!</v>
      </c>
      <c r="E692" s="125" t="e">
        <f>#REF!</f>
        <v>#REF!</v>
      </c>
      <c r="F692" s="125" t="e">
        <f>#REF!</f>
        <v>#REF!</v>
      </c>
      <c r="G692" s="125" t="e">
        <f>#REF!</f>
        <v>#REF!</v>
      </c>
      <c r="H692" s="125" t="e">
        <f>#REF!</f>
        <v>#REF!</v>
      </c>
      <c r="I692" s="125" t="e">
        <f>#REF!</f>
        <v>#REF!</v>
      </c>
      <c r="J692" s="125" t="e">
        <f>#REF!</f>
        <v>#REF!</v>
      </c>
      <c r="K692" s="125" t="e">
        <f>#REF!</f>
        <v>#REF!</v>
      </c>
      <c r="L692" s="125" t="e">
        <f>#REF!</f>
        <v>#REF!</v>
      </c>
      <c r="M692" s="125" t="e">
        <f>#REF!</f>
        <v>#REF!</v>
      </c>
      <c r="N692" s="125" t="e">
        <f t="shared" si="282"/>
        <v>#REF!</v>
      </c>
      <c r="O692" s="125" t="e">
        <f t="shared" si="282"/>
        <v>#REF!</v>
      </c>
      <c r="P692" s="125" t="e">
        <f t="shared" si="282"/>
        <v>#REF!</v>
      </c>
      <c r="Q692" s="125" t="e">
        <f t="shared" si="282"/>
        <v>#REF!</v>
      </c>
      <c r="R692" s="125" t="e">
        <f t="shared" si="282"/>
        <v>#REF!</v>
      </c>
      <c r="S692" s="125" t="e">
        <f t="shared" si="282"/>
        <v>#REF!</v>
      </c>
      <c r="T692" s="125" t="e">
        <f t="shared" si="282"/>
        <v>#REF!</v>
      </c>
      <c r="U692" s="125" t="e">
        <f t="shared" si="282"/>
        <v>#REF!</v>
      </c>
      <c r="V692" s="125" t="e">
        <f t="shared" si="282"/>
        <v>#REF!</v>
      </c>
      <c r="W692" s="125" t="e">
        <f t="shared" si="282"/>
        <v>#REF!</v>
      </c>
      <c r="X692" s="125" t="e">
        <f t="shared" si="282"/>
        <v>#REF!</v>
      </c>
      <c r="AD692">
        <v>0.88888888888888884</v>
      </c>
      <c r="AE692">
        <v>0.81604302722219291</v>
      </c>
      <c r="AF692">
        <v>1.0892671822889817</v>
      </c>
    </row>
    <row r="693" spans="1:32" x14ac:dyDescent="0.2">
      <c r="A693" s="14" t="s">
        <v>16</v>
      </c>
      <c r="B693" s="26"/>
      <c r="C693" s="124"/>
      <c r="D693" s="125" t="e">
        <f>#REF!</f>
        <v>#REF!</v>
      </c>
      <c r="E693" s="125" t="e">
        <f>#REF!</f>
        <v>#REF!</v>
      </c>
      <c r="F693" s="125" t="e">
        <f>#REF!</f>
        <v>#REF!</v>
      </c>
      <c r="G693" s="125" t="e">
        <f>#REF!</f>
        <v>#REF!</v>
      </c>
      <c r="H693" s="125" t="e">
        <f>#REF!</f>
        <v>#REF!</v>
      </c>
      <c r="I693" s="125" t="e">
        <f>#REF!</f>
        <v>#REF!</v>
      </c>
      <c r="J693" s="125" t="e">
        <f>#REF!</f>
        <v>#REF!</v>
      </c>
      <c r="K693" s="125" t="e">
        <f>#REF!</f>
        <v>#REF!</v>
      </c>
      <c r="L693" s="125" t="e">
        <f>#REF!</f>
        <v>#REF!</v>
      </c>
      <c r="M693" s="125" t="e">
        <f>#REF!</f>
        <v>#REF!</v>
      </c>
      <c r="N693" s="125" t="e">
        <f t="shared" si="282"/>
        <v>#REF!</v>
      </c>
      <c r="O693" s="125" t="e">
        <f t="shared" si="282"/>
        <v>#REF!</v>
      </c>
      <c r="P693" s="125" t="e">
        <f t="shared" si="282"/>
        <v>#REF!</v>
      </c>
      <c r="Q693" s="125" t="e">
        <f t="shared" si="282"/>
        <v>#REF!</v>
      </c>
      <c r="R693" s="125" t="e">
        <f t="shared" si="282"/>
        <v>#REF!</v>
      </c>
      <c r="S693" s="125" t="e">
        <f t="shared" si="282"/>
        <v>#REF!</v>
      </c>
      <c r="T693" s="125" t="e">
        <f t="shared" si="282"/>
        <v>#REF!</v>
      </c>
      <c r="U693" s="125" t="e">
        <f t="shared" si="282"/>
        <v>#REF!</v>
      </c>
      <c r="V693" s="125" t="e">
        <f t="shared" si="282"/>
        <v>#REF!</v>
      </c>
      <c r="W693" s="125" t="e">
        <f t="shared" si="282"/>
        <v>#REF!</v>
      </c>
      <c r="X693" s="125" t="e">
        <f t="shared" si="282"/>
        <v>#REF!</v>
      </c>
      <c r="AD693">
        <v>0.83333333333333337</v>
      </c>
      <c r="AE693">
        <v>0.28798376814285698</v>
      </c>
      <c r="AF693">
        <v>2.8936816081938019</v>
      </c>
    </row>
    <row r="694" spans="1:32" x14ac:dyDescent="0.2">
      <c r="A694" s="14" t="s">
        <v>43</v>
      </c>
      <c r="B694" s="26"/>
      <c r="C694" s="124"/>
      <c r="D694" s="125" t="e">
        <f>#REF!</f>
        <v>#REF!</v>
      </c>
      <c r="E694" s="125" t="e">
        <f>#REF!</f>
        <v>#REF!</v>
      </c>
      <c r="F694" s="125" t="e">
        <f>#REF!</f>
        <v>#REF!</v>
      </c>
      <c r="G694" s="125" t="e">
        <f>#REF!</f>
        <v>#REF!</v>
      </c>
      <c r="H694" s="125" t="e">
        <f>#REF!</f>
        <v>#REF!</v>
      </c>
      <c r="I694" s="125" t="e">
        <f>#REF!</f>
        <v>#REF!</v>
      </c>
      <c r="J694" s="125" t="e">
        <f>#REF!</f>
        <v>#REF!</v>
      </c>
      <c r="K694" s="125" t="e">
        <f>#REF!</f>
        <v>#REF!</v>
      </c>
      <c r="L694" s="125" t="e">
        <f>#REF!</f>
        <v>#REF!</v>
      </c>
      <c r="M694" s="125" t="e">
        <f>#REF!</f>
        <v>#REF!</v>
      </c>
      <c r="N694" s="125" t="e">
        <f t="shared" si="282"/>
        <v>#REF!</v>
      </c>
      <c r="O694" s="125" t="e">
        <f t="shared" si="282"/>
        <v>#REF!</v>
      </c>
      <c r="P694" s="125" t="e">
        <f t="shared" si="282"/>
        <v>#REF!</v>
      </c>
      <c r="Q694" s="125" t="e">
        <f t="shared" si="282"/>
        <v>#REF!</v>
      </c>
      <c r="R694" s="125" t="e">
        <f t="shared" si="282"/>
        <v>#REF!</v>
      </c>
      <c r="S694" s="125" t="e">
        <f t="shared" si="282"/>
        <v>#REF!</v>
      </c>
      <c r="T694" s="125" t="e">
        <f t="shared" si="282"/>
        <v>#REF!</v>
      </c>
      <c r="U694" s="125" t="e">
        <f t="shared" si="282"/>
        <v>#REF!</v>
      </c>
      <c r="V694" s="125" t="e">
        <f t="shared" si="282"/>
        <v>#REF!</v>
      </c>
      <c r="W694" s="125" t="e">
        <f t="shared" si="282"/>
        <v>#REF!</v>
      </c>
      <c r="X694" s="125" t="e">
        <f t="shared" si="282"/>
        <v>#REF!</v>
      </c>
      <c r="AD694">
        <v>0.76190476190476186</v>
      </c>
      <c r="AE694">
        <v>0.90009103442026284</v>
      </c>
      <c r="AF694">
        <v>0.84647522613698178</v>
      </c>
    </row>
    <row r="695" spans="1:32" x14ac:dyDescent="0.2">
      <c r="A695" s="14" t="s">
        <v>17</v>
      </c>
      <c r="B695" s="26"/>
      <c r="C695" s="124"/>
      <c r="D695" s="125" t="e">
        <f>#REF!</f>
        <v>#REF!</v>
      </c>
      <c r="E695" s="125" t="e">
        <f>#REF!</f>
        <v>#REF!</v>
      </c>
      <c r="F695" s="125" t="e">
        <f>#REF!</f>
        <v>#REF!</v>
      </c>
      <c r="G695" s="125" t="e">
        <f>#REF!</f>
        <v>#REF!</v>
      </c>
      <c r="H695" s="125" t="e">
        <f>#REF!</f>
        <v>#REF!</v>
      </c>
      <c r="I695" s="125" t="e">
        <f>#REF!</f>
        <v>#REF!</v>
      </c>
      <c r="J695" s="125" t="e">
        <f>#REF!</f>
        <v>#REF!</v>
      </c>
      <c r="K695" s="125" t="e">
        <f>#REF!</f>
        <v>#REF!</v>
      </c>
      <c r="L695" s="125" t="e">
        <f>#REF!</f>
        <v>#REF!</v>
      </c>
      <c r="M695" s="125" t="e">
        <f>#REF!</f>
        <v>#REF!</v>
      </c>
      <c r="N695" s="125" t="e">
        <f t="shared" si="282"/>
        <v>#REF!</v>
      </c>
      <c r="O695" s="125" t="e">
        <f t="shared" si="282"/>
        <v>#REF!</v>
      </c>
      <c r="P695" s="125" t="e">
        <f t="shared" si="282"/>
        <v>#REF!</v>
      </c>
      <c r="Q695" s="125" t="e">
        <f t="shared" si="282"/>
        <v>#REF!</v>
      </c>
      <c r="R695" s="125" t="e">
        <f t="shared" si="282"/>
        <v>#REF!</v>
      </c>
      <c r="S695" s="125" t="e">
        <f t="shared" si="282"/>
        <v>#REF!</v>
      </c>
      <c r="T695" s="125" t="e">
        <f t="shared" si="282"/>
        <v>#REF!</v>
      </c>
      <c r="U695" s="125" t="e">
        <f t="shared" si="282"/>
        <v>#REF!</v>
      </c>
      <c r="V695" s="125" t="e">
        <f t="shared" si="282"/>
        <v>#REF!</v>
      </c>
      <c r="W695" s="125" t="e">
        <f t="shared" si="282"/>
        <v>#REF!</v>
      </c>
      <c r="X695" s="125" t="e">
        <f t="shared" si="282"/>
        <v>#REF!</v>
      </c>
      <c r="AD695">
        <v>1</v>
      </c>
      <c r="AE695">
        <v>1.0173208644300036</v>
      </c>
      <c r="AF695">
        <v>0.9829740399163952</v>
      </c>
    </row>
    <row r="696" spans="1:32" x14ac:dyDescent="0.2">
      <c r="A696" s="14" t="s">
        <v>18</v>
      </c>
      <c r="B696" s="26"/>
      <c r="C696" s="124"/>
      <c r="D696" s="125" t="e">
        <f>#REF!</f>
        <v>#REF!</v>
      </c>
      <c r="E696" s="125" t="e">
        <f>#REF!</f>
        <v>#REF!</v>
      </c>
      <c r="F696" s="125" t="e">
        <f>#REF!</f>
        <v>#REF!</v>
      </c>
      <c r="G696" s="125" t="e">
        <f>#REF!</f>
        <v>#REF!</v>
      </c>
      <c r="H696" s="125" t="e">
        <f>#REF!</f>
        <v>#REF!</v>
      </c>
      <c r="I696" s="125" t="e">
        <f>#REF!</f>
        <v>#REF!</v>
      </c>
      <c r="J696" s="125" t="e">
        <f>#REF!</f>
        <v>#REF!</v>
      </c>
      <c r="K696" s="125" t="e">
        <f>#REF!</f>
        <v>#REF!</v>
      </c>
      <c r="L696" s="125" t="e">
        <f>#REF!</f>
        <v>#REF!</v>
      </c>
      <c r="M696" s="125" t="e">
        <f>#REF!</f>
        <v>#REF!</v>
      </c>
      <c r="N696" s="125" t="e">
        <f t="shared" si="282"/>
        <v>#REF!</v>
      </c>
      <c r="O696" s="125" t="e">
        <f t="shared" si="282"/>
        <v>#REF!</v>
      </c>
      <c r="P696" s="125" t="e">
        <f t="shared" si="282"/>
        <v>#REF!</v>
      </c>
      <c r="Q696" s="125" t="e">
        <f t="shared" si="282"/>
        <v>#REF!</v>
      </c>
      <c r="R696" s="125" t="e">
        <f t="shared" si="282"/>
        <v>#REF!</v>
      </c>
      <c r="S696" s="125" t="e">
        <f t="shared" si="282"/>
        <v>#REF!</v>
      </c>
      <c r="T696" s="125" t="e">
        <f t="shared" si="282"/>
        <v>#REF!</v>
      </c>
      <c r="U696" s="125" t="e">
        <f t="shared" si="282"/>
        <v>#REF!</v>
      </c>
      <c r="V696" s="125" t="e">
        <f t="shared" si="282"/>
        <v>#REF!</v>
      </c>
      <c r="W696" s="125" t="e">
        <f t="shared" si="282"/>
        <v>#REF!</v>
      </c>
      <c r="X696" s="125" t="e">
        <f t="shared" si="282"/>
        <v>#REF!</v>
      </c>
      <c r="AD696">
        <v>0.83333333333333337</v>
      </c>
      <c r="AE696">
        <v>0.74172134602081807</v>
      </c>
      <c r="AF696">
        <v>1.1235126746776194</v>
      </c>
    </row>
    <row r="697" spans="1:32" x14ac:dyDescent="0.2">
      <c r="A697" s="14" t="s">
        <v>42</v>
      </c>
      <c r="B697" s="26"/>
      <c r="C697" s="124"/>
      <c r="D697" s="125" t="e">
        <f>#REF!</f>
        <v>#REF!</v>
      </c>
      <c r="E697" s="125" t="e">
        <f>#REF!</f>
        <v>#REF!</v>
      </c>
      <c r="F697" s="125" t="e">
        <f>#REF!</f>
        <v>#REF!</v>
      </c>
      <c r="G697" s="125" t="e">
        <f>#REF!</f>
        <v>#REF!</v>
      </c>
      <c r="H697" s="125" t="e">
        <f>#REF!</f>
        <v>#REF!</v>
      </c>
      <c r="I697" s="125" t="e">
        <f>#REF!</f>
        <v>#REF!</v>
      </c>
      <c r="J697" s="125" t="e">
        <f>#REF!</f>
        <v>#REF!</v>
      </c>
      <c r="K697" s="125" t="e">
        <f>#REF!</f>
        <v>#REF!</v>
      </c>
      <c r="L697" s="125" t="e">
        <f>#REF!</f>
        <v>#REF!</v>
      </c>
      <c r="M697" s="125" t="e">
        <f>#REF!</f>
        <v>#REF!</v>
      </c>
      <c r="N697" s="125" t="e">
        <f t="shared" si="282"/>
        <v>#REF!</v>
      </c>
      <c r="O697" s="125" t="e">
        <f t="shared" si="282"/>
        <v>#REF!</v>
      </c>
      <c r="P697" s="125" t="e">
        <f t="shared" si="282"/>
        <v>#REF!</v>
      </c>
      <c r="Q697" s="125" t="e">
        <f t="shared" si="282"/>
        <v>#REF!</v>
      </c>
      <c r="R697" s="125" t="e">
        <f t="shared" si="282"/>
        <v>#REF!</v>
      </c>
      <c r="S697" s="125" t="e">
        <f t="shared" si="282"/>
        <v>#REF!</v>
      </c>
      <c r="T697" s="125" t="e">
        <f t="shared" si="282"/>
        <v>#REF!</v>
      </c>
      <c r="U697" s="125" t="e">
        <f t="shared" si="282"/>
        <v>#REF!</v>
      </c>
      <c r="V697" s="125" t="e">
        <f t="shared" si="282"/>
        <v>#REF!</v>
      </c>
      <c r="W697" s="125" t="e">
        <f t="shared" si="282"/>
        <v>#REF!</v>
      </c>
      <c r="X697" s="125" t="e">
        <f t="shared" si="282"/>
        <v>#REF!</v>
      </c>
      <c r="AD697">
        <v>1</v>
      </c>
      <c r="AE697">
        <v>0.81200523681759473</v>
      </c>
      <c r="AF697">
        <v>1.2315191511808385</v>
      </c>
    </row>
    <row r="698" spans="1:32" x14ac:dyDescent="0.2">
      <c r="A698" s="14" t="s">
        <v>44</v>
      </c>
      <c r="B698" s="26"/>
      <c r="C698" s="124"/>
      <c r="D698" s="125" t="e">
        <f>#REF!</f>
        <v>#REF!</v>
      </c>
      <c r="E698" s="125" t="e">
        <f>#REF!</f>
        <v>#REF!</v>
      </c>
      <c r="F698" s="125" t="e">
        <f>#REF!</f>
        <v>#REF!</v>
      </c>
      <c r="G698" s="125" t="e">
        <f>#REF!</f>
        <v>#REF!</v>
      </c>
      <c r="H698" s="125" t="e">
        <f>#REF!</f>
        <v>#REF!</v>
      </c>
      <c r="I698" s="125" t="e">
        <f>#REF!</f>
        <v>#REF!</v>
      </c>
      <c r="J698" s="125" t="e">
        <f>#REF!</f>
        <v>#REF!</v>
      </c>
      <c r="K698" s="125" t="e">
        <f>#REF!</f>
        <v>#REF!</v>
      </c>
      <c r="L698" s="125" t="e">
        <f>#REF!</f>
        <v>#REF!</v>
      </c>
      <c r="M698" s="125" t="e">
        <f>#REF!</f>
        <v>#REF!</v>
      </c>
      <c r="N698" s="125" t="e">
        <f t="shared" si="282"/>
        <v>#REF!</v>
      </c>
      <c r="O698" s="125" t="e">
        <f t="shared" si="282"/>
        <v>#REF!</v>
      </c>
      <c r="P698" s="125" t="e">
        <f t="shared" si="282"/>
        <v>#REF!</v>
      </c>
      <c r="Q698" s="125" t="e">
        <f t="shared" si="282"/>
        <v>#REF!</v>
      </c>
      <c r="R698" s="125" t="e">
        <f t="shared" si="282"/>
        <v>#REF!</v>
      </c>
      <c r="S698" s="125" t="e">
        <f t="shared" si="282"/>
        <v>#REF!</v>
      </c>
      <c r="T698" s="125" t="e">
        <f t="shared" si="282"/>
        <v>#REF!</v>
      </c>
      <c r="U698" s="125" t="e">
        <f t="shared" si="282"/>
        <v>#REF!</v>
      </c>
      <c r="V698" s="125" t="e">
        <f t="shared" si="282"/>
        <v>#REF!</v>
      </c>
      <c r="W698" s="125" t="e">
        <f t="shared" si="282"/>
        <v>#REF!</v>
      </c>
      <c r="X698" s="125" t="e">
        <f t="shared" si="282"/>
        <v>#REF!</v>
      </c>
      <c r="AD698">
        <v>0.77777777777777779</v>
      </c>
      <c r="AE698">
        <v>0.54953224902719455</v>
      </c>
      <c r="AF698">
        <v>1.415345103321294</v>
      </c>
    </row>
    <row r="699" spans="1:32" x14ac:dyDescent="0.2">
      <c r="A699" s="14" t="s">
        <v>19</v>
      </c>
      <c r="B699" s="26"/>
      <c r="C699" s="124"/>
      <c r="D699" s="125" t="e">
        <f>#REF!</f>
        <v>#REF!</v>
      </c>
      <c r="E699" s="125" t="e">
        <f>#REF!</f>
        <v>#REF!</v>
      </c>
      <c r="F699" s="125" t="e">
        <f>#REF!</f>
        <v>#REF!</v>
      </c>
      <c r="G699" s="125" t="e">
        <f>#REF!</f>
        <v>#REF!</v>
      </c>
      <c r="H699" s="125" t="e">
        <f>#REF!</f>
        <v>#REF!</v>
      </c>
      <c r="I699" s="125" t="e">
        <f>#REF!</f>
        <v>#REF!</v>
      </c>
      <c r="J699" s="125" t="e">
        <f>#REF!</f>
        <v>#REF!</v>
      </c>
      <c r="K699" s="125" t="e">
        <f>#REF!</f>
        <v>#REF!</v>
      </c>
      <c r="L699" s="125" t="e">
        <f>#REF!</f>
        <v>#REF!</v>
      </c>
      <c r="M699" s="125" t="e">
        <f>#REF!</f>
        <v>#REF!</v>
      </c>
      <c r="N699" s="125" t="e">
        <f t="shared" si="282"/>
        <v>#REF!</v>
      </c>
      <c r="O699" s="125" t="e">
        <f t="shared" si="282"/>
        <v>#REF!</v>
      </c>
      <c r="P699" s="125" t="e">
        <f t="shared" si="282"/>
        <v>#REF!</v>
      </c>
      <c r="Q699" s="125" t="e">
        <f t="shared" si="282"/>
        <v>#REF!</v>
      </c>
      <c r="R699" s="125" t="e">
        <f t="shared" si="282"/>
        <v>#REF!</v>
      </c>
      <c r="S699" s="125" t="e">
        <f t="shared" si="282"/>
        <v>#REF!</v>
      </c>
      <c r="T699" s="125" t="e">
        <f t="shared" si="282"/>
        <v>#REF!</v>
      </c>
      <c r="U699" s="125" t="e">
        <f t="shared" si="282"/>
        <v>#REF!</v>
      </c>
      <c r="V699" s="125" t="e">
        <f t="shared" si="282"/>
        <v>#REF!</v>
      </c>
      <c r="W699" s="125" t="e">
        <f t="shared" si="282"/>
        <v>#REF!</v>
      </c>
      <c r="X699" s="125" t="e">
        <f t="shared" si="282"/>
        <v>#REF!</v>
      </c>
      <c r="AD699">
        <v>0.8</v>
      </c>
      <c r="AE699">
        <v>0.81148854548214233</v>
      </c>
      <c r="AF699">
        <v>0.98584262766726249</v>
      </c>
    </row>
    <row r="700" spans="1:32" x14ac:dyDescent="0.2">
      <c r="A700" s="6" t="s">
        <v>4</v>
      </c>
      <c r="B700" s="26"/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2"/>
      <c r="N700" s="107"/>
      <c r="O700" s="107"/>
      <c r="P700" s="107"/>
      <c r="Q700" s="107"/>
      <c r="R700" s="107"/>
      <c r="S700" s="107"/>
      <c r="T700" s="107"/>
      <c r="U700" s="107"/>
      <c r="V700" s="107"/>
      <c r="W700" s="107"/>
      <c r="X700" s="107"/>
    </row>
    <row r="701" spans="1:32" x14ac:dyDescent="0.2">
      <c r="A701" s="199" t="s">
        <v>198</v>
      </c>
      <c r="K701" t="e">
        <f>#REF!</f>
        <v>#REF!</v>
      </c>
      <c r="L701" t="e">
        <f>#REF!</f>
        <v>#REF!</v>
      </c>
      <c r="M701" t="e">
        <f>#REF!</f>
        <v>#REF!</v>
      </c>
      <c r="N701" t="e">
        <f>#REF!</f>
        <v>#REF!</v>
      </c>
      <c r="O701" s="201" t="e">
        <f>(AVERAGE($K701:$M701)/AVERAGE($K678:$M678))*O678</f>
        <v>#REF!</v>
      </c>
      <c r="P701" s="201" t="e">
        <f t="shared" ref="P701:X701" si="294">(AVERAGE($K701:$M701)/AVERAGE($K678:$M678))*P678</f>
        <v>#REF!</v>
      </c>
      <c r="Q701" s="201" t="e">
        <f t="shared" si="294"/>
        <v>#REF!</v>
      </c>
      <c r="R701" s="201" t="e">
        <f t="shared" si="294"/>
        <v>#REF!</v>
      </c>
      <c r="S701" s="201" t="e">
        <f t="shared" si="294"/>
        <v>#REF!</v>
      </c>
      <c r="T701" s="201" t="e">
        <f t="shared" si="294"/>
        <v>#REF!</v>
      </c>
      <c r="U701" s="201" t="e">
        <f t="shared" si="294"/>
        <v>#REF!</v>
      </c>
      <c r="V701" s="201" t="e">
        <f t="shared" si="294"/>
        <v>#REF!</v>
      </c>
      <c r="W701" s="201" t="e">
        <f t="shared" si="294"/>
        <v>#REF!</v>
      </c>
      <c r="X701" s="201" t="e">
        <f t="shared" si="294"/>
        <v>#REF!</v>
      </c>
    </row>
    <row r="702" spans="1:32" x14ac:dyDescent="0.2">
      <c r="A702" s="199" t="s">
        <v>197</v>
      </c>
      <c r="K702" s="126" t="e">
        <f>K701+K678</f>
        <v>#REF!</v>
      </c>
      <c r="L702" s="126" t="e">
        <f t="shared" ref="L702:N702" si="295">L701+L678</f>
        <v>#REF!</v>
      </c>
      <c r="M702" s="126" t="e">
        <f t="shared" si="295"/>
        <v>#REF!</v>
      </c>
      <c r="N702" s="126" t="e">
        <f t="shared" si="295"/>
        <v>#REF!</v>
      </c>
      <c r="O702" s="126" t="e">
        <f t="shared" ref="O702" si="296">O701+O678</f>
        <v>#REF!</v>
      </c>
      <c r="P702" s="126" t="e">
        <f t="shared" ref="P702" si="297">P701+P678</f>
        <v>#REF!</v>
      </c>
      <c r="Q702" s="126" t="e">
        <f t="shared" ref="Q702" si="298">Q701+Q678</f>
        <v>#REF!</v>
      </c>
      <c r="R702" s="126" t="e">
        <f t="shared" ref="R702" si="299">R701+R678</f>
        <v>#REF!</v>
      </c>
      <c r="S702" s="126" t="e">
        <f t="shared" ref="S702" si="300">S701+S678</f>
        <v>#REF!</v>
      </c>
      <c r="T702" s="126" t="e">
        <f t="shared" ref="T702" si="301">T701+T678</f>
        <v>#REF!</v>
      </c>
      <c r="U702" s="126" t="e">
        <f t="shared" ref="U702" si="302">U701+U678</f>
        <v>#REF!</v>
      </c>
      <c r="V702" s="126" t="e">
        <f t="shared" ref="V702" si="303">V701+V678</f>
        <v>#REF!</v>
      </c>
      <c r="W702" s="126" t="e">
        <f t="shared" ref="W702" si="304">W701+W678</f>
        <v>#REF!</v>
      </c>
      <c r="X702" s="126" t="e">
        <f t="shared" ref="X702" si="305">X701+X678</f>
        <v>#REF!</v>
      </c>
    </row>
    <row r="703" spans="1:32" x14ac:dyDescent="0.2">
      <c r="A703" s="56" t="s">
        <v>199</v>
      </c>
      <c r="B703" s="26"/>
      <c r="C703" s="49"/>
      <c r="D703" s="49"/>
      <c r="E703" s="49"/>
      <c r="F703" s="49"/>
      <c r="G703" s="55"/>
      <c r="H703" s="55"/>
      <c r="I703" s="38"/>
      <c r="J703" s="38"/>
      <c r="K703" s="38"/>
      <c r="L703" s="38"/>
      <c r="M703" s="122"/>
      <c r="N703" s="107"/>
      <c r="O703" s="107"/>
      <c r="P703" s="107"/>
      <c r="Q703" s="107"/>
      <c r="R703" s="107"/>
      <c r="S703" s="107"/>
      <c r="T703" s="107"/>
      <c r="U703" s="107"/>
      <c r="V703" s="107"/>
      <c r="W703" s="107"/>
      <c r="X703" s="107"/>
    </row>
    <row r="704" spans="1:32" x14ac:dyDescent="0.2">
      <c r="A704" s="57" t="s">
        <v>6</v>
      </c>
      <c r="B704" s="26"/>
      <c r="C704" s="124"/>
      <c r="D704" s="124"/>
      <c r="E704" s="124"/>
      <c r="F704" s="124"/>
      <c r="G704" s="124"/>
      <c r="H704" s="124"/>
      <c r="I704" s="124"/>
      <c r="J704" s="124"/>
      <c r="K704" s="124"/>
      <c r="L704" s="124"/>
      <c r="M704" s="122"/>
      <c r="N704" s="107"/>
      <c r="O704" s="107"/>
      <c r="P704" s="107"/>
      <c r="Q704" s="107"/>
      <c r="R704" s="107"/>
      <c r="S704" s="107"/>
      <c r="T704" s="107"/>
      <c r="U704" s="107"/>
      <c r="V704" s="107"/>
      <c r="W704" s="107"/>
      <c r="X704" s="107"/>
      <c r="AD704" t="s">
        <v>164</v>
      </c>
      <c r="AE704" t="s">
        <v>163</v>
      </c>
      <c r="AF704" t="s">
        <v>162</v>
      </c>
    </row>
    <row r="705" spans="1:32" x14ac:dyDescent="0.2">
      <c r="A705" s="6" t="s">
        <v>40</v>
      </c>
      <c r="B705" s="26"/>
      <c r="C705" s="124"/>
      <c r="D705" s="124"/>
      <c r="E705" s="124"/>
      <c r="F705" s="124"/>
      <c r="G705" s="124"/>
      <c r="H705" s="124"/>
      <c r="I705" s="124"/>
      <c r="J705" s="124"/>
      <c r="K705" s="124"/>
      <c r="L705" s="124" t="e">
        <f t="shared" ref="L705:M705" si="306">L706+L709</f>
        <v>#REF!</v>
      </c>
      <c r="M705" s="124" t="e">
        <f t="shared" si="306"/>
        <v>#REF!</v>
      </c>
      <c r="N705" s="124" t="e">
        <f t="shared" ref="N705" si="307">N706+N709</f>
        <v>#REF!</v>
      </c>
      <c r="O705" s="124" t="e">
        <f t="shared" ref="O705" si="308">O706+O709</f>
        <v>#REF!</v>
      </c>
      <c r="P705" s="124" t="e">
        <f t="shared" ref="P705" si="309">P706+P709</f>
        <v>#REF!</v>
      </c>
      <c r="Q705" s="124" t="e">
        <f t="shared" ref="Q705" si="310">Q706+Q709</f>
        <v>#REF!</v>
      </c>
      <c r="R705" s="124" t="e">
        <f t="shared" ref="R705" si="311">R706+R709</f>
        <v>#REF!</v>
      </c>
      <c r="S705" s="124" t="e">
        <f t="shared" ref="S705" si="312">S706+S709</f>
        <v>#REF!</v>
      </c>
      <c r="T705" s="124" t="e">
        <f t="shared" ref="T705" si="313">T706+T709</f>
        <v>#REF!</v>
      </c>
      <c r="U705" s="124" t="e">
        <f t="shared" ref="U705" si="314">U706+U709</f>
        <v>#REF!</v>
      </c>
      <c r="V705" s="124" t="e">
        <f t="shared" ref="V705" si="315">V706+V709</f>
        <v>#REF!</v>
      </c>
      <c r="W705" s="124" t="e">
        <f t="shared" ref="W705" si="316">W706+W709</f>
        <v>#REF!</v>
      </c>
      <c r="X705" s="124" t="e">
        <f t="shared" ref="X705" si="317">X706+X709</f>
        <v>#REF!</v>
      </c>
      <c r="AD705">
        <v>1.0366218242042498</v>
      </c>
      <c r="AE705">
        <v>1.0020360840642819</v>
      </c>
      <c r="AF705">
        <v>1.0345154637542466</v>
      </c>
    </row>
    <row r="706" spans="1:32" x14ac:dyDescent="0.2">
      <c r="A706" s="13" t="s">
        <v>0</v>
      </c>
      <c r="B706" s="26"/>
      <c r="C706" s="124"/>
      <c r="D706" s="124"/>
      <c r="E706" s="124"/>
      <c r="F706" s="124"/>
      <c r="G706" s="124"/>
      <c r="H706" s="124"/>
      <c r="I706" s="124"/>
      <c r="J706" s="124"/>
      <c r="K706" s="107" t="e">
        <f t="shared" ref="K706:N706" si="318">K75+K76</f>
        <v>#REF!</v>
      </c>
      <c r="L706" s="107" t="e">
        <f t="shared" si="318"/>
        <v>#REF!</v>
      </c>
      <c r="M706" s="107" t="e">
        <f t="shared" si="318"/>
        <v>#REF!</v>
      </c>
      <c r="N706" s="107" t="e">
        <f t="shared" si="318"/>
        <v>#REF!</v>
      </c>
      <c r="O706" s="107" t="e">
        <f t="shared" ref="O706:X706" si="319">O75+O76</f>
        <v>#REF!</v>
      </c>
      <c r="P706" s="107" t="e">
        <f t="shared" si="319"/>
        <v>#REF!</v>
      </c>
      <c r="Q706" s="107" t="e">
        <f t="shared" si="319"/>
        <v>#REF!</v>
      </c>
      <c r="R706" s="107" t="e">
        <f t="shared" si="319"/>
        <v>#REF!</v>
      </c>
      <c r="S706" s="107" t="e">
        <f t="shared" si="319"/>
        <v>#REF!</v>
      </c>
      <c r="T706" s="107" t="e">
        <f t="shared" si="319"/>
        <v>#REF!</v>
      </c>
      <c r="U706" s="107" t="e">
        <f t="shared" si="319"/>
        <v>#REF!</v>
      </c>
      <c r="V706" s="107" t="e">
        <f t="shared" si="319"/>
        <v>#REF!</v>
      </c>
      <c r="W706" s="107" t="e">
        <f t="shared" si="319"/>
        <v>#REF!</v>
      </c>
      <c r="X706" s="107" t="e">
        <f t="shared" si="319"/>
        <v>#REF!</v>
      </c>
      <c r="AD706">
        <v>1.0383359107340067</v>
      </c>
      <c r="AE706">
        <v>1.0274912420604183</v>
      </c>
      <c r="AF706">
        <v>1.010554512028581</v>
      </c>
    </row>
    <row r="707" spans="1:32" x14ac:dyDescent="0.2">
      <c r="A707" s="58" t="s">
        <v>36</v>
      </c>
      <c r="B707" s="26"/>
      <c r="C707" s="124"/>
      <c r="D707" s="124"/>
      <c r="E707" s="124"/>
      <c r="F707" s="124"/>
      <c r="G707" s="125"/>
      <c r="H707" s="125"/>
      <c r="I707" s="125"/>
      <c r="J707" s="125"/>
      <c r="K707" s="125"/>
      <c r="L707" s="125"/>
      <c r="M707" s="125"/>
      <c r="N707" s="107"/>
      <c r="O707" s="107"/>
      <c r="P707" s="107"/>
      <c r="Q707" s="107"/>
      <c r="R707" s="107"/>
      <c r="S707" s="107"/>
      <c r="T707" s="107"/>
      <c r="U707" s="107"/>
      <c r="V707" s="107"/>
      <c r="W707" s="107"/>
      <c r="X707" s="107"/>
      <c r="AD707">
        <v>1.0383359107340067</v>
      </c>
      <c r="AE707">
        <v>1.0274912420604183</v>
      </c>
      <c r="AF707">
        <v>1.010554512028581</v>
      </c>
    </row>
    <row r="708" spans="1:32" x14ac:dyDescent="0.2">
      <c r="A708" s="58" t="s">
        <v>35</v>
      </c>
      <c r="B708" s="26"/>
      <c r="C708" s="124"/>
      <c r="D708" s="124"/>
      <c r="E708" s="124"/>
      <c r="F708" s="124"/>
      <c r="G708" s="124"/>
      <c r="H708" s="124"/>
      <c r="I708" s="124"/>
      <c r="J708" s="124"/>
      <c r="K708" s="124"/>
      <c r="L708" s="124"/>
      <c r="M708" s="122"/>
      <c r="N708" s="107"/>
      <c r="O708" s="107"/>
      <c r="P708" s="107"/>
      <c r="Q708" s="107"/>
      <c r="R708" s="107"/>
      <c r="S708" s="107"/>
      <c r="T708" s="107"/>
      <c r="U708" s="107"/>
      <c r="V708" s="107"/>
      <c r="W708" s="107"/>
      <c r="X708" s="107"/>
      <c r="AD708" t="e">
        <v>#DIV/0!</v>
      </c>
      <c r="AE708" t="e">
        <v>#DIV/0!</v>
      </c>
      <c r="AF708" t="e">
        <v>#DIV/0!</v>
      </c>
    </row>
    <row r="709" spans="1:32" x14ac:dyDescent="0.2">
      <c r="A709" s="13" t="s">
        <v>1</v>
      </c>
      <c r="B709" s="26"/>
      <c r="C709" s="124"/>
      <c r="D709" s="124"/>
      <c r="E709" s="124"/>
      <c r="F709" s="124"/>
      <c r="G709" s="125"/>
      <c r="H709" s="125"/>
      <c r="I709" s="125"/>
      <c r="J709" s="125"/>
      <c r="K709" s="125" t="e">
        <f>K701+K678-J678</f>
        <v>#REF!</v>
      </c>
      <c r="L709" s="125" t="e">
        <f>#REF!</f>
        <v>#REF!</v>
      </c>
      <c r="M709" s="125" t="e">
        <f>#REF!</f>
        <v>#REF!</v>
      </c>
      <c r="N709" s="125" t="e">
        <f>#REF!</f>
        <v>#REF!</v>
      </c>
      <c r="O709" s="125" t="e">
        <f>O701</f>
        <v>#REF!</v>
      </c>
      <c r="P709" s="125" t="e">
        <f t="shared" ref="P709:X709" si="320">P701</f>
        <v>#REF!</v>
      </c>
      <c r="Q709" s="125" t="e">
        <f t="shared" si="320"/>
        <v>#REF!</v>
      </c>
      <c r="R709" s="125" t="e">
        <f t="shared" si="320"/>
        <v>#REF!</v>
      </c>
      <c r="S709" s="125" t="e">
        <f t="shared" si="320"/>
        <v>#REF!</v>
      </c>
      <c r="T709" s="125" t="e">
        <f t="shared" si="320"/>
        <v>#REF!</v>
      </c>
      <c r="U709" s="125" t="e">
        <f t="shared" si="320"/>
        <v>#REF!</v>
      </c>
      <c r="V709" s="125" t="e">
        <f t="shared" si="320"/>
        <v>#REF!</v>
      </c>
      <c r="W709" s="125" t="e">
        <f t="shared" si="320"/>
        <v>#REF!</v>
      </c>
      <c r="X709" s="125" t="e">
        <f t="shared" si="320"/>
        <v>#REF!</v>
      </c>
      <c r="AD709">
        <v>0.97375739644970416</v>
      </c>
      <c r="AE709">
        <v>0.84754403921366062</v>
      </c>
      <c r="AF709">
        <v>1.1489165770703107</v>
      </c>
    </row>
    <row r="710" spans="1:32" x14ac:dyDescent="0.2">
      <c r="A710" s="202" t="s">
        <v>200</v>
      </c>
      <c r="B710" s="26"/>
      <c r="C710" s="124"/>
      <c r="D710" s="124"/>
      <c r="E710" s="124"/>
      <c r="F710" s="124"/>
      <c r="G710" s="124" t="e">
        <f t="shared" ref="G710:J710" si="321">G678-F678</f>
        <v>#REF!</v>
      </c>
      <c r="H710" s="124" t="e">
        <f t="shared" si="321"/>
        <v>#REF!</v>
      </c>
      <c r="I710" s="124" t="e">
        <f t="shared" si="321"/>
        <v>#REF!</v>
      </c>
      <c r="J710" s="124" t="e">
        <f t="shared" si="321"/>
        <v>#REF!</v>
      </c>
      <c r="K710" s="124" t="e">
        <f>K678-J678</f>
        <v>#REF!</v>
      </c>
      <c r="L710" s="124" t="e">
        <f t="shared" ref="L710:X710" si="322">L678-K678</f>
        <v>#REF!</v>
      </c>
      <c r="M710" s="124" t="e">
        <f t="shared" si="322"/>
        <v>#REF!</v>
      </c>
      <c r="N710" s="124" t="e">
        <f t="shared" si="322"/>
        <v>#REF!</v>
      </c>
      <c r="O710" s="124" t="e">
        <f t="shared" si="322"/>
        <v>#REF!</v>
      </c>
      <c r="P710" s="124" t="e">
        <f t="shared" si="322"/>
        <v>#REF!</v>
      </c>
      <c r="Q710" s="124" t="e">
        <f t="shared" si="322"/>
        <v>#REF!</v>
      </c>
      <c r="R710" s="124" t="e">
        <f t="shared" si="322"/>
        <v>#REF!</v>
      </c>
      <c r="S710" s="124" t="e">
        <f t="shared" si="322"/>
        <v>#REF!</v>
      </c>
      <c r="T710" s="124" t="e">
        <f t="shared" si="322"/>
        <v>#REF!</v>
      </c>
      <c r="U710" s="124" t="e">
        <f t="shared" si="322"/>
        <v>#REF!</v>
      </c>
      <c r="V710" s="124" t="e">
        <f t="shared" si="322"/>
        <v>#REF!</v>
      </c>
      <c r="W710" s="124" t="e">
        <f t="shared" si="322"/>
        <v>#REF!</v>
      </c>
      <c r="X710" s="124" t="e">
        <f t="shared" si="322"/>
        <v>#REF!</v>
      </c>
      <c r="AD710" t="e">
        <v>#DIV/0!</v>
      </c>
      <c r="AE710" t="e">
        <v>#DIV/0!</v>
      </c>
      <c r="AF710" t="e">
        <v>#DIV/0!</v>
      </c>
    </row>
    <row r="711" spans="1:32" x14ac:dyDescent="0.2">
      <c r="A711" s="6" t="s">
        <v>41</v>
      </c>
      <c r="B711" s="26"/>
      <c r="C711" s="125"/>
      <c r="D711" s="125"/>
      <c r="E711" s="125"/>
      <c r="F711" s="125"/>
      <c r="G711" s="125"/>
      <c r="H711" s="125"/>
      <c r="I711" s="125"/>
      <c r="J711" s="125"/>
      <c r="K711" s="125"/>
      <c r="L711" s="125"/>
      <c r="M711" s="125"/>
      <c r="N711" s="125"/>
      <c r="O711" s="125"/>
      <c r="P711" s="125"/>
      <c r="Q711" s="125"/>
      <c r="R711" s="125"/>
      <c r="S711" s="125"/>
      <c r="T711" s="125"/>
      <c r="U711" s="125"/>
      <c r="V711" s="125"/>
      <c r="W711" s="125"/>
      <c r="X711" s="125"/>
      <c r="AD711">
        <v>0.91582491582491588</v>
      </c>
      <c r="AE711">
        <v>0.83356945723932074</v>
      </c>
      <c r="AF711">
        <v>1.0986785898538258</v>
      </c>
    </row>
    <row r="712" spans="1:32" x14ac:dyDescent="0.2">
      <c r="A712" s="13" t="s">
        <v>2</v>
      </c>
      <c r="B712" s="26"/>
      <c r="C712" s="125"/>
      <c r="D712" s="125"/>
      <c r="E712" s="125"/>
      <c r="F712" s="125"/>
      <c r="G712" s="125"/>
      <c r="H712" s="125"/>
      <c r="I712" s="125"/>
      <c r="J712" s="125"/>
      <c r="K712" s="125"/>
      <c r="L712" s="125"/>
      <c r="M712" s="125"/>
      <c r="N712" s="125"/>
      <c r="O712" s="125"/>
      <c r="P712" s="125"/>
      <c r="Q712" s="125"/>
      <c r="R712" s="125"/>
      <c r="S712" s="125"/>
      <c r="T712" s="125"/>
      <c r="U712" s="125"/>
      <c r="V712" s="125"/>
      <c r="W712" s="125"/>
      <c r="X712" s="125"/>
      <c r="AD712">
        <v>0.9642857142857143</v>
      </c>
      <c r="AE712">
        <v>0.9643564247461528</v>
      </c>
      <c r="AF712">
        <v>0.99992667601042107</v>
      </c>
    </row>
    <row r="713" spans="1:32" x14ac:dyDescent="0.2">
      <c r="A713" s="14" t="s">
        <v>7</v>
      </c>
      <c r="B713" s="26"/>
      <c r="C713" s="124"/>
      <c r="D713" s="125"/>
      <c r="E713" s="125"/>
      <c r="F713" s="125"/>
      <c r="G713" s="125"/>
      <c r="H713" s="125"/>
      <c r="I713" s="125"/>
      <c r="J713" s="125"/>
      <c r="K713" s="125"/>
      <c r="L713" s="125"/>
      <c r="M713" s="125"/>
      <c r="N713" s="125"/>
      <c r="O713" s="125"/>
      <c r="P713" s="125"/>
      <c r="Q713" s="125"/>
      <c r="R713" s="125"/>
      <c r="S713" s="125"/>
      <c r="T713" s="125"/>
      <c r="U713" s="125"/>
      <c r="V713" s="125"/>
      <c r="W713" s="125"/>
      <c r="X713" s="125"/>
      <c r="AD713" t="e">
        <v>#DIV/0!</v>
      </c>
      <c r="AE713" t="e">
        <v>#DIV/0!</v>
      </c>
      <c r="AF713" t="e">
        <v>#DIV/0!</v>
      </c>
    </row>
    <row r="714" spans="1:32" x14ac:dyDescent="0.2">
      <c r="A714" s="150" t="s">
        <v>124</v>
      </c>
      <c r="B714" s="26"/>
      <c r="C714" s="124"/>
      <c r="D714" s="125"/>
      <c r="E714" s="125"/>
      <c r="F714" s="125"/>
      <c r="G714" s="125"/>
      <c r="H714" s="125"/>
      <c r="I714" s="125"/>
      <c r="J714" s="125"/>
      <c r="K714" s="125"/>
      <c r="L714" s="125"/>
      <c r="M714" s="125"/>
      <c r="N714" s="125"/>
      <c r="O714" s="125"/>
      <c r="P714" s="125"/>
      <c r="Q714" s="125"/>
      <c r="R714" s="125"/>
      <c r="S714" s="125"/>
      <c r="T714" s="125"/>
      <c r="U714" s="125"/>
      <c r="V714" s="125"/>
      <c r="W714" s="125"/>
      <c r="X714" s="125"/>
      <c r="AD714">
        <v>1</v>
      </c>
      <c r="AE714">
        <v>1.0197128282131014</v>
      </c>
      <c r="AF714">
        <v>0.98066825515214395</v>
      </c>
    </row>
    <row r="715" spans="1:32" x14ac:dyDescent="0.2">
      <c r="A715" s="14" t="s">
        <v>8</v>
      </c>
      <c r="B715" s="26"/>
      <c r="C715" s="124"/>
      <c r="D715" s="125"/>
      <c r="E715" s="125"/>
      <c r="F715" s="125"/>
      <c r="G715" s="125"/>
      <c r="H715" s="125"/>
      <c r="I715" s="125"/>
      <c r="J715" s="125"/>
      <c r="K715" s="125"/>
      <c r="L715" s="125"/>
      <c r="M715" s="125"/>
      <c r="N715" s="125"/>
      <c r="O715" s="125"/>
      <c r="P715" s="125"/>
      <c r="Q715" s="125"/>
      <c r="R715" s="125"/>
      <c r="S715" s="125"/>
      <c r="T715" s="125"/>
      <c r="U715" s="125"/>
      <c r="V715" s="125"/>
      <c r="W715" s="125"/>
      <c r="X715" s="125"/>
      <c r="AD715">
        <v>0.91666666666666663</v>
      </c>
      <c r="AE715">
        <v>1.0944966097989293</v>
      </c>
      <c r="AF715">
        <v>0.83752353224288933</v>
      </c>
    </row>
    <row r="716" spans="1:32" x14ac:dyDescent="0.2">
      <c r="A716" s="14" t="s">
        <v>9</v>
      </c>
      <c r="B716" s="26"/>
      <c r="C716" s="124"/>
      <c r="D716" s="125"/>
      <c r="E716" s="125"/>
      <c r="F716" s="125"/>
      <c r="G716" s="125"/>
      <c r="H716" s="125"/>
      <c r="I716" s="125"/>
      <c r="J716" s="125"/>
      <c r="K716" s="125"/>
      <c r="L716" s="125"/>
      <c r="M716" s="125"/>
      <c r="N716" s="125"/>
      <c r="O716" s="125"/>
      <c r="P716" s="125"/>
      <c r="Q716" s="125"/>
      <c r="R716" s="125"/>
      <c r="S716" s="125"/>
      <c r="T716" s="125"/>
      <c r="U716" s="125"/>
      <c r="V716" s="125"/>
      <c r="W716" s="125"/>
      <c r="X716" s="125"/>
      <c r="AD716">
        <v>0.66666666666666663</v>
      </c>
      <c r="AE716">
        <v>0.67432741755543701</v>
      </c>
      <c r="AF716">
        <v>0.98863941953221768</v>
      </c>
    </row>
    <row r="717" spans="1:32" x14ac:dyDescent="0.2">
      <c r="A717" s="14" t="s">
        <v>101</v>
      </c>
      <c r="B717" s="26"/>
      <c r="C717" s="124"/>
      <c r="D717" s="125"/>
      <c r="E717" s="125"/>
      <c r="F717" s="125"/>
      <c r="G717" s="125"/>
      <c r="H717" s="125"/>
      <c r="I717" s="125"/>
      <c r="J717" s="125"/>
      <c r="K717" s="125"/>
      <c r="L717" s="125"/>
      <c r="M717" s="125"/>
      <c r="N717" s="125"/>
      <c r="O717" s="125"/>
      <c r="P717" s="125"/>
      <c r="Q717" s="125"/>
      <c r="R717" s="125"/>
      <c r="S717" s="125"/>
      <c r="T717" s="125"/>
      <c r="U717" s="125"/>
      <c r="V717" s="125"/>
      <c r="W717" s="125"/>
      <c r="X717" s="125"/>
      <c r="AD717">
        <v>1.1666666666666667</v>
      </c>
      <c r="AE717">
        <v>4.8502322551309645</v>
      </c>
      <c r="AF717">
        <v>0.24053830936291209</v>
      </c>
    </row>
    <row r="718" spans="1:32" x14ac:dyDescent="0.2">
      <c r="A718" s="14" t="s">
        <v>11</v>
      </c>
      <c r="B718" s="26"/>
      <c r="C718" s="124"/>
      <c r="D718" s="125"/>
      <c r="E718" s="125"/>
      <c r="F718" s="125"/>
      <c r="G718" s="125"/>
      <c r="H718" s="125"/>
      <c r="I718" s="125"/>
      <c r="J718" s="125"/>
      <c r="K718" s="125"/>
      <c r="L718" s="125"/>
      <c r="M718" s="125"/>
      <c r="N718" s="125"/>
      <c r="O718" s="125"/>
      <c r="P718" s="125"/>
      <c r="Q718" s="125"/>
      <c r="R718" s="125"/>
      <c r="S718" s="125"/>
      <c r="T718" s="125"/>
      <c r="U718" s="125"/>
      <c r="V718" s="125"/>
      <c r="W718" s="125"/>
      <c r="X718" s="125"/>
      <c r="AD718">
        <v>0.94339622641509435</v>
      </c>
      <c r="AE718">
        <v>0.83524029215494333</v>
      </c>
      <c r="AF718">
        <v>1.1294908007623838</v>
      </c>
    </row>
    <row r="719" spans="1:32" x14ac:dyDescent="0.2">
      <c r="A719" s="14" t="s">
        <v>12</v>
      </c>
      <c r="B719" s="26"/>
      <c r="C719" s="124"/>
      <c r="D719" s="125"/>
      <c r="E719" s="125"/>
      <c r="F719" s="125"/>
      <c r="G719" s="125"/>
      <c r="H719" s="125"/>
      <c r="I719" s="125"/>
      <c r="J719" s="125"/>
      <c r="K719" s="125"/>
      <c r="L719" s="125"/>
      <c r="M719" s="125"/>
      <c r="N719" s="125"/>
      <c r="O719" s="125"/>
      <c r="P719" s="125"/>
      <c r="Q719" s="125"/>
      <c r="R719" s="125"/>
      <c r="S719" s="125"/>
      <c r="T719" s="125"/>
      <c r="U719" s="125"/>
      <c r="V719" s="125"/>
      <c r="W719" s="125"/>
      <c r="X719" s="125"/>
      <c r="AD719">
        <v>1</v>
      </c>
      <c r="AE719">
        <v>1.0097926966528303</v>
      </c>
      <c r="AF719">
        <v>0.99030227027261108</v>
      </c>
    </row>
    <row r="720" spans="1:32" x14ac:dyDescent="0.2">
      <c r="A720" s="13" t="s">
        <v>3</v>
      </c>
      <c r="B720" s="26"/>
      <c r="C720" s="125"/>
      <c r="D720" s="125"/>
      <c r="E720" s="125"/>
      <c r="F720" s="125"/>
      <c r="G720" s="125"/>
      <c r="H720" s="125"/>
      <c r="I720" s="125"/>
      <c r="J720" s="125"/>
      <c r="K720" s="125"/>
      <c r="L720" s="125"/>
      <c r="M720" s="125"/>
      <c r="N720" s="125"/>
      <c r="O720" s="125"/>
      <c r="P720" s="125"/>
      <c r="Q720" s="125"/>
      <c r="R720" s="125"/>
      <c r="S720" s="125"/>
      <c r="T720" s="125"/>
      <c r="U720" s="125"/>
      <c r="V720" s="125"/>
      <c r="W720" s="125"/>
      <c r="X720" s="125"/>
      <c r="AD720">
        <v>0.88648648648648654</v>
      </c>
      <c r="AE720">
        <v>0.78876208469779774</v>
      </c>
      <c r="AF720">
        <v>1.1238959170129614</v>
      </c>
    </row>
    <row r="721" spans="1:32" x14ac:dyDescent="0.2">
      <c r="A721" s="14" t="s">
        <v>13</v>
      </c>
      <c r="B721" s="26"/>
      <c r="C721" s="124"/>
      <c r="D721" s="125"/>
      <c r="E721" s="125"/>
      <c r="F721" s="125"/>
      <c r="G721" s="125"/>
      <c r="H721" s="125"/>
      <c r="I721" s="125"/>
      <c r="J721" s="125"/>
      <c r="K721" s="125"/>
      <c r="L721" s="125"/>
      <c r="M721" s="125"/>
      <c r="N721" s="125"/>
      <c r="O721" s="125"/>
      <c r="P721" s="125"/>
      <c r="Q721" s="125"/>
      <c r="R721" s="125"/>
      <c r="S721" s="125"/>
      <c r="T721" s="125"/>
      <c r="U721" s="125"/>
      <c r="V721" s="125"/>
      <c r="W721" s="125"/>
      <c r="X721" s="125"/>
      <c r="AD721">
        <v>1.125</v>
      </c>
      <c r="AE721">
        <v>1.6540491672577935</v>
      </c>
      <c r="AF721">
        <v>0.68014906828018251</v>
      </c>
    </row>
    <row r="722" spans="1:32" x14ac:dyDescent="0.2">
      <c r="A722" s="14" t="s">
        <v>14</v>
      </c>
      <c r="B722" s="26"/>
      <c r="C722" s="124"/>
      <c r="D722" s="125"/>
      <c r="E722" s="125"/>
      <c r="F722" s="125"/>
      <c r="G722" s="125"/>
      <c r="H722" s="125"/>
      <c r="I722" s="125"/>
      <c r="J722" s="125"/>
      <c r="K722" s="125"/>
      <c r="L722" s="125"/>
      <c r="M722" s="125"/>
      <c r="N722" s="125"/>
      <c r="O722" s="125"/>
      <c r="P722" s="125"/>
      <c r="Q722" s="125"/>
      <c r="R722" s="125"/>
      <c r="S722" s="125"/>
      <c r="T722" s="125"/>
      <c r="U722" s="125"/>
      <c r="V722" s="125"/>
      <c r="W722" s="125"/>
      <c r="X722" s="125"/>
      <c r="AD722" t="e">
        <v>#DIV/0!</v>
      </c>
      <c r="AE722" t="e">
        <v>#DIV/0!</v>
      </c>
      <c r="AF722" t="e">
        <v>#DIV/0!</v>
      </c>
    </row>
    <row r="723" spans="1:32" x14ac:dyDescent="0.2">
      <c r="A723" s="14" t="s">
        <v>15</v>
      </c>
      <c r="B723" s="26"/>
      <c r="C723" s="124"/>
      <c r="D723" s="125"/>
      <c r="E723" s="125"/>
      <c r="F723" s="125"/>
      <c r="G723" s="125"/>
      <c r="H723" s="125"/>
      <c r="I723" s="125"/>
      <c r="J723" s="125"/>
      <c r="K723" s="125"/>
      <c r="L723" s="125"/>
      <c r="M723" s="125"/>
      <c r="N723" s="125"/>
      <c r="O723" s="125"/>
      <c r="P723" s="125"/>
      <c r="Q723" s="125"/>
      <c r="R723" s="125"/>
      <c r="S723" s="125"/>
      <c r="T723" s="125"/>
      <c r="U723" s="125"/>
      <c r="V723" s="125"/>
      <c r="W723" s="125"/>
      <c r="X723" s="125"/>
      <c r="AD723">
        <v>0.88888888888888884</v>
      </c>
      <c r="AE723">
        <v>0.81604302722219291</v>
      </c>
      <c r="AF723">
        <v>1.0892671822889817</v>
      </c>
    </row>
    <row r="724" spans="1:32" x14ac:dyDescent="0.2">
      <c r="A724" s="14" t="s">
        <v>16</v>
      </c>
      <c r="B724" s="26"/>
      <c r="C724" s="124"/>
      <c r="D724" s="125"/>
      <c r="E724" s="125"/>
      <c r="F724" s="125"/>
      <c r="G724" s="125"/>
      <c r="H724" s="125"/>
      <c r="I724" s="125"/>
      <c r="J724" s="125"/>
      <c r="K724" s="125"/>
      <c r="L724" s="125"/>
      <c r="M724" s="125"/>
      <c r="N724" s="125"/>
      <c r="O724" s="125"/>
      <c r="P724" s="125"/>
      <c r="Q724" s="125"/>
      <c r="R724" s="125"/>
      <c r="S724" s="125"/>
      <c r="T724" s="125"/>
      <c r="U724" s="125"/>
      <c r="V724" s="125"/>
      <c r="W724" s="125"/>
      <c r="X724" s="125"/>
      <c r="AD724">
        <v>0.83333333333333337</v>
      </c>
      <c r="AE724">
        <v>0.28798376814285698</v>
      </c>
      <c r="AF724">
        <v>2.8936816081938019</v>
      </c>
    </row>
    <row r="725" spans="1:32" x14ac:dyDescent="0.2">
      <c r="A725" s="14" t="s">
        <v>43</v>
      </c>
      <c r="B725" s="26"/>
      <c r="C725" s="124"/>
      <c r="D725" s="125"/>
      <c r="E725" s="125"/>
      <c r="F725" s="125"/>
      <c r="G725" s="125"/>
      <c r="H725" s="125"/>
      <c r="I725" s="125"/>
      <c r="J725" s="125"/>
      <c r="K725" s="125"/>
      <c r="L725" s="125"/>
      <c r="M725" s="125"/>
      <c r="N725" s="125"/>
      <c r="O725" s="125"/>
      <c r="P725" s="125"/>
      <c r="Q725" s="125"/>
      <c r="R725" s="125"/>
      <c r="S725" s="125"/>
      <c r="T725" s="125"/>
      <c r="U725" s="125"/>
      <c r="V725" s="125"/>
      <c r="W725" s="125"/>
      <c r="X725" s="125"/>
      <c r="AD725">
        <v>0.76190476190476186</v>
      </c>
      <c r="AE725">
        <v>0.90009103442026284</v>
      </c>
      <c r="AF725">
        <v>0.84647522613698178</v>
      </c>
    </row>
    <row r="726" spans="1:32" x14ac:dyDescent="0.2">
      <c r="A726" s="14" t="s">
        <v>17</v>
      </c>
      <c r="B726" s="26"/>
      <c r="C726" s="124"/>
      <c r="D726" s="125"/>
      <c r="E726" s="125"/>
      <c r="F726" s="125"/>
      <c r="G726" s="125"/>
      <c r="H726" s="125"/>
      <c r="I726" s="125"/>
      <c r="J726" s="125"/>
      <c r="K726" s="125"/>
      <c r="L726" s="125"/>
      <c r="M726" s="125"/>
      <c r="N726" s="125"/>
      <c r="O726" s="125"/>
      <c r="P726" s="125"/>
      <c r="Q726" s="125"/>
      <c r="R726" s="125"/>
      <c r="S726" s="125"/>
      <c r="T726" s="125"/>
      <c r="U726" s="125"/>
      <c r="V726" s="125"/>
      <c r="W726" s="125"/>
      <c r="X726" s="125"/>
      <c r="AD726">
        <v>1</v>
      </c>
      <c r="AE726">
        <v>1.0173208644300036</v>
      </c>
      <c r="AF726">
        <v>0.9829740399163952</v>
      </c>
    </row>
    <row r="727" spans="1:32" x14ac:dyDescent="0.2">
      <c r="A727" s="14" t="s">
        <v>18</v>
      </c>
      <c r="B727" s="26"/>
      <c r="C727" s="124"/>
      <c r="D727" s="125"/>
      <c r="E727" s="125"/>
      <c r="F727" s="125"/>
      <c r="G727" s="125"/>
      <c r="H727" s="125"/>
      <c r="I727" s="125"/>
      <c r="J727" s="125"/>
      <c r="K727" s="125"/>
      <c r="L727" s="125"/>
      <c r="M727" s="125"/>
      <c r="N727" s="125"/>
      <c r="O727" s="125"/>
      <c r="P727" s="125"/>
      <c r="Q727" s="125"/>
      <c r="R727" s="125"/>
      <c r="S727" s="125"/>
      <c r="T727" s="125"/>
      <c r="U727" s="125"/>
      <c r="V727" s="125"/>
      <c r="W727" s="125"/>
      <c r="X727" s="125"/>
      <c r="AD727">
        <v>0.83333333333333337</v>
      </c>
      <c r="AE727">
        <v>0.74172134602081807</v>
      </c>
      <c r="AF727">
        <v>1.1235126746776194</v>
      </c>
    </row>
    <row r="728" spans="1:32" x14ac:dyDescent="0.2">
      <c r="A728" s="14" t="s">
        <v>42</v>
      </c>
      <c r="B728" s="26"/>
      <c r="C728" s="124"/>
      <c r="D728" s="125"/>
      <c r="E728" s="125"/>
      <c r="F728" s="125"/>
      <c r="G728" s="125"/>
      <c r="H728" s="125"/>
      <c r="I728" s="125"/>
      <c r="J728" s="125"/>
      <c r="K728" s="125"/>
      <c r="L728" s="125"/>
      <c r="M728" s="125"/>
      <c r="N728" s="125"/>
      <c r="O728" s="125"/>
      <c r="P728" s="125"/>
      <c r="Q728" s="125"/>
      <c r="R728" s="125"/>
      <c r="S728" s="125"/>
      <c r="T728" s="125"/>
      <c r="U728" s="125"/>
      <c r="V728" s="125"/>
      <c r="W728" s="125"/>
      <c r="X728" s="125"/>
      <c r="AD728">
        <v>1</v>
      </c>
      <c r="AE728">
        <v>0.81200523681759473</v>
      </c>
      <c r="AF728">
        <v>1.2315191511808385</v>
      </c>
    </row>
    <row r="729" spans="1:32" x14ac:dyDescent="0.2">
      <c r="A729" s="14" t="s">
        <v>44</v>
      </c>
      <c r="B729" s="26"/>
      <c r="C729" s="124"/>
      <c r="D729" s="125"/>
      <c r="E729" s="125"/>
      <c r="F729" s="125"/>
      <c r="G729" s="125"/>
      <c r="H729" s="125"/>
      <c r="I729" s="125"/>
      <c r="J729" s="125"/>
      <c r="K729" s="125"/>
      <c r="L729" s="125"/>
      <c r="M729" s="125"/>
      <c r="N729" s="125"/>
      <c r="O729" s="125"/>
      <c r="P729" s="125"/>
      <c r="Q729" s="125"/>
      <c r="R729" s="125"/>
      <c r="S729" s="125"/>
      <c r="T729" s="125"/>
      <c r="U729" s="125"/>
      <c r="V729" s="125"/>
      <c r="W729" s="125"/>
      <c r="X729" s="125"/>
      <c r="AD729">
        <v>0.77777777777777779</v>
      </c>
      <c r="AE729">
        <v>0.54953224902719455</v>
      </c>
      <c r="AF729">
        <v>1.415345103321294</v>
      </c>
    </row>
    <row r="730" spans="1:32" x14ac:dyDescent="0.2">
      <c r="A730" s="14" t="s">
        <v>19</v>
      </c>
      <c r="B730" s="26"/>
      <c r="C730" s="124"/>
      <c r="D730" s="125"/>
      <c r="E730" s="125"/>
      <c r="F730" s="125"/>
      <c r="G730" s="125"/>
      <c r="H730" s="125"/>
      <c r="I730" s="125"/>
      <c r="J730" s="125"/>
      <c r="K730" s="125"/>
      <c r="L730" s="125"/>
      <c r="M730" s="125"/>
      <c r="N730" s="125"/>
      <c r="O730" s="125"/>
      <c r="P730" s="125"/>
      <c r="Q730" s="125"/>
      <c r="R730" s="125"/>
      <c r="S730" s="125"/>
      <c r="T730" s="125"/>
      <c r="U730" s="125"/>
      <c r="V730" s="125"/>
      <c r="W730" s="125"/>
      <c r="X730" s="125"/>
      <c r="AD730">
        <v>0.8</v>
      </c>
      <c r="AE730">
        <v>0.81148854548214233</v>
      </c>
      <c r="AF730">
        <v>0.98584262766726249</v>
      </c>
    </row>
    <row r="731" spans="1:32" x14ac:dyDescent="0.2">
      <c r="A731" s="6" t="s">
        <v>4</v>
      </c>
      <c r="B731" s="26"/>
      <c r="C731" s="174" t="s">
        <v>170</v>
      </c>
      <c r="D731" s="124"/>
      <c r="E731" s="124"/>
      <c r="F731" s="124"/>
      <c r="G731" s="124"/>
      <c r="H731" s="124"/>
      <c r="I731" s="124"/>
      <c r="J731" s="124"/>
      <c r="K731" s="124"/>
      <c r="L731" s="124"/>
      <c r="M731" s="122"/>
      <c r="N731" s="107"/>
      <c r="O731" s="107"/>
      <c r="P731" s="107"/>
      <c r="Q731" s="107"/>
      <c r="R731" s="107"/>
      <c r="S731" s="107"/>
      <c r="T731" s="107"/>
      <c r="U731" s="107"/>
      <c r="V731" s="107"/>
      <c r="W731" s="107"/>
      <c r="X731" s="107"/>
    </row>
    <row r="732" spans="1:32" x14ac:dyDescent="0.2">
      <c r="C732" s="148" t="s">
        <v>168</v>
      </c>
    </row>
    <row r="733" spans="1:32" x14ac:dyDescent="0.2">
      <c r="C733" s="148" t="s">
        <v>169</v>
      </c>
    </row>
    <row r="734" spans="1:32" x14ac:dyDescent="0.2">
      <c r="A734" s="161" t="e">
        <f>#REF!</f>
        <v>#REF!</v>
      </c>
      <c r="B734" s="148"/>
      <c r="C734" s="148"/>
      <c r="D734" s="148" t="e">
        <f>#REF!</f>
        <v>#REF!</v>
      </c>
      <c r="E734" s="148" t="e">
        <f>#REF!</f>
        <v>#REF!</v>
      </c>
      <c r="F734" s="148" t="e">
        <f>#REF!</f>
        <v>#REF!</v>
      </c>
      <c r="G734" s="148" t="e">
        <f>#REF!</f>
        <v>#REF!</v>
      </c>
      <c r="H734" s="148" t="e">
        <f>#REF!</f>
        <v>#REF!</v>
      </c>
      <c r="I734" s="148" t="e">
        <f>#REF!</f>
        <v>#REF!</v>
      </c>
      <c r="J734" s="148" t="e">
        <f>#REF!</f>
        <v>#REF!</v>
      </c>
      <c r="K734" s="148" t="e">
        <f>#REF!</f>
        <v>#REF!</v>
      </c>
      <c r="L734" s="148" t="e">
        <f>#REF!</f>
        <v>#REF!</v>
      </c>
      <c r="M734" s="148" t="e">
        <f>#REF!</f>
        <v>#REF!</v>
      </c>
    </row>
    <row r="735" spans="1:32" x14ac:dyDescent="0.2">
      <c r="A735" s="161"/>
      <c r="B735" s="148" t="e">
        <f>#REF!</f>
        <v>#REF!</v>
      </c>
      <c r="C735" s="148"/>
      <c r="D735" s="148" t="e">
        <f>#REF!</f>
        <v>#REF!</v>
      </c>
      <c r="E735" s="148" t="e">
        <f>#REF!</f>
        <v>#REF!</v>
      </c>
      <c r="F735" s="148" t="e">
        <f>#REF!</f>
        <v>#REF!</v>
      </c>
      <c r="G735" s="148" t="e">
        <f>#REF!</f>
        <v>#REF!</v>
      </c>
      <c r="H735" s="148" t="e">
        <f>#REF!</f>
        <v>#REF!</v>
      </c>
      <c r="I735" s="148" t="e">
        <f>#REF!</f>
        <v>#REF!</v>
      </c>
      <c r="J735" s="148" t="e">
        <f>#REF!</f>
        <v>#REF!</v>
      </c>
      <c r="K735" s="148" t="e">
        <f>#REF!</f>
        <v>#REF!</v>
      </c>
      <c r="L735" s="148" t="e">
        <f>#REF!</f>
        <v>#REF!</v>
      </c>
      <c r="M735" s="148" t="e">
        <f>#REF!</f>
        <v>#REF!</v>
      </c>
    </row>
    <row r="736" spans="1:32" x14ac:dyDescent="0.2">
      <c r="A736" s="161"/>
      <c r="B736" s="148" t="e">
        <f>#REF!</f>
        <v>#REF!</v>
      </c>
      <c r="C736" s="148"/>
      <c r="D736" s="148" t="e">
        <f>#REF!</f>
        <v>#REF!</v>
      </c>
      <c r="E736" s="148" t="e">
        <f>#REF!</f>
        <v>#REF!</v>
      </c>
      <c r="F736" s="148" t="e">
        <f>#REF!</f>
        <v>#REF!</v>
      </c>
      <c r="G736" s="148" t="e">
        <f>#REF!</f>
        <v>#REF!</v>
      </c>
      <c r="H736" s="148" t="e">
        <f>#REF!</f>
        <v>#REF!</v>
      </c>
      <c r="I736" s="148" t="e">
        <f>#REF!</f>
        <v>#REF!</v>
      </c>
      <c r="J736" s="148" t="e">
        <f>#REF!</f>
        <v>#REF!</v>
      </c>
      <c r="K736" s="148" t="e">
        <f>#REF!</f>
        <v>#REF!</v>
      </c>
      <c r="L736" s="148" t="e">
        <f>#REF!</f>
        <v>#REF!</v>
      </c>
      <c r="M736" s="148" t="e">
        <f>#REF!</f>
        <v>#REF!</v>
      </c>
    </row>
    <row r="737" spans="1:24" x14ac:dyDescent="0.2">
      <c r="A737" s="161"/>
      <c r="B737" s="148" t="e">
        <f>#REF!</f>
        <v>#REF!</v>
      </c>
      <c r="C737" s="148"/>
      <c r="D737" s="148" t="e">
        <f>#REF!</f>
        <v>#REF!</v>
      </c>
      <c r="E737" s="148" t="e">
        <f>#REF!</f>
        <v>#REF!</v>
      </c>
      <c r="F737" s="148" t="e">
        <f>#REF!</f>
        <v>#REF!</v>
      </c>
      <c r="G737" s="148" t="e">
        <f>#REF!</f>
        <v>#REF!</v>
      </c>
      <c r="H737" s="148" t="e">
        <f>#REF!</f>
        <v>#REF!</v>
      </c>
      <c r="I737" s="148" t="e">
        <f>#REF!</f>
        <v>#REF!</v>
      </c>
      <c r="J737" s="148" t="e">
        <f>#REF!</f>
        <v>#REF!</v>
      </c>
      <c r="K737" s="148" t="e">
        <f>#REF!</f>
        <v>#REF!</v>
      </c>
      <c r="L737" s="148" t="e">
        <f>#REF!</f>
        <v>#REF!</v>
      </c>
      <c r="M737" s="148" t="e">
        <f>#REF!</f>
        <v>#REF!</v>
      </c>
    </row>
    <row r="738" spans="1:24" x14ac:dyDescent="0.2">
      <c r="B738" s="148" t="e">
        <f>#REF!</f>
        <v>#REF!</v>
      </c>
      <c r="C738" s="148"/>
      <c r="D738" s="148" t="e">
        <f>#REF!</f>
        <v>#REF!</v>
      </c>
      <c r="E738" s="148" t="e">
        <f>#REF!</f>
        <v>#REF!</v>
      </c>
      <c r="F738" s="148" t="e">
        <f>#REF!</f>
        <v>#REF!</v>
      </c>
      <c r="G738" s="148" t="e">
        <f>#REF!</f>
        <v>#REF!</v>
      </c>
      <c r="H738" s="148" t="e">
        <f>#REF!</f>
        <v>#REF!</v>
      </c>
      <c r="I738" s="148" t="e">
        <f>#REF!</f>
        <v>#REF!</v>
      </c>
      <c r="J738" s="148" t="e">
        <f>#REF!</f>
        <v>#REF!</v>
      </c>
      <c r="K738" s="148" t="e">
        <f>#REF!</f>
        <v>#REF!</v>
      </c>
      <c r="L738" s="148" t="e">
        <f>#REF!</f>
        <v>#REF!</v>
      </c>
      <c r="M738" s="148" t="e">
        <f>#REF!</f>
        <v>#REF!</v>
      </c>
    </row>
    <row r="739" spans="1:24" x14ac:dyDescent="0.2">
      <c r="A739" s="161" t="e">
        <f>#REF!</f>
        <v>#REF!</v>
      </c>
      <c r="B739" s="148" t="e">
        <f>#REF!</f>
        <v>#REF!</v>
      </c>
      <c r="C739" s="148" t="e">
        <f>(SLOPE(D739:M739,D734:M734)/AVERAGE(D739:M739))*100</f>
        <v>#REF!</v>
      </c>
      <c r="D739" s="148" t="e">
        <f>#REF!</f>
        <v>#REF!</v>
      </c>
      <c r="E739" s="148" t="e">
        <f>#REF!</f>
        <v>#REF!</v>
      </c>
      <c r="F739" s="148" t="e">
        <f>#REF!</f>
        <v>#REF!</v>
      </c>
      <c r="G739" s="148" t="e">
        <f>#REF!</f>
        <v>#REF!</v>
      </c>
      <c r="H739" s="148" t="e">
        <f>#REF!</f>
        <v>#REF!</v>
      </c>
      <c r="I739" s="148" t="e">
        <f>#REF!</f>
        <v>#REF!</v>
      </c>
      <c r="J739" s="148" t="e">
        <f>#REF!</f>
        <v>#REF!</v>
      </c>
      <c r="K739" s="148" t="e">
        <f>#REF!</f>
        <v>#REF!</v>
      </c>
      <c r="L739" s="148" t="e">
        <f>#REF!</f>
        <v>#REF!</v>
      </c>
      <c r="M739" s="148" t="e">
        <f>#REF!</f>
        <v>#REF!</v>
      </c>
      <c r="N739" t="e">
        <f>M739*N$488/M$488*(1+$C739/100)</f>
        <v>#REF!</v>
      </c>
      <c r="O739" t="e">
        <f t="shared" ref="O739:X739" si="323">N739*O$488/N$488*(1+$C739/100)</f>
        <v>#REF!</v>
      </c>
      <c r="P739" t="e">
        <f t="shared" si="323"/>
        <v>#REF!</v>
      </c>
      <c r="Q739" t="e">
        <f t="shared" si="323"/>
        <v>#REF!</v>
      </c>
      <c r="R739" t="e">
        <f t="shared" si="323"/>
        <v>#REF!</v>
      </c>
      <c r="S739" t="e">
        <f t="shared" si="323"/>
        <v>#REF!</v>
      </c>
      <c r="T739" t="e">
        <f t="shared" si="323"/>
        <v>#REF!</v>
      </c>
      <c r="U739" t="e">
        <f t="shared" si="323"/>
        <v>#REF!</v>
      </c>
      <c r="V739" t="e">
        <f t="shared" si="323"/>
        <v>#REF!</v>
      </c>
      <c r="W739" t="e">
        <f t="shared" si="323"/>
        <v>#REF!</v>
      </c>
      <c r="X739" t="e">
        <f t="shared" si="323"/>
        <v>#REF!</v>
      </c>
    </row>
    <row r="740" spans="1:24" x14ac:dyDescent="0.2">
      <c r="A740" s="161"/>
      <c r="B740" s="148" t="e">
        <f>#REF!</f>
        <v>#REF!</v>
      </c>
      <c r="C740" s="148" t="e">
        <f t="shared" ref="C740:C741" si="324">(SLOPE(D740:M740,D735:M735)/AVERAGE(D740:M740))*100</f>
        <v>#REF!</v>
      </c>
      <c r="D740" s="148" t="e">
        <f>#REF!</f>
        <v>#REF!</v>
      </c>
      <c r="E740" s="148" t="e">
        <f>#REF!</f>
        <v>#REF!</v>
      </c>
      <c r="F740" s="148" t="e">
        <f>#REF!</f>
        <v>#REF!</v>
      </c>
      <c r="G740" s="148" t="e">
        <f>#REF!</f>
        <v>#REF!</v>
      </c>
      <c r="H740" s="148" t="e">
        <f>#REF!</f>
        <v>#REF!</v>
      </c>
      <c r="I740" s="148" t="e">
        <f>#REF!</f>
        <v>#REF!</v>
      </c>
      <c r="J740" s="148" t="e">
        <f>#REF!</f>
        <v>#REF!</v>
      </c>
      <c r="K740" s="148" t="e">
        <f>#REF!</f>
        <v>#REF!</v>
      </c>
      <c r="L740" s="148" t="e">
        <f>#REF!</f>
        <v>#REF!</v>
      </c>
      <c r="M740" s="148" t="e">
        <f>#REF!</f>
        <v>#REF!</v>
      </c>
      <c r="N740" t="e">
        <f t="shared" ref="N740:X741" si="325">M740*N$488/M$488*(1+$C740/100)</f>
        <v>#REF!</v>
      </c>
      <c r="O740" t="e">
        <f t="shared" si="325"/>
        <v>#REF!</v>
      </c>
      <c r="P740" t="e">
        <f t="shared" si="325"/>
        <v>#REF!</v>
      </c>
      <c r="Q740" t="e">
        <f t="shared" si="325"/>
        <v>#REF!</v>
      </c>
      <c r="R740" t="e">
        <f t="shared" si="325"/>
        <v>#REF!</v>
      </c>
      <c r="S740" t="e">
        <f t="shared" si="325"/>
        <v>#REF!</v>
      </c>
      <c r="T740" t="e">
        <f t="shared" si="325"/>
        <v>#REF!</v>
      </c>
      <c r="U740" t="e">
        <f t="shared" si="325"/>
        <v>#REF!</v>
      </c>
      <c r="V740" t="e">
        <f t="shared" si="325"/>
        <v>#REF!</v>
      </c>
      <c r="W740" t="e">
        <f t="shared" si="325"/>
        <v>#REF!</v>
      </c>
      <c r="X740" t="e">
        <f t="shared" si="325"/>
        <v>#REF!</v>
      </c>
    </row>
    <row r="741" spans="1:24" x14ac:dyDescent="0.2">
      <c r="A741" s="161"/>
      <c r="B741" s="148" t="e">
        <f>#REF!</f>
        <v>#REF!</v>
      </c>
      <c r="C741" s="148" t="e">
        <f t="shared" si="324"/>
        <v>#REF!</v>
      </c>
      <c r="D741" s="148" t="e">
        <f>#REF!</f>
        <v>#REF!</v>
      </c>
      <c r="E741" s="148" t="e">
        <f>#REF!</f>
        <v>#REF!</v>
      </c>
      <c r="F741" s="148" t="e">
        <f>#REF!</f>
        <v>#REF!</v>
      </c>
      <c r="G741" s="148" t="e">
        <f>#REF!</f>
        <v>#REF!</v>
      </c>
      <c r="H741" s="148" t="e">
        <f>#REF!</f>
        <v>#REF!</v>
      </c>
      <c r="I741" s="148" t="e">
        <f>#REF!</f>
        <v>#REF!</v>
      </c>
      <c r="J741" s="148" t="e">
        <f>#REF!</f>
        <v>#REF!</v>
      </c>
      <c r="K741" s="148" t="e">
        <f>#REF!</f>
        <v>#REF!</v>
      </c>
      <c r="L741" s="148" t="e">
        <f>#REF!</f>
        <v>#REF!</v>
      </c>
      <c r="M741" s="148" t="e">
        <f>#REF!</f>
        <v>#REF!</v>
      </c>
      <c r="N741" t="e">
        <f t="shared" si="325"/>
        <v>#REF!</v>
      </c>
      <c r="O741" t="e">
        <f t="shared" si="325"/>
        <v>#REF!</v>
      </c>
      <c r="P741" t="e">
        <f t="shared" si="325"/>
        <v>#REF!</v>
      </c>
      <c r="Q741" t="e">
        <f t="shared" si="325"/>
        <v>#REF!</v>
      </c>
      <c r="R741" t="e">
        <f t="shared" si="325"/>
        <v>#REF!</v>
      </c>
      <c r="S741" t="e">
        <f t="shared" si="325"/>
        <v>#REF!</v>
      </c>
      <c r="T741" t="e">
        <f t="shared" si="325"/>
        <v>#REF!</v>
      </c>
      <c r="U741" t="e">
        <f t="shared" si="325"/>
        <v>#REF!</v>
      </c>
      <c r="V741" t="e">
        <f t="shared" si="325"/>
        <v>#REF!</v>
      </c>
      <c r="W741" t="e">
        <f t="shared" si="325"/>
        <v>#REF!</v>
      </c>
      <c r="X741" t="e">
        <f t="shared" si="325"/>
        <v>#REF!</v>
      </c>
    </row>
    <row r="742" spans="1:24" x14ac:dyDescent="0.2">
      <c r="A742" s="161"/>
      <c r="B742" s="148" t="e">
        <f>#REF!</f>
        <v>#REF!</v>
      </c>
      <c r="C742" s="148"/>
      <c r="D742" s="148" t="e">
        <f>#REF!</f>
        <v>#REF!</v>
      </c>
      <c r="E742" s="148" t="e">
        <f>#REF!</f>
        <v>#REF!</v>
      </c>
      <c r="F742" s="148" t="e">
        <f>#REF!</f>
        <v>#REF!</v>
      </c>
      <c r="G742" s="148" t="e">
        <f>#REF!</f>
        <v>#REF!</v>
      </c>
      <c r="H742" s="148" t="e">
        <f>#REF!</f>
        <v>#REF!</v>
      </c>
      <c r="I742" s="148" t="e">
        <f>#REF!</f>
        <v>#REF!</v>
      </c>
      <c r="J742" s="148" t="e">
        <f>#REF!</f>
        <v>#REF!</v>
      </c>
      <c r="K742" s="148" t="e">
        <f>#REF!</f>
        <v>#REF!</v>
      </c>
      <c r="L742" s="148" t="e">
        <f>#REF!</f>
        <v>#REF!</v>
      </c>
      <c r="M742" s="148" t="e">
        <f>#REF!</f>
        <v>#REF!</v>
      </c>
      <c r="N742" t="e">
        <f>SUM(N739:N741)</f>
        <v>#REF!</v>
      </c>
      <c r="O742" t="e">
        <f t="shared" ref="O742:X742" si="326">SUM(O739:O741)</f>
        <v>#REF!</v>
      </c>
      <c r="P742" t="e">
        <f t="shared" si="326"/>
        <v>#REF!</v>
      </c>
      <c r="Q742" t="e">
        <f t="shared" si="326"/>
        <v>#REF!</v>
      </c>
      <c r="R742" t="e">
        <f t="shared" si="326"/>
        <v>#REF!</v>
      </c>
      <c r="S742" t="e">
        <f t="shared" si="326"/>
        <v>#REF!</v>
      </c>
      <c r="T742" t="e">
        <f t="shared" si="326"/>
        <v>#REF!</v>
      </c>
      <c r="U742" t="e">
        <f t="shared" si="326"/>
        <v>#REF!</v>
      </c>
      <c r="V742" t="e">
        <f t="shared" si="326"/>
        <v>#REF!</v>
      </c>
      <c r="W742" t="e">
        <f t="shared" si="326"/>
        <v>#REF!</v>
      </c>
      <c r="X742" t="e">
        <f t="shared" si="326"/>
        <v>#REF!</v>
      </c>
    </row>
    <row r="743" spans="1:24" x14ac:dyDescent="0.2">
      <c r="A743" s="161" t="s">
        <v>175</v>
      </c>
      <c r="B743" s="148"/>
      <c r="C743" s="148"/>
      <c r="D743" s="148"/>
      <c r="E743" s="148"/>
      <c r="F743" s="148"/>
      <c r="G743" s="148"/>
      <c r="H743" s="148"/>
      <c r="I743" s="148"/>
      <c r="J743" s="148"/>
      <c r="K743" s="148"/>
      <c r="L743" s="148"/>
      <c r="M743" s="148"/>
    </row>
    <row r="744" spans="1:24" x14ac:dyDescent="0.2">
      <c r="B744" s="148" t="s">
        <v>133</v>
      </c>
      <c r="C744" s="148"/>
      <c r="D744" s="148"/>
      <c r="E744" s="148"/>
      <c r="F744" s="148"/>
      <c r="G744" s="148"/>
      <c r="H744" s="148"/>
      <c r="I744" s="148"/>
      <c r="J744" s="148"/>
      <c r="K744" s="148"/>
      <c r="L744" s="148"/>
      <c r="M744" s="148"/>
      <c r="N744" s="175" t="e">
        <f>N739/N$742*N$488</f>
        <v>#REF!</v>
      </c>
      <c r="O744" s="175" t="e">
        <f t="shared" ref="O744:X744" si="327">O739/O$742*O$488</f>
        <v>#REF!</v>
      </c>
      <c r="P744" s="175" t="e">
        <f t="shared" si="327"/>
        <v>#REF!</v>
      </c>
      <c r="Q744" s="175" t="e">
        <f t="shared" si="327"/>
        <v>#REF!</v>
      </c>
      <c r="R744" s="175" t="e">
        <f t="shared" si="327"/>
        <v>#REF!</v>
      </c>
      <c r="S744" s="175" t="e">
        <f t="shared" si="327"/>
        <v>#REF!</v>
      </c>
      <c r="T744" s="175" t="e">
        <f t="shared" si="327"/>
        <v>#REF!</v>
      </c>
      <c r="U744" s="175" t="e">
        <f t="shared" si="327"/>
        <v>#REF!</v>
      </c>
      <c r="V744" s="175" t="e">
        <f t="shared" si="327"/>
        <v>#REF!</v>
      </c>
      <c r="W744" s="175" t="e">
        <f t="shared" si="327"/>
        <v>#REF!</v>
      </c>
      <c r="X744" s="175" t="e">
        <f t="shared" si="327"/>
        <v>#REF!</v>
      </c>
    </row>
    <row r="745" spans="1:24" x14ac:dyDescent="0.2">
      <c r="A745" s="161"/>
      <c r="B745" s="148" t="s">
        <v>135</v>
      </c>
      <c r="C745" s="148"/>
      <c r="D745" s="148"/>
      <c r="E745" s="148"/>
      <c r="F745" s="148"/>
      <c r="G745" s="148"/>
      <c r="H745" s="148"/>
      <c r="I745" s="148"/>
      <c r="J745" s="148"/>
      <c r="K745" s="148"/>
      <c r="L745" s="148"/>
      <c r="M745" s="148"/>
      <c r="N745" s="175" t="e">
        <f t="shared" ref="N745:X746" si="328">N740/N$742*N$488</f>
        <v>#REF!</v>
      </c>
      <c r="O745" s="175" t="e">
        <f t="shared" si="328"/>
        <v>#REF!</v>
      </c>
      <c r="P745" s="175" t="e">
        <f t="shared" si="328"/>
        <v>#REF!</v>
      </c>
      <c r="Q745" s="175" t="e">
        <f t="shared" si="328"/>
        <v>#REF!</v>
      </c>
      <c r="R745" s="175" t="e">
        <f t="shared" si="328"/>
        <v>#REF!</v>
      </c>
      <c r="S745" s="175" t="e">
        <f t="shared" si="328"/>
        <v>#REF!</v>
      </c>
      <c r="T745" s="175" t="e">
        <f t="shared" si="328"/>
        <v>#REF!</v>
      </c>
      <c r="U745" s="175" t="e">
        <f t="shared" si="328"/>
        <v>#REF!</v>
      </c>
      <c r="V745" s="175" t="e">
        <f t="shared" si="328"/>
        <v>#REF!</v>
      </c>
      <c r="W745" s="175" t="e">
        <f t="shared" si="328"/>
        <v>#REF!</v>
      </c>
      <c r="X745" s="175" t="e">
        <f t="shared" si="328"/>
        <v>#REF!</v>
      </c>
    </row>
    <row r="746" spans="1:24" x14ac:dyDescent="0.2">
      <c r="A746" s="161"/>
      <c r="B746" s="148" t="s">
        <v>137</v>
      </c>
      <c r="C746" s="148"/>
      <c r="D746" s="148"/>
      <c r="E746" s="148"/>
      <c r="F746" s="148"/>
      <c r="G746" s="148"/>
      <c r="H746" s="148"/>
      <c r="I746" s="148"/>
      <c r="J746" s="148"/>
      <c r="K746" s="148"/>
      <c r="L746" s="148"/>
      <c r="M746" s="148"/>
      <c r="N746" s="175" t="e">
        <f t="shared" si="328"/>
        <v>#REF!</v>
      </c>
      <c r="O746" s="175" t="e">
        <f t="shared" si="328"/>
        <v>#REF!</v>
      </c>
      <c r="P746" s="175" t="e">
        <f t="shared" si="328"/>
        <v>#REF!</v>
      </c>
      <c r="Q746" s="175" t="e">
        <f t="shared" si="328"/>
        <v>#REF!</v>
      </c>
      <c r="R746" s="175" t="e">
        <f t="shared" si="328"/>
        <v>#REF!</v>
      </c>
      <c r="S746" s="175" t="e">
        <f t="shared" si="328"/>
        <v>#REF!</v>
      </c>
      <c r="T746" s="175" t="e">
        <f t="shared" si="328"/>
        <v>#REF!</v>
      </c>
      <c r="U746" s="175" t="e">
        <f t="shared" si="328"/>
        <v>#REF!</v>
      </c>
      <c r="V746" s="175" t="e">
        <f t="shared" si="328"/>
        <v>#REF!</v>
      </c>
      <c r="W746" s="175" t="e">
        <f t="shared" si="328"/>
        <v>#REF!</v>
      </c>
      <c r="X746" s="175" t="e">
        <f t="shared" si="328"/>
        <v>#REF!</v>
      </c>
    </row>
    <row r="747" spans="1:24" x14ac:dyDescent="0.2">
      <c r="A747" s="161"/>
      <c r="B747" s="148" t="s">
        <v>167</v>
      </c>
      <c r="C747" s="148"/>
      <c r="D747" s="148"/>
      <c r="E747" s="148"/>
      <c r="F747" s="148"/>
      <c r="G747" s="148"/>
      <c r="H747" s="148"/>
      <c r="I747" s="148"/>
      <c r="J747" s="148"/>
      <c r="K747" s="148"/>
      <c r="L747" s="148"/>
      <c r="M747" s="148"/>
      <c r="N747" s="175" t="e">
        <f>SUM(N744:N746)</f>
        <v>#REF!</v>
      </c>
      <c r="O747" s="175" t="e">
        <f t="shared" ref="O747:X747" si="329">SUM(O744:O746)</f>
        <v>#REF!</v>
      </c>
      <c r="P747" s="175" t="e">
        <f t="shared" si="329"/>
        <v>#REF!</v>
      </c>
      <c r="Q747" s="175" t="e">
        <f t="shared" si="329"/>
        <v>#REF!</v>
      </c>
      <c r="R747" s="175" t="e">
        <f t="shared" si="329"/>
        <v>#REF!</v>
      </c>
      <c r="S747" s="175" t="e">
        <f t="shared" si="329"/>
        <v>#REF!</v>
      </c>
      <c r="T747" s="175" t="e">
        <f t="shared" si="329"/>
        <v>#REF!</v>
      </c>
      <c r="U747" s="175" t="e">
        <f t="shared" si="329"/>
        <v>#REF!</v>
      </c>
      <c r="V747" s="175" t="e">
        <f t="shared" si="329"/>
        <v>#REF!</v>
      </c>
      <c r="W747" s="175" t="e">
        <f t="shared" si="329"/>
        <v>#REF!</v>
      </c>
      <c r="X747" s="175" t="e">
        <f t="shared" si="329"/>
        <v>#REF!</v>
      </c>
    </row>
    <row r="748" spans="1:24" x14ac:dyDescent="0.2">
      <c r="A748" s="161"/>
      <c r="B748" s="148"/>
      <c r="C748" s="148"/>
      <c r="D748" s="148"/>
      <c r="E748" s="148"/>
      <c r="F748" s="148"/>
      <c r="G748" s="148"/>
      <c r="H748" s="148"/>
      <c r="I748" s="148"/>
      <c r="J748" s="148"/>
      <c r="K748" s="148"/>
      <c r="L748" s="148"/>
      <c r="M748" s="148"/>
    </row>
    <row r="749" spans="1:24" x14ac:dyDescent="0.2">
      <c r="A749" s="161" t="e">
        <f>#REF!</f>
        <v>#REF!</v>
      </c>
      <c r="B749" s="148"/>
      <c r="C749" s="148"/>
      <c r="D749" s="148"/>
      <c r="E749" s="148"/>
      <c r="F749" s="148"/>
      <c r="G749" s="148"/>
      <c r="H749" s="148"/>
      <c r="I749" s="148"/>
      <c r="J749" s="148"/>
      <c r="K749" s="148"/>
      <c r="L749" s="148"/>
      <c r="M749" s="148"/>
    </row>
    <row r="750" spans="1:24" x14ac:dyDescent="0.2">
      <c r="A750" s="148" t="e">
        <f>#REF!</f>
        <v>#REF!</v>
      </c>
      <c r="B750" s="148" t="e">
        <f>#REF!</f>
        <v>#REF!</v>
      </c>
      <c r="C750" s="148" t="e">
        <f>#REF!</f>
        <v>#REF!</v>
      </c>
      <c r="D750" s="148"/>
      <c r="E750" s="148"/>
      <c r="F750" s="148"/>
      <c r="G750" s="148"/>
      <c r="H750" s="148" t="e">
        <f>#REF!</f>
        <v>#REF!</v>
      </c>
      <c r="I750" s="148" t="e">
        <f>#REF!</f>
        <v>#REF!</v>
      </c>
      <c r="J750" s="148" t="e">
        <f>#REF!</f>
        <v>#REF!</v>
      </c>
      <c r="K750" s="148" t="e">
        <f>#REF!</f>
        <v>#REF!</v>
      </c>
      <c r="L750" s="148" t="e">
        <f>#REF!</f>
        <v>#REF!</v>
      </c>
      <c r="M750" s="148" t="e">
        <f>#REF!</f>
        <v>#REF!</v>
      </c>
    </row>
    <row r="751" spans="1:24" x14ac:dyDescent="0.2">
      <c r="A751" s="148" t="e">
        <f>#REF!</f>
        <v>#REF!</v>
      </c>
      <c r="B751" s="148" t="e">
        <f>#REF!</f>
        <v>#REF!</v>
      </c>
      <c r="C751" s="148" t="e">
        <f>#REF!</f>
        <v>#REF!</v>
      </c>
      <c r="D751" s="148"/>
      <c r="E751" s="148"/>
      <c r="F751" s="148"/>
      <c r="G751" s="148"/>
      <c r="H751" s="173" t="e">
        <f>#REF!</f>
        <v>#REF!</v>
      </c>
      <c r="I751" s="173" t="e">
        <f>#REF!</f>
        <v>#REF!</v>
      </c>
      <c r="J751" s="173" t="e">
        <f>#REF!</f>
        <v>#REF!</v>
      </c>
      <c r="K751" s="173" t="e">
        <f>#REF!</f>
        <v>#REF!</v>
      </c>
      <c r="L751" s="173" t="e">
        <f>#REF!</f>
        <v>#REF!</v>
      </c>
      <c r="M751" s="173" t="e">
        <f>#REF!</f>
        <v>#REF!</v>
      </c>
      <c r="N751" s="19" t="e">
        <f>N794*N$756</f>
        <v>#REF!</v>
      </c>
      <c r="O751" s="19" t="e">
        <f t="shared" ref="O751:X751" si="330">O794*O$756</f>
        <v>#REF!</v>
      </c>
      <c r="P751" s="19" t="e">
        <f t="shared" si="330"/>
        <v>#REF!</v>
      </c>
      <c r="Q751" s="19" t="e">
        <f t="shared" si="330"/>
        <v>#REF!</v>
      </c>
      <c r="R751" s="19" t="e">
        <f t="shared" si="330"/>
        <v>#REF!</v>
      </c>
      <c r="S751" s="19" t="e">
        <f t="shared" si="330"/>
        <v>#REF!</v>
      </c>
      <c r="T751" s="19" t="e">
        <f t="shared" si="330"/>
        <v>#REF!</v>
      </c>
      <c r="U751" s="19" t="e">
        <f t="shared" si="330"/>
        <v>#REF!</v>
      </c>
      <c r="V751" s="19" t="e">
        <f t="shared" si="330"/>
        <v>#REF!</v>
      </c>
      <c r="W751" s="19" t="e">
        <f t="shared" si="330"/>
        <v>#REF!</v>
      </c>
      <c r="X751" s="19" t="e">
        <f t="shared" si="330"/>
        <v>#REF!</v>
      </c>
    </row>
    <row r="752" spans="1:24" x14ac:dyDescent="0.2">
      <c r="A752" s="161"/>
      <c r="B752" s="148"/>
      <c r="C752" s="148" t="e">
        <f>#REF!</f>
        <v>#REF!</v>
      </c>
      <c r="D752" s="148"/>
      <c r="E752" s="148"/>
      <c r="F752" s="148"/>
      <c r="G752" s="148"/>
      <c r="H752" s="173" t="e">
        <f>#REF!</f>
        <v>#REF!</v>
      </c>
      <c r="I752" s="173" t="e">
        <f>#REF!</f>
        <v>#REF!</v>
      </c>
      <c r="J752" s="173" t="e">
        <f>#REF!</f>
        <v>#REF!</v>
      </c>
      <c r="K752" s="173" t="e">
        <f>#REF!</f>
        <v>#REF!</v>
      </c>
      <c r="L752" s="173" t="e">
        <f>#REF!</f>
        <v>#REF!</v>
      </c>
      <c r="M752" s="173" t="e">
        <f>#REF!</f>
        <v>#REF!</v>
      </c>
      <c r="N752" s="19" t="e">
        <f t="shared" ref="N752:X755" si="331">N795*N$756</f>
        <v>#REF!</v>
      </c>
      <c r="O752" s="19" t="e">
        <f t="shared" si="331"/>
        <v>#REF!</v>
      </c>
      <c r="P752" s="19" t="e">
        <f t="shared" si="331"/>
        <v>#REF!</v>
      </c>
      <c r="Q752" s="19" t="e">
        <f t="shared" si="331"/>
        <v>#REF!</v>
      </c>
      <c r="R752" s="19" t="e">
        <f t="shared" si="331"/>
        <v>#REF!</v>
      </c>
      <c r="S752" s="19" t="e">
        <f t="shared" si="331"/>
        <v>#REF!</v>
      </c>
      <c r="T752" s="19" t="e">
        <f t="shared" si="331"/>
        <v>#REF!</v>
      </c>
      <c r="U752" s="19" t="e">
        <f t="shared" si="331"/>
        <v>#REF!</v>
      </c>
      <c r="V752" s="19" t="e">
        <f t="shared" si="331"/>
        <v>#REF!</v>
      </c>
      <c r="W752" s="19" t="e">
        <f t="shared" si="331"/>
        <v>#REF!</v>
      </c>
      <c r="X752" s="19" t="e">
        <f t="shared" si="331"/>
        <v>#REF!</v>
      </c>
    </row>
    <row r="753" spans="1:24" x14ac:dyDescent="0.2">
      <c r="A753" s="161"/>
      <c r="B753" s="148"/>
      <c r="C753" s="148" t="e">
        <f>#REF!</f>
        <v>#REF!</v>
      </c>
      <c r="D753" s="148"/>
      <c r="E753" s="148"/>
      <c r="F753" s="148"/>
      <c r="G753" s="148"/>
      <c r="H753" s="173" t="e">
        <f>#REF!</f>
        <v>#REF!</v>
      </c>
      <c r="I753" s="173" t="e">
        <f>#REF!</f>
        <v>#REF!</v>
      </c>
      <c r="J753" s="173" t="e">
        <f>#REF!</f>
        <v>#REF!</v>
      </c>
      <c r="K753" s="173" t="e">
        <f>#REF!</f>
        <v>#REF!</v>
      </c>
      <c r="L753" s="173" t="e">
        <f>#REF!</f>
        <v>#REF!</v>
      </c>
      <c r="M753" s="173" t="e">
        <f>#REF!</f>
        <v>#REF!</v>
      </c>
      <c r="N753" s="19" t="e">
        <f t="shared" si="331"/>
        <v>#REF!</v>
      </c>
      <c r="O753" s="19" t="e">
        <f t="shared" si="331"/>
        <v>#REF!</v>
      </c>
      <c r="P753" s="19" t="e">
        <f t="shared" si="331"/>
        <v>#REF!</v>
      </c>
      <c r="Q753" s="19" t="e">
        <f t="shared" si="331"/>
        <v>#REF!</v>
      </c>
      <c r="R753" s="19" t="e">
        <f t="shared" si="331"/>
        <v>#REF!</v>
      </c>
      <c r="S753" s="19" t="e">
        <f t="shared" si="331"/>
        <v>#REF!</v>
      </c>
      <c r="T753" s="19" t="e">
        <f t="shared" si="331"/>
        <v>#REF!</v>
      </c>
      <c r="U753" s="19" t="e">
        <f t="shared" si="331"/>
        <v>#REF!</v>
      </c>
      <c r="V753" s="19" t="e">
        <f t="shared" si="331"/>
        <v>#REF!</v>
      </c>
      <c r="W753" s="19" t="e">
        <f t="shared" si="331"/>
        <v>#REF!</v>
      </c>
      <c r="X753" s="19" t="e">
        <f t="shared" si="331"/>
        <v>#REF!</v>
      </c>
    </row>
    <row r="754" spans="1:24" x14ac:dyDescent="0.2">
      <c r="A754" s="161"/>
      <c r="B754" s="148"/>
      <c r="C754" s="148" t="e">
        <f>#REF!</f>
        <v>#REF!</v>
      </c>
      <c r="D754" s="148"/>
      <c r="E754" s="148"/>
      <c r="F754" s="148"/>
      <c r="G754" s="148"/>
      <c r="H754" s="173" t="e">
        <f>#REF!</f>
        <v>#REF!</v>
      </c>
      <c r="I754" s="173" t="e">
        <f>#REF!</f>
        <v>#REF!</v>
      </c>
      <c r="J754" s="173" t="e">
        <f>#REF!</f>
        <v>#REF!</v>
      </c>
      <c r="K754" s="173" t="e">
        <f>#REF!</f>
        <v>#REF!</v>
      </c>
      <c r="L754" s="173" t="e">
        <f>#REF!</f>
        <v>#REF!</v>
      </c>
      <c r="M754" s="173" t="e">
        <f>#REF!</f>
        <v>#REF!</v>
      </c>
      <c r="N754" s="19" t="e">
        <f t="shared" si="331"/>
        <v>#REF!</v>
      </c>
      <c r="O754" s="19" t="e">
        <f t="shared" si="331"/>
        <v>#REF!</v>
      </c>
      <c r="P754" s="19" t="e">
        <f t="shared" si="331"/>
        <v>#REF!</v>
      </c>
      <c r="Q754" s="19" t="e">
        <f t="shared" si="331"/>
        <v>#REF!</v>
      </c>
      <c r="R754" s="19" t="e">
        <f t="shared" si="331"/>
        <v>#REF!</v>
      </c>
      <c r="S754" s="19" t="e">
        <f t="shared" si="331"/>
        <v>#REF!</v>
      </c>
      <c r="T754" s="19" t="e">
        <f t="shared" si="331"/>
        <v>#REF!</v>
      </c>
      <c r="U754" s="19" t="e">
        <f t="shared" si="331"/>
        <v>#REF!</v>
      </c>
      <c r="V754" s="19" t="e">
        <f t="shared" si="331"/>
        <v>#REF!</v>
      </c>
      <c r="W754" s="19" t="e">
        <f t="shared" si="331"/>
        <v>#REF!</v>
      </c>
      <c r="X754" s="19" t="e">
        <f t="shared" si="331"/>
        <v>#REF!</v>
      </c>
    </row>
    <row r="755" spans="1:24" x14ac:dyDescent="0.2">
      <c r="A755" s="161"/>
      <c r="B755" s="148"/>
      <c r="C755" s="148" t="e">
        <f>#REF!</f>
        <v>#REF!</v>
      </c>
      <c r="D755" s="148"/>
      <c r="E755" s="148"/>
      <c r="F755" s="148"/>
      <c r="G755" s="148"/>
      <c r="H755" s="173" t="e">
        <f>#REF!</f>
        <v>#REF!</v>
      </c>
      <c r="I755" s="173" t="e">
        <f>#REF!</f>
        <v>#REF!</v>
      </c>
      <c r="J755" s="173" t="e">
        <f>#REF!</f>
        <v>#REF!</v>
      </c>
      <c r="K755" s="173" t="e">
        <f>#REF!</f>
        <v>#REF!</v>
      </c>
      <c r="L755" s="173" t="e">
        <f>#REF!</f>
        <v>#REF!</v>
      </c>
      <c r="M755" s="173" t="e">
        <f>#REF!</f>
        <v>#REF!</v>
      </c>
      <c r="N755" s="19" t="e">
        <f t="shared" si="331"/>
        <v>#REF!</v>
      </c>
      <c r="O755" s="19" t="e">
        <f t="shared" si="331"/>
        <v>#REF!</v>
      </c>
      <c r="P755" s="19" t="e">
        <f t="shared" si="331"/>
        <v>#REF!</v>
      </c>
      <c r="Q755" s="19" t="e">
        <f t="shared" si="331"/>
        <v>#REF!</v>
      </c>
      <c r="R755" s="19" t="e">
        <f t="shared" si="331"/>
        <v>#REF!</v>
      </c>
      <c r="S755" s="19" t="e">
        <f t="shared" si="331"/>
        <v>#REF!</v>
      </c>
      <c r="T755" s="19" t="e">
        <f t="shared" si="331"/>
        <v>#REF!</v>
      </c>
      <c r="U755" s="19" t="e">
        <f t="shared" si="331"/>
        <v>#REF!</v>
      </c>
      <c r="V755" s="19" t="e">
        <f t="shared" si="331"/>
        <v>#REF!</v>
      </c>
      <c r="W755" s="19" t="e">
        <f t="shared" si="331"/>
        <v>#REF!</v>
      </c>
      <c r="X755" s="19" t="e">
        <f t="shared" si="331"/>
        <v>#REF!</v>
      </c>
    </row>
    <row r="756" spans="1:24" x14ac:dyDescent="0.2">
      <c r="A756" s="161"/>
      <c r="B756" s="148" t="e">
        <f>#REF!</f>
        <v>#REF!</v>
      </c>
      <c r="C756" s="148"/>
      <c r="D756" s="148"/>
      <c r="E756" s="148"/>
      <c r="F756" s="148"/>
      <c r="G756" s="148"/>
      <c r="H756" s="173" t="e">
        <f>#REF!</f>
        <v>#REF!</v>
      </c>
      <c r="I756" s="173" t="e">
        <f>#REF!</f>
        <v>#REF!</v>
      </c>
      <c r="J756" s="173" t="e">
        <f>#REF!</f>
        <v>#REF!</v>
      </c>
      <c r="K756" s="173" t="e">
        <f>#REF!</f>
        <v>#REF!</v>
      </c>
      <c r="L756" s="173" t="e">
        <f>#REF!</f>
        <v>#REF!</v>
      </c>
      <c r="M756" s="173" t="e">
        <f>#REF!</f>
        <v>#REF!</v>
      </c>
      <c r="N756" s="19" t="e">
        <f>N744*N835</f>
        <v>#REF!</v>
      </c>
      <c r="O756" s="19" t="e">
        <f t="shared" ref="O756:X756" si="332">O744*O835</f>
        <v>#REF!</v>
      </c>
      <c r="P756" s="19" t="e">
        <f t="shared" si="332"/>
        <v>#REF!</v>
      </c>
      <c r="Q756" s="19" t="e">
        <f t="shared" si="332"/>
        <v>#REF!</v>
      </c>
      <c r="R756" s="19" t="e">
        <f t="shared" si="332"/>
        <v>#REF!</v>
      </c>
      <c r="S756" s="19" t="e">
        <f t="shared" si="332"/>
        <v>#REF!</v>
      </c>
      <c r="T756" s="19" t="e">
        <f t="shared" si="332"/>
        <v>#REF!</v>
      </c>
      <c r="U756" s="19" t="e">
        <f t="shared" si="332"/>
        <v>#REF!</v>
      </c>
      <c r="V756" s="19" t="e">
        <f t="shared" si="332"/>
        <v>#REF!</v>
      </c>
      <c r="W756" s="19" t="e">
        <f t="shared" si="332"/>
        <v>#REF!</v>
      </c>
      <c r="X756" s="19" t="e">
        <f t="shared" si="332"/>
        <v>#REF!</v>
      </c>
    </row>
    <row r="757" spans="1:24" x14ac:dyDescent="0.2">
      <c r="A757" s="161"/>
      <c r="B757" s="148" t="e">
        <f>#REF!</f>
        <v>#REF!</v>
      </c>
      <c r="C757" s="148" t="e">
        <f>#REF!</f>
        <v>#REF!</v>
      </c>
      <c r="D757" s="148"/>
      <c r="E757" s="148"/>
      <c r="F757" s="148"/>
      <c r="G757" s="148"/>
      <c r="H757" s="173" t="e">
        <f>#REF!</f>
        <v>#REF!</v>
      </c>
      <c r="I757" s="173" t="e">
        <f>#REF!</f>
        <v>#REF!</v>
      </c>
      <c r="J757" s="173" t="e">
        <f>#REF!</f>
        <v>#REF!</v>
      </c>
      <c r="K757" s="173" t="e">
        <f>#REF!</f>
        <v>#REF!</v>
      </c>
      <c r="L757" s="173" t="e">
        <f>#REF!</f>
        <v>#REF!</v>
      </c>
      <c r="M757" s="173" t="e">
        <f>#REF!</f>
        <v>#REF!</v>
      </c>
      <c r="N757" s="19" t="e">
        <f>N800*N$762</f>
        <v>#REF!</v>
      </c>
      <c r="O757" s="19" t="e">
        <f t="shared" ref="O757:X757" si="333">O800*O$762</f>
        <v>#REF!</v>
      </c>
      <c r="P757" s="19" t="e">
        <f t="shared" si="333"/>
        <v>#REF!</v>
      </c>
      <c r="Q757" s="19" t="e">
        <f t="shared" si="333"/>
        <v>#REF!</v>
      </c>
      <c r="R757" s="19" t="e">
        <f t="shared" si="333"/>
        <v>#REF!</v>
      </c>
      <c r="S757" s="19" t="e">
        <f t="shared" si="333"/>
        <v>#REF!</v>
      </c>
      <c r="T757" s="19" t="e">
        <f t="shared" si="333"/>
        <v>#REF!</v>
      </c>
      <c r="U757" s="19" t="e">
        <f t="shared" si="333"/>
        <v>#REF!</v>
      </c>
      <c r="V757" s="19" t="e">
        <f t="shared" si="333"/>
        <v>#REF!</v>
      </c>
      <c r="W757" s="19" t="e">
        <f t="shared" si="333"/>
        <v>#REF!</v>
      </c>
      <c r="X757" s="19" t="e">
        <f t="shared" si="333"/>
        <v>#REF!</v>
      </c>
    </row>
    <row r="758" spans="1:24" x14ac:dyDescent="0.2">
      <c r="A758" s="161"/>
      <c r="B758" s="148"/>
      <c r="C758" s="148" t="e">
        <f>#REF!</f>
        <v>#REF!</v>
      </c>
      <c r="D758" s="148"/>
      <c r="E758" s="148"/>
      <c r="F758" s="148"/>
      <c r="G758" s="148"/>
      <c r="H758" s="173" t="e">
        <f>#REF!</f>
        <v>#REF!</v>
      </c>
      <c r="I758" s="173" t="e">
        <f>#REF!</f>
        <v>#REF!</v>
      </c>
      <c r="J758" s="173" t="e">
        <f>#REF!</f>
        <v>#REF!</v>
      </c>
      <c r="K758" s="173" t="e">
        <f>#REF!</f>
        <v>#REF!</v>
      </c>
      <c r="L758" s="173" t="e">
        <f>#REF!</f>
        <v>#REF!</v>
      </c>
      <c r="M758" s="173" t="e">
        <f>#REF!</f>
        <v>#REF!</v>
      </c>
      <c r="N758" s="19" t="e">
        <f t="shared" ref="N758:X761" si="334">N801*N$762</f>
        <v>#REF!</v>
      </c>
      <c r="O758" s="19" t="e">
        <f t="shared" si="334"/>
        <v>#REF!</v>
      </c>
      <c r="P758" s="19" t="e">
        <f t="shared" si="334"/>
        <v>#REF!</v>
      </c>
      <c r="Q758" s="19" t="e">
        <f t="shared" si="334"/>
        <v>#REF!</v>
      </c>
      <c r="R758" s="19" t="e">
        <f t="shared" si="334"/>
        <v>#REF!</v>
      </c>
      <c r="S758" s="19" t="e">
        <f t="shared" si="334"/>
        <v>#REF!</v>
      </c>
      <c r="T758" s="19" t="e">
        <f t="shared" si="334"/>
        <v>#REF!</v>
      </c>
      <c r="U758" s="19" t="e">
        <f t="shared" si="334"/>
        <v>#REF!</v>
      </c>
      <c r="V758" s="19" t="e">
        <f t="shared" si="334"/>
        <v>#REF!</v>
      </c>
      <c r="W758" s="19" t="e">
        <f t="shared" si="334"/>
        <v>#REF!</v>
      </c>
      <c r="X758" s="19" t="e">
        <f t="shared" si="334"/>
        <v>#REF!</v>
      </c>
    </row>
    <row r="759" spans="1:24" x14ac:dyDescent="0.2">
      <c r="A759" s="161"/>
      <c r="B759" s="148"/>
      <c r="C759" s="148" t="e">
        <f>#REF!</f>
        <v>#REF!</v>
      </c>
      <c r="D759" s="148"/>
      <c r="E759" s="148"/>
      <c r="F759" s="148"/>
      <c r="G759" s="148"/>
      <c r="H759" s="173" t="e">
        <f>#REF!</f>
        <v>#REF!</v>
      </c>
      <c r="I759" s="173" t="e">
        <f>#REF!</f>
        <v>#REF!</v>
      </c>
      <c r="J759" s="173" t="e">
        <f>#REF!</f>
        <v>#REF!</v>
      </c>
      <c r="K759" s="173" t="e">
        <f>#REF!</f>
        <v>#REF!</v>
      </c>
      <c r="L759" s="173" t="e">
        <f>#REF!</f>
        <v>#REF!</v>
      </c>
      <c r="M759" s="173" t="e">
        <f>#REF!</f>
        <v>#REF!</v>
      </c>
      <c r="N759" s="19" t="e">
        <f t="shared" si="334"/>
        <v>#REF!</v>
      </c>
      <c r="O759" s="19" t="e">
        <f t="shared" si="334"/>
        <v>#REF!</v>
      </c>
      <c r="P759" s="19" t="e">
        <f t="shared" si="334"/>
        <v>#REF!</v>
      </c>
      <c r="Q759" s="19" t="e">
        <f t="shared" si="334"/>
        <v>#REF!</v>
      </c>
      <c r="R759" s="19" t="e">
        <f t="shared" si="334"/>
        <v>#REF!</v>
      </c>
      <c r="S759" s="19" t="e">
        <f t="shared" si="334"/>
        <v>#REF!</v>
      </c>
      <c r="T759" s="19" t="e">
        <f t="shared" si="334"/>
        <v>#REF!</v>
      </c>
      <c r="U759" s="19" t="e">
        <f t="shared" si="334"/>
        <v>#REF!</v>
      </c>
      <c r="V759" s="19" t="e">
        <f t="shared" si="334"/>
        <v>#REF!</v>
      </c>
      <c r="W759" s="19" t="e">
        <f t="shared" si="334"/>
        <v>#REF!</v>
      </c>
      <c r="X759" s="19" t="e">
        <f t="shared" si="334"/>
        <v>#REF!</v>
      </c>
    </row>
    <row r="760" spans="1:24" x14ac:dyDescent="0.2">
      <c r="A760" s="161"/>
      <c r="B760" s="148"/>
      <c r="C760" s="148" t="e">
        <f>#REF!</f>
        <v>#REF!</v>
      </c>
      <c r="D760" s="148"/>
      <c r="E760" s="148"/>
      <c r="F760" s="148"/>
      <c r="G760" s="148"/>
      <c r="H760" s="173" t="e">
        <f>#REF!</f>
        <v>#REF!</v>
      </c>
      <c r="I760" s="173" t="e">
        <f>#REF!</f>
        <v>#REF!</v>
      </c>
      <c r="J760" s="173" t="e">
        <f>#REF!</f>
        <v>#REF!</v>
      </c>
      <c r="K760" s="173" t="e">
        <f>#REF!</f>
        <v>#REF!</v>
      </c>
      <c r="L760" s="173" t="e">
        <f>#REF!</f>
        <v>#REF!</v>
      </c>
      <c r="M760" s="173" t="e">
        <f>#REF!</f>
        <v>#REF!</v>
      </c>
      <c r="N760" s="19" t="e">
        <f t="shared" si="334"/>
        <v>#REF!</v>
      </c>
      <c r="O760" s="19" t="e">
        <f t="shared" si="334"/>
        <v>#REF!</v>
      </c>
      <c r="P760" s="19" t="e">
        <f t="shared" si="334"/>
        <v>#REF!</v>
      </c>
      <c r="Q760" s="19" t="e">
        <f t="shared" si="334"/>
        <v>#REF!</v>
      </c>
      <c r="R760" s="19" t="e">
        <f t="shared" si="334"/>
        <v>#REF!</v>
      </c>
      <c r="S760" s="19" t="e">
        <f t="shared" si="334"/>
        <v>#REF!</v>
      </c>
      <c r="T760" s="19" t="e">
        <f t="shared" si="334"/>
        <v>#REF!</v>
      </c>
      <c r="U760" s="19" t="e">
        <f t="shared" si="334"/>
        <v>#REF!</v>
      </c>
      <c r="V760" s="19" t="e">
        <f t="shared" si="334"/>
        <v>#REF!</v>
      </c>
      <c r="W760" s="19" t="e">
        <f t="shared" si="334"/>
        <v>#REF!</v>
      </c>
      <c r="X760" s="19" t="e">
        <f t="shared" si="334"/>
        <v>#REF!</v>
      </c>
    </row>
    <row r="761" spans="1:24" x14ac:dyDescent="0.2">
      <c r="A761" s="161"/>
      <c r="B761" s="148"/>
      <c r="C761" s="148" t="e">
        <f>#REF!</f>
        <v>#REF!</v>
      </c>
      <c r="D761" s="148"/>
      <c r="E761" s="148"/>
      <c r="F761" s="148"/>
      <c r="G761" s="148"/>
      <c r="H761" s="173" t="e">
        <f>#REF!</f>
        <v>#REF!</v>
      </c>
      <c r="I761" s="173" t="e">
        <f>#REF!</f>
        <v>#REF!</v>
      </c>
      <c r="J761" s="173" t="e">
        <f>#REF!</f>
        <v>#REF!</v>
      </c>
      <c r="K761" s="173" t="e">
        <f>#REF!</f>
        <v>#REF!</v>
      </c>
      <c r="L761" s="173" t="e">
        <f>#REF!</f>
        <v>#REF!</v>
      </c>
      <c r="M761" s="173" t="e">
        <f>#REF!</f>
        <v>#REF!</v>
      </c>
      <c r="N761" s="19" t="e">
        <f t="shared" si="334"/>
        <v>#REF!</v>
      </c>
      <c r="O761" s="19" t="e">
        <f t="shared" si="334"/>
        <v>#REF!</v>
      </c>
      <c r="P761" s="19" t="e">
        <f t="shared" si="334"/>
        <v>#REF!</v>
      </c>
      <c r="Q761" s="19" t="e">
        <f t="shared" si="334"/>
        <v>#REF!</v>
      </c>
      <c r="R761" s="19" t="e">
        <f t="shared" si="334"/>
        <v>#REF!</v>
      </c>
      <c r="S761" s="19" t="e">
        <f t="shared" si="334"/>
        <v>#REF!</v>
      </c>
      <c r="T761" s="19" t="e">
        <f t="shared" si="334"/>
        <v>#REF!</v>
      </c>
      <c r="U761" s="19" t="e">
        <f t="shared" si="334"/>
        <v>#REF!</v>
      </c>
      <c r="V761" s="19" t="e">
        <f t="shared" si="334"/>
        <v>#REF!</v>
      </c>
      <c r="W761" s="19" t="e">
        <f t="shared" si="334"/>
        <v>#REF!</v>
      </c>
      <c r="X761" s="19" t="e">
        <f t="shared" si="334"/>
        <v>#REF!</v>
      </c>
    </row>
    <row r="762" spans="1:24" x14ac:dyDescent="0.2">
      <c r="A762" s="161"/>
      <c r="B762" s="148" t="e">
        <f>#REF!</f>
        <v>#REF!</v>
      </c>
      <c r="C762" s="148"/>
      <c r="D762" s="148"/>
      <c r="E762" s="148"/>
      <c r="F762" s="148"/>
      <c r="G762" s="148"/>
      <c r="H762" s="173" t="e">
        <f>#REF!</f>
        <v>#REF!</v>
      </c>
      <c r="I762" s="173" t="e">
        <f>#REF!</f>
        <v>#REF!</v>
      </c>
      <c r="J762" s="173" t="e">
        <f>#REF!</f>
        <v>#REF!</v>
      </c>
      <c r="K762" s="173" t="e">
        <f>#REF!</f>
        <v>#REF!</v>
      </c>
      <c r="L762" s="173" t="e">
        <f>#REF!</f>
        <v>#REF!</v>
      </c>
      <c r="M762" s="173" t="e">
        <f>#REF!</f>
        <v>#REF!</v>
      </c>
      <c r="N762" s="19" t="e">
        <f>N836*N745</f>
        <v>#REF!</v>
      </c>
      <c r="O762" s="19" t="e">
        <f t="shared" ref="O762:X762" si="335">O836*O745</f>
        <v>#REF!</v>
      </c>
      <c r="P762" s="19" t="e">
        <f t="shared" si="335"/>
        <v>#REF!</v>
      </c>
      <c r="Q762" s="19" t="e">
        <f t="shared" si="335"/>
        <v>#REF!</v>
      </c>
      <c r="R762" s="19" t="e">
        <f t="shared" si="335"/>
        <v>#REF!</v>
      </c>
      <c r="S762" s="19" t="e">
        <f t="shared" si="335"/>
        <v>#REF!</v>
      </c>
      <c r="T762" s="19" t="e">
        <f t="shared" si="335"/>
        <v>#REF!</v>
      </c>
      <c r="U762" s="19" t="e">
        <f t="shared" si="335"/>
        <v>#REF!</v>
      </c>
      <c r="V762" s="19" t="e">
        <f t="shared" si="335"/>
        <v>#REF!</v>
      </c>
      <c r="W762" s="19" t="e">
        <f t="shared" si="335"/>
        <v>#REF!</v>
      </c>
      <c r="X762" s="19" t="e">
        <f t="shared" si="335"/>
        <v>#REF!</v>
      </c>
    </row>
    <row r="763" spans="1:24" x14ac:dyDescent="0.2">
      <c r="A763" s="161"/>
      <c r="B763" s="148" t="e">
        <f>#REF!</f>
        <v>#REF!</v>
      </c>
      <c r="C763" s="148" t="e">
        <f>#REF!</f>
        <v>#REF!</v>
      </c>
      <c r="D763" s="148"/>
      <c r="E763" s="148"/>
      <c r="F763" s="148"/>
      <c r="G763" s="148"/>
      <c r="H763" s="173" t="e">
        <f>#REF!</f>
        <v>#REF!</v>
      </c>
      <c r="I763" s="173" t="e">
        <f>#REF!</f>
        <v>#REF!</v>
      </c>
      <c r="J763" s="173" t="e">
        <f>#REF!</f>
        <v>#REF!</v>
      </c>
      <c r="K763" s="173" t="e">
        <f>#REF!</f>
        <v>#REF!</v>
      </c>
      <c r="L763" s="173" t="e">
        <f>#REF!</f>
        <v>#REF!</v>
      </c>
      <c r="M763" s="173" t="e">
        <f>#REF!</f>
        <v>#REF!</v>
      </c>
      <c r="N763" s="19" t="e">
        <f>N806*N$768</f>
        <v>#REF!</v>
      </c>
      <c r="O763" s="19" t="e">
        <f t="shared" ref="O763:X763" si="336">O806*O$768</f>
        <v>#REF!</v>
      </c>
      <c r="P763" s="19" t="e">
        <f t="shared" si="336"/>
        <v>#REF!</v>
      </c>
      <c r="Q763" s="19" t="e">
        <f t="shared" si="336"/>
        <v>#REF!</v>
      </c>
      <c r="R763" s="19" t="e">
        <f t="shared" si="336"/>
        <v>#REF!</v>
      </c>
      <c r="S763" s="19" t="e">
        <f t="shared" si="336"/>
        <v>#REF!</v>
      </c>
      <c r="T763" s="19" t="e">
        <f t="shared" si="336"/>
        <v>#REF!</v>
      </c>
      <c r="U763" s="19" t="e">
        <f t="shared" si="336"/>
        <v>#REF!</v>
      </c>
      <c r="V763" s="19" t="e">
        <f t="shared" si="336"/>
        <v>#REF!</v>
      </c>
      <c r="W763" s="19" t="e">
        <f t="shared" si="336"/>
        <v>#REF!</v>
      </c>
      <c r="X763" s="19" t="e">
        <f t="shared" si="336"/>
        <v>#REF!</v>
      </c>
    </row>
    <row r="764" spans="1:24" x14ac:dyDescent="0.2">
      <c r="A764" s="161"/>
      <c r="B764" s="148"/>
      <c r="C764" s="148" t="e">
        <f>#REF!</f>
        <v>#REF!</v>
      </c>
      <c r="D764" s="148"/>
      <c r="E764" s="148"/>
      <c r="F764" s="148"/>
      <c r="G764" s="148"/>
      <c r="H764" s="173" t="e">
        <f>#REF!</f>
        <v>#REF!</v>
      </c>
      <c r="I764" s="173" t="e">
        <f>#REF!</f>
        <v>#REF!</v>
      </c>
      <c r="J764" s="173" t="e">
        <f>#REF!</f>
        <v>#REF!</v>
      </c>
      <c r="K764" s="173" t="e">
        <f>#REF!</f>
        <v>#REF!</v>
      </c>
      <c r="L764" s="173" t="e">
        <f>#REF!</f>
        <v>#REF!</v>
      </c>
      <c r="M764" s="173" t="e">
        <f>#REF!</f>
        <v>#REF!</v>
      </c>
      <c r="N764" s="19" t="e">
        <f t="shared" ref="N764:X767" si="337">N807*N$768</f>
        <v>#REF!</v>
      </c>
      <c r="O764" s="19" t="e">
        <f t="shared" si="337"/>
        <v>#REF!</v>
      </c>
      <c r="P764" s="19" t="e">
        <f t="shared" si="337"/>
        <v>#REF!</v>
      </c>
      <c r="Q764" s="19" t="e">
        <f t="shared" si="337"/>
        <v>#REF!</v>
      </c>
      <c r="R764" s="19" t="e">
        <f t="shared" si="337"/>
        <v>#REF!</v>
      </c>
      <c r="S764" s="19" t="e">
        <f t="shared" si="337"/>
        <v>#REF!</v>
      </c>
      <c r="T764" s="19" t="e">
        <f t="shared" si="337"/>
        <v>#REF!</v>
      </c>
      <c r="U764" s="19" t="e">
        <f t="shared" si="337"/>
        <v>#REF!</v>
      </c>
      <c r="V764" s="19" t="e">
        <f t="shared" si="337"/>
        <v>#REF!</v>
      </c>
      <c r="W764" s="19" t="e">
        <f t="shared" si="337"/>
        <v>#REF!</v>
      </c>
      <c r="X764" s="19" t="e">
        <f t="shared" si="337"/>
        <v>#REF!</v>
      </c>
    </row>
    <row r="765" spans="1:24" x14ac:dyDescent="0.2">
      <c r="A765" s="161"/>
      <c r="B765" s="148"/>
      <c r="C765" s="148" t="e">
        <f>#REF!</f>
        <v>#REF!</v>
      </c>
      <c r="D765" s="148"/>
      <c r="E765" s="148"/>
      <c r="F765" s="148"/>
      <c r="G765" s="148"/>
      <c r="H765" s="173" t="e">
        <f>#REF!</f>
        <v>#REF!</v>
      </c>
      <c r="I765" s="173" t="e">
        <f>#REF!</f>
        <v>#REF!</v>
      </c>
      <c r="J765" s="173" t="e">
        <f>#REF!</f>
        <v>#REF!</v>
      </c>
      <c r="K765" s="173" t="e">
        <f>#REF!</f>
        <v>#REF!</v>
      </c>
      <c r="L765" s="173" t="e">
        <f>#REF!</f>
        <v>#REF!</v>
      </c>
      <c r="M765" s="173" t="e">
        <f>#REF!</f>
        <v>#REF!</v>
      </c>
      <c r="N765" s="19" t="e">
        <f t="shared" si="337"/>
        <v>#REF!</v>
      </c>
      <c r="O765" s="19" t="e">
        <f t="shared" si="337"/>
        <v>#REF!</v>
      </c>
      <c r="P765" s="19" t="e">
        <f t="shared" si="337"/>
        <v>#REF!</v>
      </c>
      <c r="Q765" s="19" t="e">
        <f t="shared" si="337"/>
        <v>#REF!</v>
      </c>
      <c r="R765" s="19" t="e">
        <f t="shared" si="337"/>
        <v>#REF!</v>
      </c>
      <c r="S765" s="19" t="e">
        <f t="shared" si="337"/>
        <v>#REF!</v>
      </c>
      <c r="T765" s="19" t="e">
        <f t="shared" si="337"/>
        <v>#REF!</v>
      </c>
      <c r="U765" s="19" t="e">
        <f t="shared" si="337"/>
        <v>#REF!</v>
      </c>
      <c r="V765" s="19" t="e">
        <f t="shared" si="337"/>
        <v>#REF!</v>
      </c>
      <c r="W765" s="19" t="e">
        <f t="shared" si="337"/>
        <v>#REF!</v>
      </c>
      <c r="X765" s="19" t="e">
        <f t="shared" si="337"/>
        <v>#REF!</v>
      </c>
    </row>
    <row r="766" spans="1:24" x14ac:dyDescent="0.2">
      <c r="A766" s="161"/>
      <c r="B766" s="148"/>
      <c r="C766" s="148" t="e">
        <f>#REF!</f>
        <v>#REF!</v>
      </c>
      <c r="D766" s="148"/>
      <c r="E766" s="148"/>
      <c r="F766" s="148"/>
      <c r="G766" s="148"/>
      <c r="H766" s="173" t="e">
        <f>#REF!</f>
        <v>#REF!</v>
      </c>
      <c r="I766" s="173" t="e">
        <f>#REF!</f>
        <v>#REF!</v>
      </c>
      <c r="J766" s="173" t="e">
        <f>#REF!</f>
        <v>#REF!</v>
      </c>
      <c r="K766" s="173" t="e">
        <f>#REF!</f>
        <v>#REF!</v>
      </c>
      <c r="L766" s="173" t="e">
        <f>#REF!</f>
        <v>#REF!</v>
      </c>
      <c r="M766" s="173" t="e">
        <f>#REF!</f>
        <v>#REF!</v>
      </c>
      <c r="N766" s="19" t="e">
        <f t="shared" si="337"/>
        <v>#REF!</v>
      </c>
      <c r="O766" s="19" t="e">
        <f t="shared" si="337"/>
        <v>#REF!</v>
      </c>
      <c r="P766" s="19" t="e">
        <f t="shared" si="337"/>
        <v>#REF!</v>
      </c>
      <c r="Q766" s="19" t="e">
        <f t="shared" si="337"/>
        <v>#REF!</v>
      </c>
      <c r="R766" s="19" t="e">
        <f t="shared" si="337"/>
        <v>#REF!</v>
      </c>
      <c r="S766" s="19" t="e">
        <f t="shared" si="337"/>
        <v>#REF!</v>
      </c>
      <c r="T766" s="19" t="e">
        <f t="shared" si="337"/>
        <v>#REF!</v>
      </c>
      <c r="U766" s="19" t="e">
        <f t="shared" si="337"/>
        <v>#REF!</v>
      </c>
      <c r="V766" s="19" t="e">
        <f t="shared" si="337"/>
        <v>#REF!</v>
      </c>
      <c r="W766" s="19" t="e">
        <f t="shared" si="337"/>
        <v>#REF!</v>
      </c>
      <c r="X766" s="19" t="e">
        <f t="shared" si="337"/>
        <v>#REF!</v>
      </c>
    </row>
    <row r="767" spans="1:24" x14ac:dyDescent="0.2">
      <c r="A767" s="161"/>
      <c r="B767" s="148"/>
      <c r="C767" s="148" t="e">
        <f>#REF!</f>
        <v>#REF!</v>
      </c>
      <c r="D767" s="148"/>
      <c r="E767" s="148"/>
      <c r="F767" s="148"/>
      <c r="G767" s="148"/>
      <c r="H767" s="173" t="e">
        <f>#REF!</f>
        <v>#REF!</v>
      </c>
      <c r="I767" s="173" t="e">
        <f>#REF!</f>
        <v>#REF!</v>
      </c>
      <c r="J767" s="173" t="e">
        <f>#REF!</f>
        <v>#REF!</v>
      </c>
      <c r="K767" s="173" t="e">
        <f>#REF!</f>
        <v>#REF!</v>
      </c>
      <c r="L767" s="173" t="e">
        <f>#REF!</f>
        <v>#REF!</v>
      </c>
      <c r="M767" s="173" t="e">
        <f>#REF!</f>
        <v>#REF!</v>
      </c>
      <c r="N767" s="19" t="e">
        <f t="shared" si="337"/>
        <v>#REF!</v>
      </c>
      <c r="O767" s="19" t="e">
        <f t="shared" si="337"/>
        <v>#REF!</v>
      </c>
      <c r="P767" s="19" t="e">
        <f t="shared" si="337"/>
        <v>#REF!</v>
      </c>
      <c r="Q767" s="19" t="e">
        <f t="shared" si="337"/>
        <v>#REF!</v>
      </c>
      <c r="R767" s="19" t="e">
        <f t="shared" si="337"/>
        <v>#REF!</v>
      </c>
      <c r="S767" s="19" t="e">
        <f t="shared" si="337"/>
        <v>#REF!</v>
      </c>
      <c r="T767" s="19" t="e">
        <f t="shared" si="337"/>
        <v>#REF!</v>
      </c>
      <c r="U767" s="19" t="e">
        <f t="shared" si="337"/>
        <v>#REF!</v>
      </c>
      <c r="V767" s="19" t="e">
        <f t="shared" si="337"/>
        <v>#REF!</v>
      </c>
      <c r="W767" s="19" t="e">
        <f t="shared" si="337"/>
        <v>#REF!</v>
      </c>
      <c r="X767" s="19" t="e">
        <f t="shared" si="337"/>
        <v>#REF!</v>
      </c>
    </row>
    <row r="768" spans="1:24" x14ac:dyDescent="0.2">
      <c r="A768" s="161"/>
      <c r="B768" s="148" t="e">
        <f>#REF!</f>
        <v>#REF!</v>
      </c>
      <c r="C768" s="148"/>
      <c r="D768" s="148"/>
      <c r="E768" s="148"/>
      <c r="F768" s="148"/>
      <c r="G768" s="148"/>
      <c r="H768" s="173" t="e">
        <f>#REF!</f>
        <v>#REF!</v>
      </c>
      <c r="I768" s="173" t="e">
        <f>#REF!</f>
        <v>#REF!</v>
      </c>
      <c r="J768" s="173" t="e">
        <f>#REF!</f>
        <v>#REF!</v>
      </c>
      <c r="K768" s="173" t="e">
        <f>#REF!</f>
        <v>#REF!</v>
      </c>
      <c r="L768" s="173" t="e">
        <f>#REF!</f>
        <v>#REF!</v>
      </c>
      <c r="M768" s="173" t="e">
        <f>#REF!</f>
        <v>#REF!</v>
      </c>
      <c r="N768" s="19" t="e">
        <f>N746*N837</f>
        <v>#REF!</v>
      </c>
      <c r="O768" s="19" t="e">
        <f t="shared" ref="O768:X768" si="338">O746*O837</f>
        <v>#REF!</v>
      </c>
      <c r="P768" s="19" t="e">
        <f t="shared" si="338"/>
        <v>#REF!</v>
      </c>
      <c r="Q768" s="19" t="e">
        <f t="shared" si="338"/>
        <v>#REF!</v>
      </c>
      <c r="R768" s="19" t="e">
        <f t="shared" si="338"/>
        <v>#REF!</v>
      </c>
      <c r="S768" s="19" t="e">
        <f t="shared" si="338"/>
        <v>#REF!</v>
      </c>
      <c r="T768" s="19" t="e">
        <f t="shared" si="338"/>
        <v>#REF!</v>
      </c>
      <c r="U768" s="19" t="e">
        <f t="shared" si="338"/>
        <v>#REF!</v>
      </c>
      <c r="V768" s="19" t="e">
        <f t="shared" si="338"/>
        <v>#REF!</v>
      </c>
      <c r="W768" s="19" t="e">
        <f t="shared" si="338"/>
        <v>#REF!</v>
      </c>
      <c r="X768" s="19" t="e">
        <f t="shared" si="338"/>
        <v>#REF!</v>
      </c>
    </row>
    <row r="769" spans="1:24" x14ac:dyDescent="0.2">
      <c r="A769" s="161" t="e">
        <f>#REF!</f>
        <v>#REF!</v>
      </c>
      <c r="B769" s="148"/>
      <c r="C769" s="148"/>
      <c r="D769" s="148"/>
      <c r="E769" s="148"/>
      <c r="F769" s="148"/>
      <c r="G769" s="148"/>
      <c r="H769" s="173" t="e">
        <f>#REF!</f>
        <v>#REF!</v>
      </c>
      <c r="I769" s="173" t="e">
        <f>#REF!</f>
        <v>#REF!</v>
      </c>
      <c r="J769" s="173" t="e">
        <f>#REF!</f>
        <v>#REF!</v>
      </c>
      <c r="K769" s="173" t="e">
        <f>#REF!</f>
        <v>#REF!</v>
      </c>
      <c r="L769" s="173" t="e">
        <f>#REF!</f>
        <v>#REF!</v>
      </c>
      <c r="M769" s="173" t="e">
        <f>#REF!</f>
        <v>#REF!</v>
      </c>
      <c r="N769" s="19" t="e">
        <f>N768+N762+N756</f>
        <v>#REF!</v>
      </c>
      <c r="O769" s="19" t="e">
        <f t="shared" ref="O769:X769" si="339">O768+O762+O756</f>
        <v>#REF!</v>
      </c>
      <c r="P769" s="19" t="e">
        <f t="shared" si="339"/>
        <v>#REF!</v>
      </c>
      <c r="Q769" s="19" t="e">
        <f t="shared" si="339"/>
        <v>#REF!</v>
      </c>
      <c r="R769" s="19" t="e">
        <f t="shared" si="339"/>
        <v>#REF!</v>
      </c>
      <c r="S769" s="19" t="e">
        <f t="shared" si="339"/>
        <v>#REF!</v>
      </c>
      <c r="T769" s="19" t="e">
        <f t="shared" si="339"/>
        <v>#REF!</v>
      </c>
      <c r="U769" s="19" t="e">
        <f t="shared" si="339"/>
        <v>#REF!</v>
      </c>
      <c r="V769" s="19" t="e">
        <f t="shared" si="339"/>
        <v>#REF!</v>
      </c>
      <c r="W769" s="19" t="e">
        <f t="shared" si="339"/>
        <v>#REF!</v>
      </c>
      <c r="X769" s="19" t="e">
        <f t="shared" si="339"/>
        <v>#REF!</v>
      </c>
    </row>
    <row r="770" spans="1:24" x14ac:dyDescent="0.2">
      <c r="A770" s="161" t="e">
        <f>#REF!</f>
        <v>#REF!</v>
      </c>
      <c r="B770" s="148" t="e">
        <f>#REF!</f>
        <v>#REF!</v>
      </c>
      <c r="C770" s="148" t="e">
        <f>#REF!</f>
        <v>#REF!</v>
      </c>
      <c r="D770" s="148"/>
      <c r="E770" s="148"/>
      <c r="F770" s="148"/>
      <c r="G770" s="148"/>
      <c r="H770" s="173" t="e">
        <f>#REF!</f>
        <v>#REF!</v>
      </c>
      <c r="I770" s="173" t="e">
        <f>#REF!</f>
        <v>#REF!</v>
      </c>
      <c r="J770" s="173" t="e">
        <f>#REF!</f>
        <v>#REF!</v>
      </c>
      <c r="K770" s="173" t="e">
        <f>#REF!</f>
        <v>#REF!</v>
      </c>
      <c r="L770" s="173" t="e">
        <f>#REF!</f>
        <v>#REF!</v>
      </c>
      <c r="M770" s="173" t="e">
        <f>#REF!</f>
        <v>#REF!</v>
      </c>
      <c r="N770" s="19" t="e">
        <f>N$775*N813</f>
        <v>#REF!</v>
      </c>
      <c r="O770" s="19" t="e">
        <f t="shared" ref="O770:X770" si="340">O$775*O813</f>
        <v>#REF!</v>
      </c>
      <c r="P770" s="19" t="e">
        <f t="shared" si="340"/>
        <v>#REF!</v>
      </c>
      <c r="Q770" s="19" t="e">
        <f t="shared" si="340"/>
        <v>#REF!</v>
      </c>
      <c r="R770" s="19" t="e">
        <f t="shared" si="340"/>
        <v>#REF!</v>
      </c>
      <c r="S770" s="19" t="e">
        <f t="shared" si="340"/>
        <v>#REF!</v>
      </c>
      <c r="T770" s="19" t="e">
        <f t="shared" si="340"/>
        <v>#REF!</v>
      </c>
      <c r="U770" s="19" t="e">
        <f t="shared" si="340"/>
        <v>#REF!</v>
      </c>
      <c r="V770" s="19" t="e">
        <f t="shared" si="340"/>
        <v>#REF!</v>
      </c>
      <c r="W770" s="19" t="e">
        <f t="shared" si="340"/>
        <v>#REF!</v>
      </c>
      <c r="X770" s="19" t="e">
        <f t="shared" si="340"/>
        <v>#REF!</v>
      </c>
    </row>
    <row r="771" spans="1:24" x14ac:dyDescent="0.2">
      <c r="A771" s="161"/>
      <c r="B771" s="148"/>
      <c r="C771" s="148" t="e">
        <f>#REF!</f>
        <v>#REF!</v>
      </c>
      <c r="D771" s="148"/>
      <c r="E771" s="148"/>
      <c r="F771" s="148"/>
      <c r="G771" s="148"/>
      <c r="H771" s="173" t="e">
        <f>#REF!</f>
        <v>#REF!</v>
      </c>
      <c r="I771" s="173" t="e">
        <f>#REF!</f>
        <v>#REF!</v>
      </c>
      <c r="J771" s="173" t="e">
        <f>#REF!</f>
        <v>#REF!</v>
      </c>
      <c r="K771" s="173" t="e">
        <f>#REF!</f>
        <v>#REF!</v>
      </c>
      <c r="L771" s="173" t="e">
        <f>#REF!</f>
        <v>#REF!</v>
      </c>
      <c r="M771" s="173" t="e">
        <f>#REF!</f>
        <v>#REF!</v>
      </c>
      <c r="N771" s="19" t="e">
        <f t="shared" ref="N771:X774" si="341">N$775*N814</f>
        <v>#REF!</v>
      </c>
      <c r="O771" s="19" t="e">
        <f t="shared" si="341"/>
        <v>#REF!</v>
      </c>
      <c r="P771" s="19" t="e">
        <f t="shared" si="341"/>
        <v>#REF!</v>
      </c>
      <c r="Q771" s="19" t="e">
        <f t="shared" si="341"/>
        <v>#REF!</v>
      </c>
      <c r="R771" s="19" t="e">
        <f t="shared" si="341"/>
        <v>#REF!</v>
      </c>
      <c r="S771" s="19" t="e">
        <f t="shared" si="341"/>
        <v>#REF!</v>
      </c>
      <c r="T771" s="19" t="e">
        <f t="shared" si="341"/>
        <v>#REF!</v>
      </c>
      <c r="U771" s="19" t="e">
        <f t="shared" si="341"/>
        <v>#REF!</v>
      </c>
      <c r="V771" s="19" t="e">
        <f t="shared" si="341"/>
        <v>#REF!</v>
      </c>
      <c r="W771" s="19" t="e">
        <f t="shared" si="341"/>
        <v>#REF!</v>
      </c>
      <c r="X771" s="19" t="e">
        <f t="shared" si="341"/>
        <v>#REF!</v>
      </c>
    </row>
    <row r="772" spans="1:24" x14ac:dyDescent="0.2">
      <c r="A772" s="161"/>
      <c r="B772" s="148"/>
      <c r="C772" s="148" t="e">
        <f>#REF!</f>
        <v>#REF!</v>
      </c>
      <c r="D772" s="148"/>
      <c r="E772" s="148"/>
      <c r="F772" s="148"/>
      <c r="G772" s="148"/>
      <c r="H772" s="173" t="e">
        <f>#REF!</f>
        <v>#REF!</v>
      </c>
      <c r="I772" s="173" t="e">
        <f>#REF!</f>
        <v>#REF!</v>
      </c>
      <c r="J772" s="173" t="e">
        <f>#REF!</f>
        <v>#REF!</v>
      </c>
      <c r="K772" s="173" t="e">
        <f>#REF!</f>
        <v>#REF!</v>
      </c>
      <c r="L772" s="173" t="e">
        <f>#REF!</f>
        <v>#REF!</v>
      </c>
      <c r="M772" s="173" t="e">
        <f>#REF!</f>
        <v>#REF!</v>
      </c>
      <c r="N772" s="19" t="e">
        <f t="shared" si="341"/>
        <v>#REF!</v>
      </c>
      <c r="O772" s="19" t="e">
        <f t="shared" si="341"/>
        <v>#REF!</v>
      </c>
      <c r="P772" s="19" t="e">
        <f t="shared" si="341"/>
        <v>#REF!</v>
      </c>
      <c r="Q772" s="19" t="e">
        <f t="shared" si="341"/>
        <v>#REF!</v>
      </c>
      <c r="R772" s="19" t="e">
        <f t="shared" si="341"/>
        <v>#REF!</v>
      </c>
      <c r="S772" s="19" t="e">
        <f t="shared" si="341"/>
        <v>#REF!</v>
      </c>
      <c r="T772" s="19" t="e">
        <f t="shared" si="341"/>
        <v>#REF!</v>
      </c>
      <c r="U772" s="19" t="e">
        <f t="shared" si="341"/>
        <v>#REF!</v>
      </c>
      <c r="V772" s="19" t="e">
        <f t="shared" si="341"/>
        <v>#REF!</v>
      </c>
      <c r="W772" s="19" t="e">
        <f t="shared" si="341"/>
        <v>#REF!</v>
      </c>
      <c r="X772" s="19" t="e">
        <f t="shared" si="341"/>
        <v>#REF!</v>
      </c>
    </row>
    <row r="773" spans="1:24" x14ac:dyDescent="0.2">
      <c r="A773" s="161"/>
      <c r="B773" s="148"/>
      <c r="C773" s="148" t="e">
        <f>#REF!</f>
        <v>#REF!</v>
      </c>
      <c r="D773" s="148"/>
      <c r="E773" s="148"/>
      <c r="F773" s="148"/>
      <c r="G773" s="148"/>
      <c r="H773" s="173" t="e">
        <f>#REF!</f>
        <v>#REF!</v>
      </c>
      <c r="I773" s="173" t="e">
        <f>#REF!</f>
        <v>#REF!</v>
      </c>
      <c r="J773" s="173" t="e">
        <f>#REF!</f>
        <v>#REF!</v>
      </c>
      <c r="K773" s="173" t="e">
        <f>#REF!</f>
        <v>#REF!</v>
      </c>
      <c r="L773" s="173" t="e">
        <f>#REF!</f>
        <v>#REF!</v>
      </c>
      <c r="M773" s="173" t="e">
        <f>#REF!</f>
        <v>#REF!</v>
      </c>
      <c r="N773" s="19" t="e">
        <f t="shared" si="341"/>
        <v>#REF!</v>
      </c>
      <c r="O773" s="19" t="e">
        <f t="shared" si="341"/>
        <v>#REF!</v>
      </c>
      <c r="P773" s="19" t="e">
        <f t="shared" si="341"/>
        <v>#REF!</v>
      </c>
      <c r="Q773" s="19" t="e">
        <f t="shared" si="341"/>
        <v>#REF!</v>
      </c>
      <c r="R773" s="19" t="e">
        <f t="shared" si="341"/>
        <v>#REF!</v>
      </c>
      <c r="S773" s="19" t="e">
        <f t="shared" si="341"/>
        <v>#REF!</v>
      </c>
      <c r="T773" s="19" t="e">
        <f t="shared" si="341"/>
        <v>#REF!</v>
      </c>
      <c r="U773" s="19" t="e">
        <f t="shared" si="341"/>
        <v>#REF!</v>
      </c>
      <c r="V773" s="19" t="e">
        <f t="shared" si="341"/>
        <v>#REF!</v>
      </c>
      <c r="W773" s="19" t="e">
        <f t="shared" si="341"/>
        <v>#REF!</v>
      </c>
      <c r="X773" s="19" t="e">
        <f t="shared" si="341"/>
        <v>#REF!</v>
      </c>
    </row>
    <row r="774" spans="1:24" x14ac:dyDescent="0.2">
      <c r="A774" s="161"/>
      <c r="B774" s="148"/>
      <c r="C774" s="148" t="e">
        <f>#REF!</f>
        <v>#REF!</v>
      </c>
      <c r="D774" s="148"/>
      <c r="E774" s="148"/>
      <c r="F774" s="148"/>
      <c r="G774" s="148"/>
      <c r="H774" s="173" t="e">
        <f>#REF!</f>
        <v>#REF!</v>
      </c>
      <c r="I774" s="173" t="e">
        <f>#REF!</f>
        <v>#REF!</v>
      </c>
      <c r="J774" s="173" t="e">
        <f>#REF!</f>
        <v>#REF!</v>
      </c>
      <c r="K774" s="173" t="e">
        <f>#REF!</f>
        <v>#REF!</v>
      </c>
      <c r="L774" s="173" t="e">
        <f>#REF!</f>
        <v>#REF!</v>
      </c>
      <c r="M774" s="173" t="e">
        <f>#REF!</f>
        <v>#REF!</v>
      </c>
      <c r="N774" s="19" t="e">
        <f t="shared" si="341"/>
        <v>#REF!</v>
      </c>
      <c r="O774" s="19" t="e">
        <f t="shared" si="341"/>
        <v>#REF!</v>
      </c>
      <c r="P774" s="19" t="e">
        <f t="shared" si="341"/>
        <v>#REF!</v>
      </c>
      <c r="Q774" s="19" t="e">
        <f t="shared" si="341"/>
        <v>#REF!</v>
      </c>
      <c r="R774" s="19" t="e">
        <f t="shared" si="341"/>
        <v>#REF!</v>
      </c>
      <c r="S774" s="19" t="e">
        <f t="shared" si="341"/>
        <v>#REF!</v>
      </c>
      <c r="T774" s="19" t="e">
        <f t="shared" si="341"/>
        <v>#REF!</v>
      </c>
      <c r="U774" s="19" t="e">
        <f t="shared" si="341"/>
        <v>#REF!</v>
      </c>
      <c r="V774" s="19" t="e">
        <f t="shared" si="341"/>
        <v>#REF!</v>
      </c>
      <c r="W774" s="19" t="e">
        <f t="shared" si="341"/>
        <v>#REF!</v>
      </c>
      <c r="X774" s="19" t="e">
        <f t="shared" si="341"/>
        <v>#REF!</v>
      </c>
    </row>
    <row r="775" spans="1:24" x14ac:dyDescent="0.2">
      <c r="A775" s="161"/>
      <c r="B775" s="148" t="e">
        <f>#REF!</f>
        <v>#REF!</v>
      </c>
      <c r="C775" s="148"/>
      <c r="D775" s="148"/>
      <c r="E775" s="148"/>
      <c r="F775" s="148"/>
      <c r="G775" s="148"/>
      <c r="H775" s="173" t="e">
        <f>#REF!</f>
        <v>#REF!</v>
      </c>
      <c r="I775" s="173" t="e">
        <f>#REF!</f>
        <v>#REF!</v>
      </c>
      <c r="J775" s="173" t="e">
        <f>#REF!</f>
        <v>#REF!</v>
      </c>
      <c r="K775" s="173" t="e">
        <f>#REF!</f>
        <v>#REF!</v>
      </c>
      <c r="L775" s="173" t="e">
        <f>#REF!</f>
        <v>#REF!</v>
      </c>
      <c r="M775" s="173" t="e">
        <f>#REF!</f>
        <v>#REF!</v>
      </c>
      <c r="N775" s="19" t="e">
        <f>N839*N744</f>
        <v>#REF!</v>
      </c>
      <c r="O775" s="19" t="e">
        <f t="shared" ref="O775:X775" si="342">O839*O744</f>
        <v>#REF!</v>
      </c>
      <c r="P775" s="19" t="e">
        <f t="shared" si="342"/>
        <v>#REF!</v>
      </c>
      <c r="Q775" s="19" t="e">
        <f t="shared" si="342"/>
        <v>#REF!</v>
      </c>
      <c r="R775" s="19" t="e">
        <f t="shared" si="342"/>
        <v>#REF!</v>
      </c>
      <c r="S775" s="19" t="e">
        <f t="shared" si="342"/>
        <v>#REF!</v>
      </c>
      <c r="T775" s="19" t="e">
        <f t="shared" si="342"/>
        <v>#REF!</v>
      </c>
      <c r="U775" s="19" t="e">
        <f t="shared" si="342"/>
        <v>#REF!</v>
      </c>
      <c r="V775" s="19" t="e">
        <f t="shared" si="342"/>
        <v>#REF!</v>
      </c>
      <c r="W775" s="19" t="e">
        <f t="shared" si="342"/>
        <v>#REF!</v>
      </c>
      <c r="X775" s="19" t="e">
        <f t="shared" si="342"/>
        <v>#REF!</v>
      </c>
    </row>
    <row r="776" spans="1:24" x14ac:dyDescent="0.2">
      <c r="A776" s="161"/>
      <c r="B776" s="148" t="e">
        <f>#REF!</f>
        <v>#REF!</v>
      </c>
      <c r="C776" s="148" t="e">
        <f>#REF!</f>
        <v>#REF!</v>
      </c>
      <c r="D776" s="148"/>
      <c r="E776" s="148"/>
      <c r="F776" s="148"/>
      <c r="G776" s="148"/>
      <c r="H776" s="173" t="e">
        <f>#REF!</f>
        <v>#REF!</v>
      </c>
      <c r="I776" s="173" t="e">
        <f>#REF!</f>
        <v>#REF!</v>
      </c>
      <c r="J776" s="173" t="e">
        <f>#REF!</f>
        <v>#REF!</v>
      </c>
      <c r="K776" s="173" t="e">
        <f>#REF!</f>
        <v>#REF!</v>
      </c>
      <c r="L776" s="173" t="e">
        <f>#REF!</f>
        <v>#REF!</v>
      </c>
      <c r="M776" s="173" t="e">
        <f>#REF!</f>
        <v>#REF!</v>
      </c>
      <c r="N776" s="19" t="e">
        <f>N$781*N819</f>
        <v>#REF!</v>
      </c>
      <c r="O776" s="19" t="e">
        <f t="shared" ref="O776:X776" si="343">O$781*O819</f>
        <v>#REF!</v>
      </c>
      <c r="P776" s="19" t="e">
        <f t="shared" si="343"/>
        <v>#REF!</v>
      </c>
      <c r="Q776" s="19" t="e">
        <f t="shared" si="343"/>
        <v>#REF!</v>
      </c>
      <c r="R776" s="19" t="e">
        <f t="shared" si="343"/>
        <v>#REF!</v>
      </c>
      <c r="S776" s="19" t="e">
        <f t="shared" si="343"/>
        <v>#REF!</v>
      </c>
      <c r="T776" s="19" t="e">
        <f t="shared" si="343"/>
        <v>#REF!</v>
      </c>
      <c r="U776" s="19" t="e">
        <f t="shared" si="343"/>
        <v>#REF!</v>
      </c>
      <c r="V776" s="19" t="e">
        <f t="shared" si="343"/>
        <v>#REF!</v>
      </c>
      <c r="W776" s="19" t="e">
        <f t="shared" si="343"/>
        <v>#REF!</v>
      </c>
      <c r="X776" s="19" t="e">
        <f t="shared" si="343"/>
        <v>#REF!</v>
      </c>
    </row>
    <row r="777" spans="1:24" x14ac:dyDescent="0.2">
      <c r="A777" s="161"/>
      <c r="B777" s="148"/>
      <c r="C777" s="148" t="e">
        <f>#REF!</f>
        <v>#REF!</v>
      </c>
      <c r="D777" s="148"/>
      <c r="E777" s="148"/>
      <c r="F777" s="148"/>
      <c r="G777" s="148"/>
      <c r="H777" s="173" t="e">
        <f>#REF!</f>
        <v>#REF!</v>
      </c>
      <c r="I777" s="173" t="e">
        <f>#REF!</f>
        <v>#REF!</v>
      </c>
      <c r="J777" s="173" t="e">
        <f>#REF!</f>
        <v>#REF!</v>
      </c>
      <c r="K777" s="173" t="e">
        <f>#REF!</f>
        <v>#REF!</v>
      </c>
      <c r="L777" s="173" t="e">
        <f>#REF!</f>
        <v>#REF!</v>
      </c>
      <c r="M777" s="173" t="e">
        <f>#REF!</f>
        <v>#REF!</v>
      </c>
      <c r="N777" s="19" t="e">
        <f t="shared" ref="N777:X780" si="344">N$781*N820</f>
        <v>#REF!</v>
      </c>
      <c r="O777" s="19" t="e">
        <f t="shared" si="344"/>
        <v>#REF!</v>
      </c>
      <c r="P777" s="19" t="e">
        <f t="shared" si="344"/>
        <v>#REF!</v>
      </c>
      <c r="Q777" s="19" t="e">
        <f t="shared" si="344"/>
        <v>#REF!</v>
      </c>
      <c r="R777" s="19" t="e">
        <f t="shared" si="344"/>
        <v>#REF!</v>
      </c>
      <c r="S777" s="19" t="e">
        <f t="shared" si="344"/>
        <v>#REF!</v>
      </c>
      <c r="T777" s="19" t="e">
        <f t="shared" si="344"/>
        <v>#REF!</v>
      </c>
      <c r="U777" s="19" t="e">
        <f t="shared" si="344"/>
        <v>#REF!</v>
      </c>
      <c r="V777" s="19" t="e">
        <f t="shared" si="344"/>
        <v>#REF!</v>
      </c>
      <c r="W777" s="19" t="e">
        <f t="shared" si="344"/>
        <v>#REF!</v>
      </c>
      <c r="X777" s="19" t="e">
        <f t="shared" si="344"/>
        <v>#REF!</v>
      </c>
    </row>
    <row r="778" spans="1:24" x14ac:dyDescent="0.2">
      <c r="A778" s="161"/>
      <c r="B778" s="148"/>
      <c r="C778" s="148" t="e">
        <f>#REF!</f>
        <v>#REF!</v>
      </c>
      <c r="D778" s="148"/>
      <c r="E778" s="148"/>
      <c r="F778" s="148"/>
      <c r="G778" s="148"/>
      <c r="H778" s="173" t="e">
        <f>#REF!</f>
        <v>#REF!</v>
      </c>
      <c r="I778" s="173" t="e">
        <f>#REF!</f>
        <v>#REF!</v>
      </c>
      <c r="J778" s="173" t="e">
        <f>#REF!</f>
        <v>#REF!</v>
      </c>
      <c r="K778" s="173" t="e">
        <f>#REF!</f>
        <v>#REF!</v>
      </c>
      <c r="L778" s="173" t="e">
        <f>#REF!</f>
        <v>#REF!</v>
      </c>
      <c r="M778" s="173" t="e">
        <f>#REF!</f>
        <v>#REF!</v>
      </c>
      <c r="N778" s="19" t="e">
        <f t="shared" si="344"/>
        <v>#REF!</v>
      </c>
      <c r="O778" s="19" t="e">
        <f t="shared" si="344"/>
        <v>#REF!</v>
      </c>
      <c r="P778" s="19" t="e">
        <f t="shared" si="344"/>
        <v>#REF!</v>
      </c>
      <c r="Q778" s="19" t="e">
        <f t="shared" si="344"/>
        <v>#REF!</v>
      </c>
      <c r="R778" s="19" t="e">
        <f t="shared" si="344"/>
        <v>#REF!</v>
      </c>
      <c r="S778" s="19" t="e">
        <f t="shared" si="344"/>
        <v>#REF!</v>
      </c>
      <c r="T778" s="19" t="e">
        <f t="shared" si="344"/>
        <v>#REF!</v>
      </c>
      <c r="U778" s="19" t="e">
        <f t="shared" si="344"/>
        <v>#REF!</v>
      </c>
      <c r="V778" s="19" t="e">
        <f t="shared" si="344"/>
        <v>#REF!</v>
      </c>
      <c r="W778" s="19" t="e">
        <f t="shared" si="344"/>
        <v>#REF!</v>
      </c>
      <c r="X778" s="19" t="e">
        <f t="shared" si="344"/>
        <v>#REF!</v>
      </c>
    </row>
    <row r="779" spans="1:24" x14ac:dyDescent="0.2">
      <c r="A779" s="161"/>
      <c r="B779" s="148"/>
      <c r="C779" s="148" t="e">
        <f>#REF!</f>
        <v>#REF!</v>
      </c>
      <c r="D779" s="148"/>
      <c r="E779" s="148"/>
      <c r="F779" s="148"/>
      <c r="G779" s="148"/>
      <c r="H779" s="173" t="e">
        <f>#REF!</f>
        <v>#REF!</v>
      </c>
      <c r="I779" s="173" t="e">
        <f>#REF!</f>
        <v>#REF!</v>
      </c>
      <c r="J779" s="173" t="e">
        <f>#REF!</f>
        <v>#REF!</v>
      </c>
      <c r="K779" s="173" t="e">
        <f>#REF!</f>
        <v>#REF!</v>
      </c>
      <c r="L779" s="173" t="e">
        <f>#REF!</f>
        <v>#REF!</v>
      </c>
      <c r="M779" s="173" t="e">
        <f>#REF!</f>
        <v>#REF!</v>
      </c>
      <c r="N779" s="19" t="e">
        <f t="shared" si="344"/>
        <v>#REF!</v>
      </c>
      <c r="O779" s="19" t="e">
        <f t="shared" si="344"/>
        <v>#REF!</v>
      </c>
      <c r="P779" s="19" t="e">
        <f t="shared" si="344"/>
        <v>#REF!</v>
      </c>
      <c r="Q779" s="19" t="e">
        <f t="shared" si="344"/>
        <v>#REF!</v>
      </c>
      <c r="R779" s="19" t="e">
        <f t="shared" si="344"/>
        <v>#REF!</v>
      </c>
      <c r="S779" s="19" t="e">
        <f t="shared" si="344"/>
        <v>#REF!</v>
      </c>
      <c r="T779" s="19" t="e">
        <f t="shared" si="344"/>
        <v>#REF!</v>
      </c>
      <c r="U779" s="19" t="e">
        <f t="shared" si="344"/>
        <v>#REF!</v>
      </c>
      <c r="V779" s="19" t="e">
        <f t="shared" si="344"/>
        <v>#REF!</v>
      </c>
      <c r="W779" s="19" t="e">
        <f t="shared" si="344"/>
        <v>#REF!</v>
      </c>
      <c r="X779" s="19" t="e">
        <f t="shared" si="344"/>
        <v>#REF!</v>
      </c>
    </row>
    <row r="780" spans="1:24" x14ac:dyDescent="0.2">
      <c r="A780" s="161"/>
      <c r="B780" s="148"/>
      <c r="C780" s="148" t="e">
        <f>#REF!</f>
        <v>#REF!</v>
      </c>
      <c r="D780" s="148"/>
      <c r="E780" s="148"/>
      <c r="F780" s="148"/>
      <c r="G780" s="148"/>
      <c r="H780" s="173" t="e">
        <f>#REF!</f>
        <v>#REF!</v>
      </c>
      <c r="I780" s="173" t="e">
        <f>#REF!</f>
        <v>#REF!</v>
      </c>
      <c r="J780" s="173" t="e">
        <f>#REF!</f>
        <v>#REF!</v>
      </c>
      <c r="K780" s="173" t="e">
        <f>#REF!</f>
        <v>#REF!</v>
      </c>
      <c r="L780" s="173" t="e">
        <f>#REF!</f>
        <v>#REF!</v>
      </c>
      <c r="M780" s="173" t="e">
        <f>#REF!</f>
        <v>#REF!</v>
      </c>
      <c r="N780" s="19" t="e">
        <f t="shared" si="344"/>
        <v>#REF!</v>
      </c>
      <c r="O780" s="19" t="e">
        <f t="shared" si="344"/>
        <v>#REF!</v>
      </c>
      <c r="P780" s="19" t="e">
        <f t="shared" si="344"/>
        <v>#REF!</v>
      </c>
      <c r="Q780" s="19" t="e">
        <f t="shared" si="344"/>
        <v>#REF!</v>
      </c>
      <c r="R780" s="19" t="e">
        <f t="shared" si="344"/>
        <v>#REF!</v>
      </c>
      <c r="S780" s="19" t="e">
        <f t="shared" si="344"/>
        <v>#REF!</v>
      </c>
      <c r="T780" s="19" t="e">
        <f t="shared" si="344"/>
        <v>#REF!</v>
      </c>
      <c r="U780" s="19" t="e">
        <f t="shared" si="344"/>
        <v>#REF!</v>
      </c>
      <c r="V780" s="19" t="e">
        <f t="shared" si="344"/>
        <v>#REF!</v>
      </c>
      <c r="W780" s="19" t="e">
        <f t="shared" si="344"/>
        <v>#REF!</v>
      </c>
      <c r="X780" s="19" t="e">
        <f t="shared" si="344"/>
        <v>#REF!</v>
      </c>
    </row>
    <row r="781" spans="1:24" x14ac:dyDescent="0.2">
      <c r="A781" s="161"/>
      <c r="B781" s="148" t="e">
        <f>#REF!</f>
        <v>#REF!</v>
      </c>
      <c r="C781" s="148"/>
      <c r="D781" s="148"/>
      <c r="E781" s="148"/>
      <c r="F781" s="148"/>
      <c r="G781" s="148"/>
      <c r="H781" s="173" t="e">
        <f>#REF!</f>
        <v>#REF!</v>
      </c>
      <c r="I781" s="173" t="e">
        <f>#REF!</f>
        <v>#REF!</v>
      </c>
      <c r="J781" s="173" t="e">
        <f>#REF!</f>
        <v>#REF!</v>
      </c>
      <c r="K781" s="173" t="e">
        <f>#REF!</f>
        <v>#REF!</v>
      </c>
      <c r="L781" s="173" t="e">
        <f>#REF!</f>
        <v>#REF!</v>
      </c>
      <c r="M781" s="173" t="e">
        <f>#REF!</f>
        <v>#REF!</v>
      </c>
      <c r="N781" s="19" t="e">
        <f>N745*N840</f>
        <v>#REF!</v>
      </c>
      <c r="O781" s="19" t="e">
        <f t="shared" ref="O781:X781" si="345">O745*O840</f>
        <v>#REF!</v>
      </c>
      <c r="P781" s="19" t="e">
        <f t="shared" si="345"/>
        <v>#REF!</v>
      </c>
      <c r="Q781" s="19" t="e">
        <f t="shared" si="345"/>
        <v>#REF!</v>
      </c>
      <c r="R781" s="19" t="e">
        <f t="shared" si="345"/>
        <v>#REF!</v>
      </c>
      <c r="S781" s="19" t="e">
        <f t="shared" si="345"/>
        <v>#REF!</v>
      </c>
      <c r="T781" s="19" t="e">
        <f t="shared" si="345"/>
        <v>#REF!</v>
      </c>
      <c r="U781" s="19" t="e">
        <f t="shared" si="345"/>
        <v>#REF!</v>
      </c>
      <c r="V781" s="19" t="e">
        <f t="shared" si="345"/>
        <v>#REF!</v>
      </c>
      <c r="W781" s="19" t="e">
        <f t="shared" si="345"/>
        <v>#REF!</v>
      </c>
      <c r="X781" s="19" t="e">
        <f t="shared" si="345"/>
        <v>#REF!</v>
      </c>
    </row>
    <row r="782" spans="1:24" x14ac:dyDescent="0.2">
      <c r="A782" s="161"/>
      <c r="B782" s="148" t="e">
        <f>#REF!</f>
        <v>#REF!</v>
      </c>
      <c r="C782" s="148" t="e">
        <f>#REF!</f>
        <v>#REF!</v>
      </c>
      <c r="D782" s="148"/>
      <c r="E782" s="148"/>
      <c r="F782" s="148"/>
      <c r="G782" s="148"/>
      <c r="H782" s="173" t="e">
        <f>#REF!</f>
        <v>#REF!</v>
      </c>
      <c r="I782" s="173" t="e">
        <f>#REF!</f>
        <v>#REF!</v>
      </c>
      <c r="J782" s="173" t="e">
        <f>#REF!</f>
        <v>#REF!</v>
      </c>
      <c r="K782" s="173" t="e">
        <f>#REF!</f>
        <v>#REF!</v>
      </c>
      <c r="L782" s="173" t="e">
        <f>#REF!</f>
        <v>#REF!</v>
      </c>
      <c r="M782" s="173" t="e">
        <f>#REF!</f>
        <v>#REF!</v>
      </c>
      <c r="N782" s="19" t="e">
        <f>N$787*N825</f>
        <v>#REF!</v>
      </c>
      <c r="O782" s="19" t="e">
        <f t="shared" ref="O782:X782" si="346">O$787*O825</f>
        <v>#REF!</v>
      </c>
      <c r="P782" s="19" t="e">
        <f t="shared" si="346"/>
        <v>#REF!</v>
      </c>
      <c r="Q782" s="19" t="e">
        <f t="shared" si="346"/>
        <v>#REF!</v>
      </c>
      <c r="R782" s="19" t="e">
        <f t="shared" si="346"/>
        <v>#REF!</v>
      </c>
      <c r="S782" s="19" t="e">
        <f t="shared" si="346"/>
        <v>#REF!</v>
      </c>
      <c r="T782" s="19" t="e">
        <f t="shared" si="346"/>
        <v>#REF!</v>
      </c>
      <c r="U782" s="19" t="e">
        <f t="shared" si="346"/>
        <v>#REF!</v>
      </c>
      <c r="V782" s="19" t="e">
        <f t="shared" si="346"/>
        <v>#REF!</v>
      </c>
      <c r="W782" s="19" t="e">
        <f t="shared" si="346"/>
        <v>#REF!</v>
      </c>
      <c r="X782" s="19" t="e">
        <f t="shared" si="346"/>
        <v>#REF!</v>
      </c>
    </row>
    <row r="783" spans="1:24" x14ac:dyDescent="0.2">
      <c r="A783" s="161"/>
      <c r="B783" s="148"/>
      <c r="C783" s="148" t="e">
        <f>#REF!</f>
        <v>#REF!</v>
      </c>
      <c r="D783" s="148"/>
      <c r="E783" s="148"/>
      <c r="F783" s="148"/>
      <c r="G783" s="148"/>
      <c r="H783" s="173" t="e">
        <f>#REF!</f>
        <v>#REF!</v>
      </c>
      <c r="I783" s="173" t="e">
        <f>#REF!</f>
        <v>#REF!</v>
      </c>
      <c r="J783" s="173" t="e">
        <f>#REF!</f>
        <v>#REF!</v>
      </c>
      <c r="K783" s="173" t="e">
        <f>#REF!</f>
        <v>#REF!</v>
      </c>
      <c r="L783" s="173" t="e">
        <f>#REF!</f>
        <v>#REF!</v>
      </c>
      <c r="M783" s="173" t="e">
        <f>#REF!</f>
        <v>#REF!</v>
      </c>
      <c r="N783" s="19" t="e">
        <f t="shared" ref="N783:X786" si="347">N$787*N826</f>
        <v>#REF!</v>
      </c>
      <c r="O783" s="19" t="e">
        <f t="shared" si="347"/>
        <v>#REF!</v>
      </c>
      <c r="P783" s="19" t="e">
        <f t="shared" si="347"/>
        <v>#REF!</v>
      </c>
      <c r="Q783" s="19" t="e">
        <f t="shared" si="347"/>
        <v>#REF!</v>
      </c>
      <c r="R783" s="19" t="e">
        <f t="shared" si="347"/>
        <v>#REF!</v>
      </c>
      <c r="S783" s="19" t="e">
        <f t="shared" si="347"/>
        <v>#REF!</v>
      </c>
      <c r="T783" s="19" t="e">
        <f t="shared" si="347"/>
        <v>#REF!</v>
      </c>
      <c r="U783" s="19" t="e">
        <f t="shared" si="347"/>
        <v>#REF!</v>
      </c>
      <c r="V783" s="19" t="e">
        <f t="shared" si="347"/>
        <v>#REF!</v>
      </c>
      <c r="W783" s="19" t="e">
        <f t="shared" si="347"/>
        <v>#REF!</v>
      </c>
      <c r="X783" s="19" t="e">
        <f t="shared" si="347"/>
        <v>#REF!</v>
      </c>
    </row>
    <row r="784" spans="1:24" x14ac:dyDescent="0.2">
      <c r="A784" s="161"/>
      <c r="B784" s="148"/>
      <c r="C784" s="148" t="e">
        <f>#REF!</f>
        <v>#REF!</v>
      </c>
      <c r="D784" s="148"/>
      <c r="E784" s="148"/>
      <c r="F784" s="148"/>
      <c r="G784" s="148"/>
      <c r="H784" s="173" t="e">
        <f>#REF!</f>
        <v>#REF!</v>
      </c>
      <c r="I784" s="173" t="e">
        <f>#REF!</f>
        <v>#REF!</v>
      </c>
      <c r="J784" s="173" t="e">
        <f>#REF!</f>
        <v>#REF!</v>
      </c>
      <c r="K784" s="173" t="e">
        <f>#REF!</f>
        <v>#REF!</v>
      </c>
      <c r="L784" s="173" t="e">
        <f>#REF!</f>
        <v>#REF!</v>
      </c>
      <c r="M784" s="173" t="e">
        <f>#REF!</f>
        <v>#REF!</v>
      </c>
      <c r="N784" s="19" t="e">
        <f t="shared" si="347"/>
        <v>#REF!</v>
      </c>
      <c r="O784" s="19" t="e">
        <f t="shared" si="347"/>
        <v>#REF!</v>
      </c>
      <c r="P784" s="19" t="e">
        <f t="shared" si="347"/>
        <v>#REF!</v>
      </c>
      <c r="Q784" s="19" t="e">
        <f t="shared" si="347"/>
        <v>#REF!</v>
      </c>
      <c r="R784" s="19" t="e">
        <f t="shared" si="347"/>
        <v>#REF!</v>
      </c>
      <c r="S784" s="19" t="e">
        <f t="shared" si="347"/>
        <v>#REF!</v>
      </c>
      <c r="T784" s="19" t="e">
        <f t="shared" si="347"/>
        <v>#REF!</v>
      </c>
      <c r="U784" s="19" t="e">
        <f t="shared" si="347"/>
        <v>#REF!</v>
      </c>
      <c r="V784" s="19" t="e">
        <f t="shared" si="347"/>
        <v>#REF!</v>
      </c>
      <c r="W784" s="19" t="e">
        <f t="shared" si="347"/>
        <v>#REF!</v>
      </c>
      <c r="X784" s="19" t="e">
        <f t="shared" si="347"/>
        <v>#REF!</v>
      </c>
    </row>
    <row r="785" spans="1:29" x14ac:dyDescent="0.2">
      <c r="A785" s="161"/>
      <c r="B785" s="148"/>
      <c r="C785" s="148" t="e">
        <f>#REF!</f>
        <v>#REF!</v>
      </c>
      <c r="D785" s="148"/>
      <c r="E785" s="148"/>
      <c r="F785" s="148"/>
      <c r="G785" s="148"/>
      <c r="H785" s="173" t="e">
        <f>#REF!</f>
        <v>#REF!</v>
      </c>
      <c r="I785" s="173" t="e">
        <f>#REF!</f>
        <v>#REF!</v>
      </c>
      <c r="J785" s="173" t="e">
        <f>#REF!</f>
        <v>#REF!</v>
      </c>
      <c r="K785" s="173" t="e">
        <f>#REF!</f>
        <v>#REF!</v>
      </c>
      <c r="L785" s="173" t="e">
        <f>#REF!</f>
        <v>#REF!</v>
      </c>
      <c r="M785" s="173" t="e">
        <f>#REF!</f>
        <v>#REF!</v>
      </c>
      <c r="N785" s="19" t="e">
        <f t="shared" si="347"/>
        <v>#REF!</v>
      </c>
      <c r="O785" s="19" t="e">
        <f t="shared" si="347"/>
        <v>#REF!</v>
      </c>
      <c r="P785" s="19" t="e">
        <f t="shared" si="347"/>
        <v>#REF!</v>
      </c>
      <c r="Q785" s="19" t="e">
        <f t="shared" si="347"/>
        <v>#REF!</v>
      </c>
      <c r="R785" s="19" t="e">
        <f t="shared" si="347"/>
        <v>#REF!</v>
      </c>
      <c r="S785" s="19" t="e">
        <f t="shared" si="347"/>
        <v>#REF!</v>
      </c>
      <c r="T785" s="19" t="e">
        <f t="shared" si="347"/>
        <v>#REF!</v>
      </c>
      <c r="U785" s="19" t="e">
        <f t="shared" si="347"/>
        <v>#REF!</v>
      </c>
      <c r="V785" s="19" t="e">
        <f t="shared" si="347"/>
        <v>#REF!</v>
      </c>
      <c r="W785" s="19" t="e">
        <f t="shared" si="347"/>
        <v>#REF!</v>
      </c>
      <c r="X785" s="19" t="e">
        <f t="shared" si="347"/>
        <v>#REF!</v>
      </c>
    </row>
    <row r="786" spans="1:29" x14ac:dyDescent="0.2">
      <c r="A786" s="161"/>
      <c r="B786" s="148"/>
      <c r="C786" s="148" t="e">
        <f>#REF!</f>
        <v>#REF!</v>
      </c>
      <c r="D786" s="148"/>
      <c r="E786" s="148"/>
      <c r="F786" s="148"/>
      <c r="G786" s="148"/>
      <c r="H786" s="173" t="e">
        <f>#REF!</f>
        <v>#REF!</v>
      </c>
      <c r="I786" s="173" t="e">
        <f>#REF!</f>
        <v>#REF!</v>
      </c>
      <c r="J786" s="173" t="e">
        <f>#REF!</f>
        <v>#REF!</v>
      </c>
      <c r="K786" s="173" t="e">
        <f>#REF!</f>
        <v>#REF!</v>
      </c>
      <c r="L786" s="173" t="e">
        <f>#REF!</f>
        <v>#REF!</v>
      </c>
      <c r="M786" s="173" t="e">
        <f>#REF!</f>
        <v>#REF!</v>
      </c>
      <c r="N786" s="19" t="e">
        <f t="shared" si="347"/>
        <v>#REF!</v>
      </c>
      <c r="O786" s="19" t="e">
        <f t="shared" si="347"/>
        <v>#REF!</v>
      </c>
      <c r="P786" s="19" t="e">
        <f t="shared" si="347"/>
        <v>#REF!</v>
      </c>
      <c r="Q786" s="19" t="e">
        <f t="shared" si="347"/>
        <v>#REF!</v>
      </c>
      <c r="R786" s="19" t="e">
        <f t="shared" si="347"/>
        <v>#REF!</v>
      </c>
      <c r="S786" s="19" t="e">
        <f t="shared" si="347"/>
        <v>#REF!</v>
      </c>
      <c r="T786" s="19" t="e">
        <f t="shared" si="347"/>
        <v>#REF!</v>
      </c>
      <c r="U786" s="19" t="e">
        <f t="shared" si="347"/>
        <v>#REF!</v>
      </c>
      <c r="V786" s="19" t="e">
        <f t="shared" si="347"/>
        <v>#REF!</v>
      </c>
      <c r="W786" s="19" t="e">
        <f t="shared" si="347"/>
        <v>#REF!</v>
      </c>
      <c r="X786" s="19" t="e">
        <f t="shared" si="347"/>
        <v>#REF!</v>
      </c>
      <c r="Y786" s="173" t="e">
        <f>#REF!</f>
        <v>#REF!</v>
      </c>
      <c r="Z786" s="173" t="e">
        <f>#REF!</f>
        <v>#REF!</v>
      </c>
      <c r="AA786" s="173" t="e">
        <f>#REF!</f>
        <v>#REF!</v>
      </c>
      <c r="AB786" s="173" t="e">
        <f>#REF!</f>
        <v>#REF!</v>
      </c>
      <c r="AC786" s="173" t="e">
        <f>#REF!</f>
        <v>#REF!</v>
      </c>
    </row>
    <row r="787" spans="1:29" x14ac:dyDescent="0.2">
      <c r="A787" s="161"/>
      <c r="B787" s="148" t="e">
        <f>#REF!</f>
        <v>#REF!</v>
      </c>
      <c r="C787" s="148"/>
      <c r="D787" s="148"/>
      <c r="E787" s="148"/>
      <c r="F787" s="148"/>
      <c r="G787" s="148"/>
      <c r="H787" s="173" t="e">
        <f>#REF!</f>
        <v>#REF!</v>
      </c>
      <c r="I787" s="173" t="e">
        <f>#REF!</f>
        <v>#REF!</v>
      </c>
      <c r="J787" s="173" t="e">
        <f>#REF!</f>
        <v>#REF!</v>
      </c>
      <c r="K787" s="173" t="e">
        <f>#REF!</f>
        <v>#REF!</v>
      </c>
      <c r="L787" s="173" t="e">
        <f>#REF!</f>
        <v>#REF!</v>
      </c>
      <c r="M787" s="173" t="e">
        <f>#REF!</f>
        <v>#REF!</v>
      </c>
      <c r="N787" s="19" t="e">
        <f>N746*N841</f>
        <v>#REF!</v>
      </c>
      <c r="O787" s="19" t="e">
        <f t="shared" ref="O787:X787" si="348">O746*O841</f>
        <v>#REF!</v>
      </c>
      <c r="P787" s="19" t="e">
        <f t="shared" si="348"/>
        <v>#REF!</v>
      </c>
      <c r="Q787" s="19" t="e">
        <f t="shared" si="348"/>
        <v>#REF!</v>
      </c>
      <c r="R787" s="19" t="e">
        <f t="shared" si="348"/>
        <v>#REF!</v>
      </c>
      <c r="S787" s="19" t="e">
        <f t="shared" si="348"/>
        <v>#REF!</v>
      </c>
      <c r="T787" s="19" t="e">
        <f t="shared" si="348"/>
        <v>#REF!</v>
      </c>
      <c r="U787" s="19" t="e">
        <f t="shared" si="348"/>
        <v>#REF!</v>
      </c>
      <c r="V787" s="19" t="e">
        <f t="shared" si="348"/>
        <v>#REF!</v>
      </c>
      <c r="W787" s="19" t="e">
        <f t="shared" si="348"/>
        <v>#REF!</v>
      </c>
      <c r="X787" s="19" t="e">
        <f t="shared" si="348"/>
        <v>#REF!</v>
      </c>
    </row>
    <row r="788" spans="1:29" x14ac:dyDescent="0.2">
      <c r="A788" s="161"/>
      <c r="B788" s="148"/>
      <c r="C788" s="148"/>
      <c r="D788" s="148"/>
      <c r="E788" s="148"/>
      <c r="F788" s="148"/>
      <c r="G788" s="148"/>
      <c r="H788" s="173" t="e">
        <f>#REF!</f>
        <v>#REF!</v>
      </c>
      <c r="I788" s="173" t="e">
        <f>#REF!</f>
        <v>#REF!</v>
      </c>
      <c r="J788" s="173" t="e">
        <f>#REF!</f>
        <v>#REF!</v>
      </c>
      <c r="K788" s="173" t="e">
        <f>#REF!</f>
        <v>#REF!</v>
      </c>
      <c r="L788" s="173" t="e">
        <f>#REF!</f>
        <v>#REF!</v>
      </c>
      <c r="M788" s="173" t="e">
        <f>#REF!</f>
        <v>#REF!</v>
      </c>
      <c r="N788" s="19" t="e">
        <f>N787+N781+N775</f>
        <v>#REF!</v>
      </c>
      <c r="O788" s="19" t="e">
        <f t="shared" ref="O788:X788" si="349">O787+O781+O775</f>
        <v>#REF!</v>
      </c>
      <c r="P788" s="19" t="e">
        <f t="shared" si="349"/>
        <v>#REF!</v>
      </c>
      <c r="Q788" s="19" t="e">
        <f t="shared" si="349"/>
        <v>#REF!</v>
      </c>
      <c r="R788" s="19" t="e">
        <f t="shared" si="349"/>
        <v>#REF!</v>
      </c>
      <c r="S788" s="19" t="e">
        <f t="shared" si="349"/>
        <v>#REF!</v>
      </c>
      <c r="T788" s="19" t="e">
        <f t="shared" si="349"/>
        <v>#REF!</v>
      </c>
      <c r="U788" s="19" t="e">
        <f t="shared" si="349"/>
        <v>#REF!</v>
      </c>
      <c r="V788" s="19" t="e">
        <f t="shared" si="349"/>
        <v>#REF!</v>
      </c>
      <c r="W788" s="19" t="e">
        <f t="shared" si="349"/>
        <v>#REF!</v>
      </c>
      <c r="X788" s="19" t="e">
        <f t="shared" si="349"/>
        <v>#REF!</v>
      </c>
    </row>
    <row r="789" spans="1:29" x14ac:dyDescent="0.2">
      <c r="A789" s="161"/>
      <c r="B789" s="148"/>
      <c r="C789" s="148"/>
      <c r="D789" s="148"/>
      <c r="E789" s="148"/>
      <c r="F789" s="148"/>
      <c r="G789" s="148"/>
      <c r="H789" s="173" t="e">
        <f>#REF!</f>
        <v>#REF!</v>
      </c>
      <c r="I789" s="173" t="e">
        <f>#REF!</f>
        <v>#REF!</v>
      </c>
      <c r="J789" s="173" t="e">
        <f>#REF!</f>
        <v>#REF!</v>
      </c>
      <c r="K789" s="173" t="e">
        <f>#REF!</f>
        <v>#REF!</v>
      </c>
      <c r="L789" s="173" t="e">
        <f>#REF!</f>
        <v>#REF!</v>
      </c>
      <c r="M789" s="173" t="e">
        <f>#REF!</f>
        <v>#REF!</v>
      </c>
      <c r="N789" s="19" t="e">
        <f>N788+N769</f>
        <v>#REF!</v>
      </c>
      <c r="O789" s="19" t="e">
        <f t="shared" ref="O789:X789" si="350">O788+O769</f>
        <v>#REF!</v>
      </c>
      <c r="P789" s="19" t="e">
        <f t="shared" si="350"/>
        <v>#REF!</v>
      </c>
      <c r="Q789" s="19" t="e">
        <f t="shared" si="350"/>
        <v>#REF!</v>
      </c>
      <c r="R789" s="19" t="e">
        <f t="shared" si="350"/>
        <v>#REF!</v>
      </c>
      <c r="S789" s="19" t="e">
        <f t="shared" si="350"/>
        <v>#REF!</v>
      </c>
      <c r="T789" s="19" t="e">
        <f t="shared" si="350"/>
        <v>#REF!</v>
      </c>
      <c r="U789" s="19" t="e">
        <f t="shared" si="350"/>
        <v>#REF!</v>
      </c>
      <c r="V789" s="19" t="e">
        <f t="shared" si="350"/>
        <v>#REF!</v>
      </c>
      <c r="W789" s="19" t="e">
        <f t="shared" si="350"/>
        <v>#REF!</v>
      </c>
      <c r="X789" s="19" t="e">
        <f t="shared" si="350"/>
        <v>#REF!</v>
      </c>
    </row>
    <row r="790" spans="1:29" x14ac:dyDescent="0.2">
      <c r="A790" t="s">
        <v>176</v>
      </c>
      <c r="H790" s="175" t="e">
        <f>(H769+(H34*(1-0.028)))/H80*1000</f>
        <v>#REF!</v>
      </c>
      <c r="I790" s="175" t="e">
        <f t="shared" ref="I790:T790" si="351">(I769+(I34*(1-0.028)))/I80*1000</f>
        <v>#REF!</v>
      </c>
      <c r="J790" s="175" t="e">
        <f t="shared" si="351"/>
        <v>#REF!</v>
      </c>
      <c r="K790" s="175" t="e">
        <f t="shared" si="351"/>
        <v>#REF!</v>
      </c>
      <c r="L790" s="175" t="e">
        <f t="shared" si="351"/>
        <v>#REF!</v>
      </c>
      <c r="M790" s="175" t="e">
        <f t="shared" si="351"/>
        <v>#REF!</v>
      </c>
      <c r="N790" s="175" t="e">
        <f>(N769+(N34*(1-0.028)))/N80*1000</f>
        <v>#REF!</v>
      </c>
      <c r="O790" s="175" t="e">
        <f t="shared" si="351"/>
        <v>#REF!</v>
      </c>
      <c r="P790" s="175" t="e">
        <f t="shared" si="351"/>
        <v>#REF!</v>
      </c>
      <c r="Q790" s="175" t="e">
        <f t="shared" si="351"/>
        <v>#REF!</v>
      </c>
      <c r="R790" s="175" t="e">
        <f t="shared" si="351"/>
        <v>#REF!</v>
      </c>
      <c r="S790" s="175" t="e">
        <f t="shared" si="351"/>
        <v>#REF!</v>
      </c>
      <c r="T790" s="175" t="e">
        <f t="shared" si="351"/>
        <v>#REF!</v>
      </c>
    </row>
    <row r="792" spans="1:29" x14ac:dyDescent="0.2">
      <c r="A792" s="161" t="s">
        <v>171</v>
      </c>
    </row>
    <row r="793" spans="1:29" x14ac:dyDescent="0.2">
      <c r="A793" t="s">
        <v>130</v>
      </c>
      <c r="B793" t="s">
        <v>131</v>
      </c>
      <c r="C793" t="s">
        <v>132</v>
      </c>
      <c r="N793" s="178"/>
    </row>
    <row r="794" spans="1:29" x14ac:dyDescent="0.2">
      <c r="A794" t="s">
        <v>128</v>
      </c>
      <c r="B794" t="s">
        <v>133</v>
      </c>
      <c r="C794">
        <v>1</v>
      </c>
      <c r="H794" s="151" t="e">
        <f>H751/H$756</f>
        <v>#REF!</v>
      </c>
      <c r="I794" s="151" t="e">
        <f t="shared" ref="I794:M794" si="352">I751/I$756</f>
        <v>#REF!</v>
      </c>
      <c r="J794" s="151" t="e">
        <f t="shared" si="352"/>
        <v>#REF!</v>
      </c>
      <c r="K794" s="151" t="e">
        <f t="shared" si="352"/>
        <v>#REF!</v>
      </c>
      <c r="L794" s="151" t="e">
        <f t="shared" si="352"/>
        <v>#REF!</v>
      </c>
      <c r="M794" s="151" t="e">
        <f t="shared" si="352"/>
        <v>#REF!</v>
      </c>
      <c r="N794" s="24" t="e">
        <f>AVERAGE(I794:M794)</f>
        <v>#REF!</v>
      </c>
      <c r="O794" s="24">
        <v>0.1583140233128815</v>
      </c>
      <c r="P794" s="24">
        <v>0.1583140233128815</v>
      </c>
      <c r="Q794" s="24">
        <v>0.1583140233128815</v>
      </c>
      <c r="R794" s="24">
        <v>0.1583140233128815</v>
      </c>
      <c r="S794" s="24">
        <v>0.1583140233128815</v>
      </c>
      <c r="T794" s="24">
        <v>0.1583140233128815</v>
      </c>
      <c r="U794" s="24">
        <v>0.1583140233128815</v>
      </c>
      <c r="V794" s="24">
        <v>0.1583140233128815</v>
      </c>
      <c r="W794" s="24">
        <v>0.1583140233128815</v>
      </c>
      <c r="X794" s="24">
        <v>0.1583140233128815</v>
      </c>
    </row>
    <row r="795" spans="1:29" x14ac:dyDescent="0.2">
      <c r="C795">
        <v>2</v>
      </c>
      <c r="H795" s="151" t="e">
        <f t="shared" ref="H795:M799" si="353">H752/H$756</f>
        <v>#REF!</v>
      </c>
      <c r="I795" s="151" t="e">
        <f t="shared" si="353"/>
        <v>#REF!</v>
      </c>
      <c r="J795" s="151" t="e">
        <f t="shared" si="353"/>
        <v>#REF!</v>
      </c>
      <c r="K795" s="151" t="e">
        <f t="shared" si="353"/>
        <v>#REF!</v>
      </c>
      <c r="L795" s="151" t="e">
        <f t="shared" si="353"/>
        <v>#REF!</v>
      </c>
      <c r="M795" s="151" t="e">
        <f t="shared" si="353"/>
        <v>#REF!</v>
      </c>
      <c r="N795" s="151" t="e">
        <f t="shared" ref="N795:N831" si="354">AVERAGE(I795:M795)</f>
        <v>#REF!</v>
      </c>
      <c r="O795" s="24">
        <v>0.1405979696216467</v>
      </c>
      <c r="P795" s="24">
        <v>0.1405979696216467</v>
      </c>
      <c r="Q795" s="24">
        <v>0.1405979696216467</v>
      </c>
      <c r="R795" s="24">
        <v>0.1405979696216467</v>
      </c>
      <c r="S795" s="24">
        <v>0.1405979696216467</v>
      </c>
      <c r="T795" s="24">
        <v>0.1405979696216467</v>
      </c>
      <c r="U795" s="24">
        <v>0.1405979696216467</v>
      </c>
      <c r="V795" s="24">
        <v>0.1405979696216467</v>
      </c>
      <c r="W795" s="24">
        <v>0.1405979696216467</v>
      </c>
      <c r="X795" s="24">
        <v>0.1405979696216467</v>
      </c>
    </row>
    <row r="796" spans="1:29" x14ac:dyDescent="0.2">
      <c r="C796">
        <v>3</v>
      </c>
      <c r="H796" s="151" t="e">
        <f t="shared" si="353"/>
        <v>#REF!</v>
      </c>
      <c r="I796" s="151" t="e">
        <f t="shared" si="353"/>
        <v>#REF!</v>
      </c>
      <c r="J796" s="151" t="e">
        <f t="shared" si="353"/>
        <v>#REF!</v>
      </c>
      <c r="K796" s="151" t="e">
        <f t="shared" si="353"/>
        <v>#REF!</v>
      </c>
      <c r="L796" s="151" t="e">
        <f t="shared" si="353"/>
        <v>#REF!</v>
      </c>
      <c r="M796" s="151" t="e">
        <f t="shared" si="353"/>
        <v>#REF!</v>
      </c>
      <c r="N796" s="151" t="e">
        <f t="shared" si="354"/>
        <v>#REF!</v>
      </c>
      <c r="O796" s="24">
        <v>0.1243204042516457</v>
      </c>
      <c r="P796" s="24">
        <v>0.1243204042516457</v>
      </c>
      <c r="Q796" s="24">
        <v>0.1243204042516457</v>
      </c>
      <c r="R796" s="24">
        <v>0.1243204042516457</v>
      </c>
      <c r="S796" s="24">
        <v>0.1243204042516457</v>
      </c>
      <c r="T796" s="24">
        <v>0.1243204042516457</v>
      </c>
      <c r="U796" s="24">
        <v>0.1243204042516457</v>
      </c>
      <c r="V796" s="24">
        <v>0.1243204042516457</v>
      </c>
      <c r="W796" s="24">
        <v>0.1243204042516457</v>
      </c>
      <c r="X796" s="24">
        <v>0.1243204042516457</v>
      </c>
    </row>
    <row r="797" spans="1:29" x14ac:dyDescent="0.2">
      <c r="C797">
        <v>4</v>
      </c>
      <c r="H797" s="151" t="e">
        <f t="shared" si="353"/>
        <v>#REF!</v>
      </c>
      <c r="I797" s="151" t="e">
        <f t="shared" si="353"/>
        <v>#REF!</v>
      </c>
      <c r="J797" s="151" t="e">
        <f t="shared" si="353"/>
        <v>#REF!</v>
      </c>
      <c r="K797" s="151" t="e">
        <f t="shared" si="353"/>
        <v>#REF!</v>
      </c>
      <c r="L797" s="151" t="e">
        <f t="shared" si="353"/>
        <v>#REF!</v>
      </c>
      <c r="M797" s="151" t="e">
        <f t="shared" si="353"/>
        <v>#REF!</v>
      </c>
      <c r="N797" s="151" t="e">
        <f t="shared" si="354"/>
        <v>#REF!</v>
      </c>
      <c r="O797" s="24">
        <v>0.20056608020807007</v>
      </c>
      <c r="P797" s="24">
        <v>0.20056608020807007</v>
      </c>
      <c r="Q797" s="24">
        <v>0.20056608020807007</v>
      </c>
      <c r="R797" s="24">
        <v>0.20056608020807007</v>
      </c>
      <c r="S797" s="24">
        <v>0.20056608020807007</v>
      </c>
      <c r="T797" s="24">
        <v>0.20056608020807007</v>
      </c>
      <c r="U797" s="24">
        <v>0.20056608020807007</v>
      </c>
      <c r="V797" s="24">
        <v>0.20056608020807007</v>
      </c>
      <c r="W797" s="24">
        <v>0.20056608020807007</v>
      </c>
      <c r="X797" s="24">
        <v>0.20056608020807007</v>
      </c>
    </row>
    <row r="798" spans="1:29" x14ac:dyDescent="0.2">
      <c r="C798">
        <v>5</v>
      </c>
      <c r="H798" s="151" t="e">
        <f t="shared" si="353"/>
        <v>#REF!</v>
      </c>
      <c r="I798" s="151" t="e">
        <f t="shared" si="353"/>
        <v>#REF!</v>
      </c>
      <c r="J798" s="151" t="e">
        <f t="shared" si="353"/>
        <v>#REF!</v>
      </c>
      <c r="K798" s="151" t="e">
        <f t="shared" si="353"/>
        <v>#REF!</v>
      </c>
      <c r="L798" s="151" t="e">
        <f t="shared" si="353"/>
        <v>#REF!</v>
      </c>
      <c r="M798" s="151" t="e">
        <f t="shared" si="353"/>
        <v>#REF!</v>
      </c>
      <c r="N798" s="151" t="e">
        <f t="shared" si="354"/>
        <v>#REF!</v>
      </c>
      <c r="O798" s="24">
        <v>0.37620152260575601</v>
      </c>
      <c r="P798" s="24">
        <v>0.37620152260575601</v>
      </c>
      <c r="Q798" s="24">
        <v>0.37620152260575601</v>
      </c>
      <c r="R798" s="24">
        <v>0.37620152260575601</v>
      </c>
      <c r="S798" s="24">
        <v>0.37620152260575601</v>
      </c>
      <c r="T798" s="24">
        <v>0.37620152260575601</v>
      </c>
      <c r="U798" s="24">
        <v>0.37620152260575601</v>
      </c>
      <c r="V798" s="24">
        <v>0.37620152260575601</v>
      </c>
      <c r="W798" s="24">
        <v>0.37620152260575601</v>
      </c>
      <c r="X798" s="24">
        <v>0.37620152260575601</v>
      </c>
    </row>
    <row r="799" spans="1:29" x14ac:dyDescent="0.2">
      <c r="B799" t="s">
        <v>134</v>
      </c>
      <c r="C799">
        <v>0</v>
      </c>
      <c r="H799" s="151" t="e">
        <f t="shared" si="353"/>
        <v>#REF!</v>
      </c>
      <c r="I799" s="151" t="e">
        <f t="shared" si="353"/>
        <v>#REF!</v>
      </c>
      <c r="J799" s="151" t="e">
        <f t="shared" si="353"/>
        <v>#REF!</v>
      </c>
      <c r="K799" s="151" t="e">
        <f t="shared" si="353"/>
        <v>#REF!</v>
      </c>
      <c r="L799" s="151" t="e">
        <f t="shared" si="353"/>
        <v>#REF!</v>
      </c>
      <c r="M799" s="151" t="e">
        <f t="shared" si="353"/>
        <v>#REF!</v>
      </c>
      <c r="N799" s="151" t="e">
        <f t="shared" si="354"/>
        <v>#REF!</v>
      </c>
      <c r="O799" s="24">
        <v>1</v>
      </c>
      <c r="P799" s="24">
        <v>1</v>
      </c>
      <c r="Q799" s="24">
        <v>1</v>
      </c>
      <c r="R799" s="24">
        <v>1</v>
      </c>
      <c r="S799" s="24">
        <v>1</v>
      </c>
      <c r="T799" s="24">
        <v>1</v>
      </c>
      <c r="U799" s="24">
        <v>1</v>
      </c>
      <c r="V799" s="24">
        <v>1</v>
      </c>
      <c r="W799" s="24">
        <v>1</v>
      </c>
      <c r="X799" s="24">
        <v>1</v>
      </c>
    </row>
    <row r="800" spans="1:29" x14ac:dyDescent="0.2">
      <c r="B800" t="s">
        <v>135</v>
      </c>
      <c r="C800">
        <v>1</v>
      </c>
      <c r="H800" s="151" t="e">
        <f>H757/H$762</f>
        <v>#REF!</v>
      </c>
      <c r="I800" s="151" t="e">
        <f t="shared" ref="I800:M800" si="355">I757/I$762</f>
        <v>#REF!</v>
      </c>
      <c r="J800" s="151" t="e">
        <f t="shared" si="355"/>
        <v>#REF!</v>
      </c>
      <c r="K800" s="151" t="e">
        <f t="shared" si="355"/>
        <v>#REF!</v>
      </c>
      <c r="L800" s="151" t="e">
        <f t="shared" si="355"/>
        <v>#REF!</v>
      </c>
      <c r="M800" s="151" t="e">
        <f t="shared" si="355"/>
        <v>#REF!</v>
      </c>
      <c r="N800" s="151" t="e">
        <f t="shared" si="354"/>
        <v>#REF!</v>
      </c>
      <c r="O800" s="24">
        <v>0.47048218817239623</v>
      </c>
      <c r="P800" s="24">
        <v>0.47048218817239623</v>
      </c>
      <c r="Q800" s="24">
        <v>0.47048218817239623</v>
      </c>
      <c r="R800" s="24">
        <v>0.47048218817239623</v>
      </c>
      <c r="S800" s="24">
        <v>0.47048218817239623</v>
      </c>
      <c r="T800" s="24">
        <v>0.47048218817239623</v>
      </c>
      <c r="U800" s="24">
        <v>0.47048218817239623</v>
      </c>
      <c r="V800" s="24">
        <v>0.47048218817239623</v>
      </c>
      <c r="W800" s="24">
        <v>0.47048218817239623</v>
      </c>
      <c r="X800" s="24">
        <v>0.47048218817239623</v>
      </c>
    </row>
    <row r="801" spans="1:24" x14ac:dyDescent="0.2">
      <c r="C801">
        <v>2</v>
      </c>
      <c r="H801" s="151" t="e">
        <f t="shared" ref="H801:M805" si="356">H758/H$762</f>
        <v>#REF!</v>
      </c>
      <c r="I801" s="151" t="e">
        <f t="shared" si="356"/>
        <v>#REF!</v>
      </c>
      <c r="J801" s="151" t="e">
        <f t="shared" si="356"/>
        <v>#REF!</v>
      </c>
      <c r="K801" s="151" t="e">
        <f t="shared" si="356"/>
        <v>#REF!</v>
      </c>
      <c r="L801" s="151" t="e">
        <f t="shared" si="356"/>
        <v>#REF!</v>
      </c>
      <c r="M801" s="151" t="e">
        <f t="shared" si="356"/>
        <v>#REF!</v>
      </c>
      <c r="N801" s="151" t="e">
        <f t="shared" si="354"/>
        <v>#REF!</v>
      </c>
      <c r="O801" s="24">
        <v>0.22517873181435064</v>
      </c>
      <c r="P801" s="24">
        <v>0.22517873181435064</v>
      </c>
      <c r="Q801" s="24">
        <v>0.22517873181435064</v>
      </c>
      <c r="R801" s="24">
        <v>0.22517873181435064</v>
      </c>
      <c r="S801" s="24">
        <v>0.22517873181435064</v>
      </c>
      <c r="T801" s="24">
        <v>0.22517873181435064</v>
      </c>
      <c r="U801" s="24">
        <v>0.22517873181435064</v>
      </c>
      <c r="V801" s="24">
        <v>0.22517873181435064</v>
      </c>
      <c r="W801" s="24">
        <v>0.22517873181435064</v>
      </c>
      <c r="X801" s="24">
        <v>0.22517873181435064</v>
      </c>
    </row>
    <row r="802" spans="1:24" x14ac:dyDescent="0.2">
      <c r="C802">
        <v>3</v>
      </c>
      <c r="H802" s="151" t="e">
        <f t="shared" si="356"/>
        <v>#REF!</v>
      </c>
      <c r="I802" s="151" t="e">
        <f t="shared" si="356"/>
        <v>#REF!</v>
      </c>
      <c r="J802" s="151" t="e">
        <f t="shared" si="356"/>
        <v>#REF!</v>
      </c>
      <c r="K802" s="151" t="e">
        <f t="shared" si="356"/>
        <v>#REF!</v>
      </c>
      <c r="L802" s="151" t="e">
        <f t="shared" si="356"/>
        <v>#REF!</v>
      </c>
      <c r="M802" s="151" t="e">
        <f t="shared" si="356"/>
        <v>#REF!</v>
      </c>
      <c r="N802" s="151" t="e">
        <f t="shared" si="354"/>
        <v>#REF!</v>
      </c>
      <c r="O802" s="24">
        <v>0.10362010140573508</v>
      </c>
      <c r="P802" s="24">
        <v>0.10362010140573508</v>
      </c>
      <c r="Q802" s="24">
        <v>0.10362010140573508</v>
      </c>
      <c r="R802" s="24">
        <v>0.10362010140573508</v>
      </c>
      <c r="S802" s="24">
        <v>0.10362010140573508</v>
      </c>
      <c r="T802" s="24">
        <v>0.10362010140573508</v>
      </c>
      <c r="U802" s="24">
        <v>0.10362010140573508</v>
      </c>
      <c r="V802" s="24">
        <v>0.10362010140573508</v>
      </c>
      <c r="W802" s="24">
        <v>0.10362010140573508</v>
      </c>
      <c r="X802" s="24">
        <v>0.10362010140573508</v>
      </c>
    </row>
    <row r="803" spans="1:24" x14ac:dyDescent="0.2">
      <c r="C803">
        <v>4</v>
      </c>
      <c r="H803" s="151" t="e">
        <f t="shared" si="356"/>
        <v>#REF!</v>
      </c>
      <c r="I803" s="151" t="e">
        <f t="shared" si="356"/>
        <v>#REF!</v>
      </c>
      <c r="J803" s="151" t="e">
        <f t="shared" si="356"/>
        <v>#REF!</v>
      </c>
      <c r="K803" s="151" t="e">
        <f t="shared" si="356"/>
        <v>#REF!</v>
      </c>
      <c r="L803" s="151" t="e">
        <f t="shared" si="356"/>
        <v>#REF!</v>
      </c>
      <c r="M803" s="151" t="e">
        <f t="shared" si="356"/>
        <v>#REF!</v>
      </c>
      <c r="N803" s="151" t="e">
        <f t="shared" si="354"/>
        <v>#REF!</v>
      </c>
      <c r="O803" s="24">
        <v>9.1714047636056673E-2</v>
      </c>
      <c r="P803" s="24">
        <v>9.1714047636056673E-2</v>
      </c>
      <c r="Q803" s="24">
        <v>9.1714047636056673E-2</v>
      </c>
      <c r="R803" s="24">
        <v>9.1714047636056673E-2</v>
      </c>
      <c r="S803" s="24">
        <v>9.1714047636056673E-2</v>
      </c>
      <c r="T803" s="24">
        <v>9.1714047636056673E-2</v>
      </c>
      <c r="U803" s="24">
        <v>9.1714047636056673E-2</v>
      </c>
      <c r="V803" s="24">
        <v>9.1714047636056673E-2</v>
      </c>
      <c r="W803" s="24">
        <v>9.1714047636056673E-2</v>
      </c>
      <c r="X803" s="24">
        <v>9.1714047636056673E-2</v>
      </c>
    </row>
    <row r="804" spans="1:24" x14ac:dyDescent="0.2">
      <c r="C804">
        <v>5</v>
      </c>
      <c r="H804" s="151" t="e">
        <f t="shared" si="356"/>
        <v>#REF!</v>
      </c>
      <c r="I804" s="151" t="e">
        <f t="shared" si="356"/>
        <v>#REF!</v>
      </c>
      <c r="J804" s="151" t="e">
        <f t="shared" si="356"/>
        <v>#REF!</v>
      </c>
      <c r="K804" s="151" t="e">
        <f t="shared" si="356"/>
        <v>#REF!</v>
      </c>
      <c r="L804" s="151" t="e">
        <f t="shared" si="356"/>
        <v>#REF!</v>
      </c>
      <c r="M804" s="151" t="e">
        <f t="shared" si="356"/>
        <v>#REF!</v>
      </c>
      <c r="N804" s="151" t="e">
        <f t="shared" si="354"/>
        <v>#REF!</v>
      </c>
      <c r="O804" s="24">
        <v>0.10900493097146144</v>
      </c>
      <c r="P804" s="24">
        <v>0.10900493097146144</v>
      </c>
      <c r="Q804" s="24">
        <v>0.10900493097146144</v>
      </c>
      <c r="R804" s="24">
        <v>0.10900493097146144</v>
      </c>
      <c r="S804" s="24">
        <v>0.10900493097146144</v>
      </c>
      <c r="T804" s="24">
        <v>0.10900493097146144</v>
      </c>
      <c r="U804" s="24">
        <v>0.10900493097146144</v>
      </c>
      <c r="V804" s="24">
        <v>0.10900493097146144</v>
      </c>
      <c r="W804" s="24">
        <v>0.10900493097146144</v>
      </c>
      <c r="X804" s="24">
        <v>0.10900493097146144</v>
      </c>
    </row>
    <row r="805" spans="1:24" x14ac:dyDescent="0.2">
      <c r="B805" t="s">
        <v>136</v>
      </c>
      <c r="C805">
        <v>0</v>
      </c>
      <c r="H805" s="151" t="e">
        <f t="shared" si="356"/>
        <v>#REF!</v>
      </c>
      <c r="I805" s="151" t="e">
        <f t="shared" si="356"/>
        <v>#REF!</v>
      </c>
      <c r="J805" s="151" t="e">
        <f t="shared" si="356"/>
        <v>#REF!</v>
      </c>
      <c r="K805" s="151" t="e">
        <f t="shared" si="356"/>
        <v>#REF!</v>
      </c>
      <c r="L805" s="151" t="e">
        <f t="shared" si="356"/>
        <v>#REF!</v>
      </c>
      <c r="M805" s="151" t="e">
        <f t="shared" si="356"/>
        <v>#REF!</v>
      </c>
      <c r="N805" s="151" t="e">
        <f t="shared" si="354"/>
        <v>#REF!</v>
      </c>
      <c r="O805" s="24">
        <v>1</v>
      </c>
      <c r="P805" s="24">
        <v>1</v>
      </c>
      <c r="Q805" s="24">
        <v>1</v>
      </c>
      <c r="R805" s="24">
        <v>1</v>
      </c>
      <c r="S805" s="24">
        <v>1</v>
      </c>
      <c r="T805" s="24">
        <v>1</v>
      </c>
      <c r="U805" s="24">
        <v>1</v>
      </c>
      <c r="V805" s="24">
        <v>1</v>
      </c>
      <c r="W805" s="24">
        <v>1</v>
      </c>
      <c r="X805" s="24">
        <v>1</v>
      </c>
    </row>
    <row r="806" spans="1:24" x14ac:dyDescent="0.2">
      <c r="B806" t="s">
        <v>137</v>
      </c>
      <c r="C806">
        <v>1</v>
      </c>
      <c r="H806" s="151" t="e">
        <f>H763/H$768</f>
        <v>#REF!</v>
      </c>
      <c r="I806" s="151" t="e">
        <f t="shared" ref="I806:M806" si="357">I763/I$768</f>
        <v>#REF!</v>
      </c>
      <c r="J806" s="151" t="e">
        <f t="shared" si="357"/>
        <v>#REF!</v>
      </c>
      <c r="K806" s="151" t="e">
        <f t="shared" si="357"/>
        <v>#REF!</v>
      </c>
      <c r="L806" s="151" t="e">
        <f t="shared" si="357"/>
        <v>#REF!</v>
      </c>
      <c r="M806" s="151" t="e">
        <f t="shared" si="357"/>
        <v>#REF!</v>
      </c>
      <c r="N806" s="151" t="e">
        <f t="shared" si="354"/>
        <v>#REF!</v>
      </c>
      <c r="O806" s="24">
        <v>0.23616905028814417</v>
      </c>
      <c r="P806" s="24">
        <v>0.23616905028814417</v>
      </c>
      <c r="Q806" s="24">
        <v>0.23616905028814417</v>
      </c>
      <c r="R806" s="24">
        <v>0.23616905028814417</v>
      </c>
      <c r="S806" s="24">
        <v>0.23616905028814417</v>
      </c>
      <c r="T806" s="24">
        <v>0.23616905028814417</v>
      </c>
      <c r="U806" s="24">
        <v>0.23616905028814417</v>
      </c>
      <c r="V806" s="24">
        <v>0.23616905028814417</v>
      </c>
      <c r="W806" s="24">
        <v>0.23616905028814417</v>
      </c>
      <c r="X806" s="24">
        <v>0.23616905028814417</v>
      </c>
    </row>
    <row r="807" spans="1:24" x14ac:dyDescent="0.2">
      <c r="C807">
        <v>2</v>
      </c>
      <c r="H807" s="151" t="e">
        <f t="shared" ref="H807:M811" si="358">H764/H$768</f>
        <v>#REF!</v>
      </c>
      <c r="I807" s="151" t="e">
        <f t="shared" si="358"/>
        <v>#REF!</v>
      </c>
      <c r="J807" s="151" t="e">
        <f t="shared" si="358"/>
        <v>#REF!</v>
      </c>
      <c r="K807" s="151" t="e">
        <f t="shared" si="358"/>
        <v>#REF!</v>
      </c>
      <c r="L807" s="151" t="e">
        <f t="shared" si="358"/>
        <v>#REF!</v>
      </c>
      <c r="M807" s="151" t="e">
        <f t="shared" si="358"/>
        <v>#REF!</v>
      </c>
      <c r="N807" s="151" t="e">
        <f t="shared" si="354"/>
        <v>#REF!</v>
      </c>
      <c r="O807" s="24">
        <v>0.18919863454761635</v>
      </c>
      <c r="P807" s="24">
        <v>0.18919863454761635</v>
      </c>
      <c r="Q807" s="24">
        <v>0.18919863454761635</v>
      </c>
      <c r="R807" s="24">
        <v>0.18919863454761635</v>
      </c>
      <c r="S807" s="24">
        <v>0.18919863454761635</v>
      </c>
      <c r="T807" s="24">
        <v>0.18919863454761635</v>
      </c>
      <c r="U807" s="24">
        <v>0.18919863454761635</v>
      </c>
      <c r="V807" s="24">
        <v>0.18919863454761635</v>
      </c>
      <c r="W807" s="24">
        <v>0.18919863454761635</v>
      </c>
      <c r="X807" s="24">
        <v>0.18919863454761635</v>
      </c>
    </row>
    <row r="808" spans="1:24" x14ac:dyDescent="0.2">
      <c r="C808">
        <v>3</v>
      </c>
      <c r="H808" s="151" t="e">
        <f t="shared" si="358"/>
        <v>#REF!</v>
      </c>
      <c r="I808" s="151" t="e">
        <f t="shared" si="358"/>
        <v>#REF!</v>
      </c>
      <c r="J808" s="151" t="e">
        <f t="shared" si="358"/>
        <v>#REF!</v>
      </c>
      <c r="K808" s="151" t="e">
        <f t="shared" si="358"/>
        <v>#REF!</v>
      </c>
      <c r="L808" s="151" t="e">
        <f t="shared" si="358"/>
        <v>#REF!</v>
      </c>
      <c r="M808" s="151" t="e">
        <f t="shared" si="358"/>
        <v>#REF!</v>
      </c>
      <c r="N808" s="151" t="e">
        <f t="shared" si="354"/>
        <v>#REF!</v>
      </c>
      <c r="O808" s="24">
        <v>0.14435612000338524</v>
      </c>
      <c r="P808" s="24">
        <v>0.14435612000338524</v>
      </c>
      <c r="Q808" s="24">
        <v>0.14435612000338524</v>
      </c>
      <c r="R808" s="24">
        <v>0.14435612000338524</v>
      </c>
      <c r="S808" s="24">
        <v>0.14435612000338524</v>
      </c>
      <c r="T808" s="24">
        <v>0.14435612000338524</v>
      </c>
      <c r="U808" s="24">
        <v>0.14435612000338524</v>
      </c>
      <c r="V808" s="24">
        <v>0.14435612000338524</v>
      </c>
      <c r="W808" s="24">
        <v>0.14435612000338524</v>
      </c>
      <c r="X808" s="24">
        <v>0.14435612000338524</v>
      </c>
    </row>
    <row r="809" spans="1:24" x14ac:dyDescent="0.2">
      <c r="C809">
        <v>4</v>
      </c>
      <c r="H809" s="151" t="e">
        <f t="shared" si="358"/>
        <v>#REF!</v>
      </c>
      <c r="I809" s="151" t="e">
        <f t="shared" si="358"/>
        <v>#REF!</v>
      </c>
      <c r="J809" s="151" t="e">
        <f t="shared" si="358"/>
        <v>#REF!</v>
      </c>
      <c r="K809" s="151" t="e">
        <f t="shared" si="358"/>
        <v>#REF!</v>
      </c>
      <c r="L809" s="151" t="e">
        <f t="shared" si="358"/>
        <v>#REF!</v>
      </c>
      <c r="M809" s="151" t="e">
        <f t="shared" si="358"/>
        <v>#REF!</v>
      </c>
      <c r="N809" s="151" t="e">
        <f t="shared" si="354"/>
        <v>#REF!</v>
      </c>
      <c r="O809" s="24">
        <v>0.18798776758040156</v>
      </c>
      <c r="P809" s="24">
        <v>0.18798776758040156</v>
      </c>
      <c r="Q809" s="24">
        <v>0.18798776758040156</v>
      </c>
      <c r="R809" s="24">
        <v>0.18798776758040156</v>
      </c>
      <c r="S809" s="24">
        <v>0.18798776758040156</v>
      </c>
      <c r="T809" s="24">
        <v>0.18798776758040156</v>
      </c>
      <c r="U809" s="24">
        <v>0.18798776758040156</v>
      </c>
      <c r="V809" s="24">
        <v>0.18798776758040156</v>
      </c>
      <c r="W809" s="24">
        <v>0.18798776758040156</v>
      </c>
      <c r="X809" s="24">
        <v>0.18798776758040156</v>
      </c>
    </row>
    <row r="810" spans="1:24" x14ac:dyDescent="0.2">
      <c r="C810">
        <v>5</v>
      </c>
      <c r="H810" s="151" t="e">
        <f t="shared" si="358"/>
        <v>#REF!</v>
      </c>
      <c r="I810" s="151" t="e">
        <f t="shared" si="358"/>
        <v>#REF!</v>
      </c>
      <c r="J810" s="151" t="e">
        <f t="shared" si="358"/>
        <v>#REF!</v>
      </c>
      <c r="K810" s="151" t="e">
        <f t="shared" si="358"/>
        <v>#REF!</v>
      </c>
      <c r="L810" s="151" t="e">
        <f t="shared" si="358"/>
        <v>#REF!</v>
      </c>
      <c r="M810" s="151" t="e">
        <f t="shared" si="358"/>
        <v>#REF!</v>
      </c>
      <c r="N810" s="151" t="e">
        <f t="shared" si="354"/>
        <v>#REF!</v>
      </c>
      <c r="O810" s="24">
        <v>0.2422884275804526</v>
      </c>
      <c r="P810" s="24">
        <v>0.2422884275804526</v>
      </c>
      <c r="Q810" s="24">
        <v>0.2422884275804526</v>
      </c>
      <c r="R810" s="24">
        <v>0.2422884275804526</v>
      </c>
      <c r="S810" s="24">
        <v>0.2422884275804526</v>
      </c>
      <c r="T810" s="24">
        <v>0.2422884275804526</v>
      </c>
      <c r="U810" s="24">
        <v>0.2422884275804526</v>
      </c>
      <c r="V810" s="24">
        <v>0.2422884275804526</v>
      </c>
      <c r="W810" s="24">
        <v>0.2422884275804526</v>
      </c>
      <c r="X810" s="24">
        <v>0.2422884275804526</v>
      </c>
    </row>
    <row r="811" spans="1:24" x14ac:dyDescent="0.2">
      <c r="B811" t="s">
        <v>138</v>
      </c>
      <c r="C811">
        <v>0</v>
      </c>
      <c r="H811" s="151" t="e">
        <f t="shared" si="358"/>
        <v>#REF!</v>
      </c>
      <c r="I811" s="151" t="e">
        <f t="shared" si="358"/>
        <v>#REF!</v>
      </c>
      <c r="J811" s="151" t="e">
        <f t="shared" si="358"/>
        <v>#REF!</v>
      </c>
      <c r="K811" s="151" t="e">
        <f t="shared" si="358"/>
        <v>#REF!</v>
      </c>
      <c r="L811" s="151" t="e">
        <f t="shared" si="358"/>
        <v>#REF!</v>
      </c>
      <c r="M811" s="151" t="e">
        <f t="shared" si="358"/>
        <v>#REF!</v>
      </c>
      <c r="N811" s="151" t="e">
        <f t="shared" si="354"/>
        <v>#REF!</v>
      </c>
      <c r="O811" s="24">
        <v>1</v>
      </c>
      <c r="P811" s="24">
        <v>1</v>
      </c>
      <c r="Q811" s="24">
        <v>1</v>
      </c>
      <c r="R811" s="24">
        <v>1</v>
      </c>
      <c r="S811" s="24">
        <v>1</v>
      </c>
      <c r="T811" s="24">
        <v>1</v>
      </c>
      <c r="U811" s="24">
        <v>1</v>
      </c>
      <c r="V811" s="24">
        <v>1</v>
      </c>
      <c r="W811" s="24">
        <v>1</v>
      </c>
      <c r="X811" s="24">
        <v>1</v>
      </c>
    </row>
    <row r="812" spans="1:24" x14ac:dyDescent="0.2">
      <c r="A812" t="s">
        <v>139</v>
      </c>
      <c r="C812">
        <v>0</v>
      </c>
      <c r="H812" s="151" t="e">
        <f>H769/H789</f>
        <v>#REF!</v>
      </c>
      <c r="I812" s="151" t="e">
        <f t="shared" ref="I812:M812" si="359">I769/I789</f>
        <v>#REF!</v>
      </c>
      <c r="J812" s="151" t="e">
        <f t="shared" si="359"/>
        <v>#REF!</v>
      </c>
      <c r="K812" s="151" t="e">
        <f t="shared" si="359"/>
        <v>#REF!</v>
      </c>
      <c r="L812" s="151" t="e">
        <f t="shared" si="359"/>
        <v>#REF!</v>
      </c>
      <c r="M812" s="151" t="e">
        <f t="shared" si="359"/>
        <v>#REF!</v>
      </c>
      <c r="N812" s="151" t="e">
        <f t="shared" si="354"/>
        <v>#REF!</v>
      </c>
      <c r="O812" s="24">
        <v>0.87450287097204971</v>
      </c>
      <c r="P812" s="24">
        <v>0.87450287097204971</v>
      </c>
      <c r="Q812" s="24">
        <v>0.87450287097204971</v>
      </c>
      <c r="R812" s="24">
        <v>0.87450287097204971</v>
      </c>
      <c r="S812" s="24">
        <v>0.87450287097204971</v>
      </c>
      <c r="T812" s="24">
        <v>0.87450287097204971</v>
      </c>
      <c r="U812" s="24">
        <v>0.87450287097204971</v>
      </c>
      <c r="V812" s="24">
        <v>0.87450287097204971</v>
      </c>
      <c r="W812" s="24">
        <v>0.87450287097204971</v>
      </c>
      <c r="X812" s="24">
        <v>0.87450287097204971</v>
      </c>
    </row>
    <row r="813" spans="1:24" x14ac:dyDescent="0.2">
      <c r="A813" t="s">
        <v>140</v>
      </c>
      <c r="B813" t="s">
        <v>133</v>
      </c>
      <c r="C813">
        <v>1</v>
      </c>
      <c r="H813" s="151" t="e">
        <f>H770/H$775</f>
        <v>#REF!</v>
      </c>
      <c r="I813" s="151" t="e">
        <f t="shared" ref="I813:M813" si="360">I770/I$775</f>
        <v>#REF!</v>
      </c>
      <c r="J813" s="151" t="e">
        <f t="shared" si="360"/>
        <v>#REF!</v>
      </c>
      <c r="K813" s="151" t="e">
        <f t="shared" si="360"/>
        <v>#REF!</v>
      </c>
      <c r="L813" s="151" t="e">
        <f t="shared" si="360"/>
        <v>#REF!</v>
      </c>
      <c r="M813" s="151" t="e">
        <f t="shared" si="360"/>
        <v>#REF!</v>
      </c>
      <c r="N813" s="151" t="e">
        <f t="shared" si="354"/>
        <v>#REF!</v>
      </c>
      <c r="O813" s="24">
        <v>0.12518397284477803</v>
      </c>
      <c r="P813" s="24">
        <v>0.12518397284477803</v>
      </c>
      <c r="Q813" s="24">
        <v>0.12518397284477803</v>
      </c>
      <c r="R813" s="24">
        <v>0.12518397284477803</v>
      </c>
      <c r="S813" s="24">
        <v>0.12518397284477803</v>
      </c>
      <c r="T813" s="24">
        <v>0.12518397284477803</v>
      </c>
      <c r="U813" s="24">
        <v>0.12518397284477803</v>
      </c>
      <c r="V813" s="24">
        <v>0.12518397284477803</v>
      </c>
      <c r="W813" s="24">
        <v>0.12518397284477803</v>
      </c>
      <c r="X813" s="24">
        <v>0.12518397284477803</v>
      </c>
    </row>
    <row r="814" spans="1:24" x14ac:dyDescent="0.2">
      <c r="C814">
        <v>2</v>
      </c>
      <c r="H814" s="151" t="e">
        <f t="shared" ref="H814:M818" si="361">H771/H$775</f>
        <v>#REF!</v>
      </c>
      <c r="I814" s="151" t="e">
        <f t="shared" si="361"/>
        <v>#REF!</v>
      </c>
      <c r="J814" s="151" t="e">
        <f t="shared" si="361"/>
        <v>#REF!</v>
      </c>
      <c r="K814" s="151" t="e">
        <f t="shared" si="361"/>
        <v>#REF!</v>
      </c>
      <c r="L814" s="151" t="e">
        <f t="shared" si="361"/>
        <v>#REF!</v>
      </c>
      <c r="M814" s="151" t="e">
        <f t="shared" si="361"/>
        <v>#REF!</v>
      </c>
      <c r="N814" s="151" t="e">
        <f t="shared" si="354"/>
        <v>#REF!</v>
      </c>
      <c r="O814" s="24">
        <v>0.19866711677910404</v>
      </c>
      <c r="P814" s="24">
        <v>0.19866711677910404</v>
      </c>
      <c r="Q814" s="24">
        <v>0.19866711677910404</v>
      </c>
      <c r="R814" s="24">
        <v>0.19866711677910404</v>
      </c>
      <c r="S814" s="24">
        <v>0.19866711677910404</v>
      </c>
      <c r="T814" s="24">
        <v>0.19866711677910404</v>
      </c>
      <c r="U814" s="24">
        <v>0.19866711677910404</v>
      </c>
      <c r="V814" s="24">
        <v>0.19866711677910404</v>
      </c>
      <c r="W814" s="24">
        <v>0.19866711677910404</v>
      </c>
      <c r="X814" s="24">
        <v>0.19866711677910404</v>
      </c>
    </row>
    <row r="815" spans="1:24" x14ac:dyDescent="0.2">
      <c r="C815">
        <v>3</v>
      </c>
      <c r="H815" s="151" t="e">
        <f t="shared" si="361"/>
        <v>#REF!</v>
      </c>
      <c r="I815" s="151" t="e">
        <f t="shared" si="361"/>
        <v>#REF!</v>
      </c>
      <c r="J815" s="151" t="e">
        <f t="shared" si="361"/>
        <v>#REF!</v>
      </c>
      <c r="K815" s="151" t="e">
        <f t="shared" si="361"/>
        <v>#REF!</v>
      </c>
      <c r="L815" s="151" t="e">
        <f t="shared" si="361"/>
        <v>#REF!</v>
      </c>
      <c r="M815" s="151" t="e">
        <f t="shared" si="361"/>
        <v>#REF!</v>
      </c>
      <c r="N815" s="151" t="e">
        <f t="shared" si="354"/>
        <v>#REF!</v>
      </c>
      <c r="O815" s="24">
        <v>7.777362640134311E-2</v>
      </c>
      <c r="P815" s="24">
        <v>7.777362640134311E-2</v>
      </c>
      <c r="Q815" s="24">
        <v>7.777362640134311E-2</v>
      </c>
      <c r="R815" s="24">
        <v>7.777362640134311E-2</v>
      </c>
      <c r="S815" s="24">
        <v>7.777362640134311E-2</v>
      </c>
      <c r="T815" s="24">
        <v>7.777362640134311E-2</v>
      </c>
      <c r="U815" s="24">
        <v>7.777362640134311E-2</v>
      </c>
      <c r="V815" s="24">
        <v>7.777362640134311E-2</v>
      </c>
      <c r="W815" s="24">
        <v>7.777362640134311E-2</v>
      </c>
      <c r="X815" s="24">
        <v>7.777362640134311E-2</v>
      </c>
    </row>
    <row r="816" spans="1:24" x14ac:dyDescent="0.2">
      <c r="C816">
        <v>4</v>
      </c>
      <c r="H816" s="151" t="e">
        <f t="shared" si="361"/>
        <v>#REF!</v>
      </c>
      <c r="I816" s="151" t="e">
        <f t="shared" si="361"/>
        <v>#REF!</v>
      </c>
      <c r="J816" s="151" t="e">
        <f t="shared" si="361"/>
        <v>#REF!</v>
      </c>
      <c r="K816" s="151" t="e">
        <f t="shared" si="361"/>
        <v>#REF!</v>
      </c>
      <c r="L816" s="151" t="e">
        <f t="shared" si="361"/>
        <v>#REF!</v>
      </c>
      <c r="M816" s="151" t="e">
        <f t="shared" si="361"/>
        <v>#REF!</v>
      </c>
      <c r="N816" s="151" t="e">
        <f t="shared" si="354"/>
        <v>#REF!</v>
      </c>
      <c r="O816" s="24">
        <v>0.26600986177478597</v>
      </c>
      <c r="P816" s="24">
        <v>0.26600986177478597</v>
      </c>
      <c r="Q816" s="24">
        <v>0.26600986177478597</v>
      </c>
      <c r="R816" s="24">
        <v>0.26600986177478597</v>
      </c>
      <c r="S816" s="24">
        <v>0.26600986177478597</v>
      </c>
      <c r="T816" s="24">
        <v>0.26600986177478597</v>
      </c>
      <c r="U816" s="24">
        <v>0.26600986177478597</v>
      </c>
      <c r="V816" s="24">
        <v>0.26600986177478597</v>
      </c>
      <c r="W816" s="24">
        <v>0.26600986177478597</v>
      </c>
      <c r="X816" s="24">
        <v>0.26600986177478597</v>
      </c>
    </row>
    <row r="817" spans="2:24" x14ac:dyDescent="0.2">
      <c r="C817">
        <v>5</v>
      </c>
      <c r="H817" s="151" t="e">
        <f t="shared" si="361"/>
        <v>#REF!</v>
      </c>
      <c r="I817" s="151" t="e">
        <f t="shared" si="361"/>
        <v>#REF!</v>
      </c>
      <c r="J817" s="151" t="e">
        <f t="shared" si="361"/>
        <v>#REF!</v>
      </c>
      <c r="K817" s="151" t="e">
        <f t="shared" si="361"/>
        <v>#REF!</v>
      </c>
      <c r="L817" s="151" t="e">
        <f t="shared" si="361"/>
        <v>#REF!</v>
      </c>
      <c r="M817" s="151" t="e">
        <f t="shared" si="361"/>
        <v>#REF!</v>
      </c>
      <c r="N817" s="151" t="e">
        <f t="shared" si="354"/>
        <v>#REF!</v>
      </c>
      <c r="O817" s="24">
        <v>0.33236542219998888</v>
      </c>
      <c r="P817" s="24">
        <v>0.33236542219998888</v>
      </c>
      <c r="Q817" s="24">
        <v>0.33236542219998888</v>
      </c>
      <c r="R817" s="24">
        <v>0.33236542219998888</v>
      </c>
      <c r="S817" s="24">
        <v>0.33236542219998888</v>
      </c>
      <c r="T817" s="24">
        <v>0.33236542219998888</v>
      </c>
      <c r="U817" s="24">
        <v>0.33236542219998888</v>
      </c>
      <c r="V817" s="24">
        <v>0.33236542219998888</v>
      </c>
      <c r="W817" s="24">
        <v>0.33236542219998888</v>
      </c>
      <c r="X817" s="24">
        <v>0.33236542219998888</v>
      </c>
    </row>
    <row r="818" spans="2:24" x14ac:dyDescent="0.2">
      <c r="B818" t="s">
        <v>134</v>
      </c>
      <c r="C818">
        <v>0</v>
      </c>
      <c r="H818" s="151" t="e">
        <f t="shared" si="361"/>
        <v>#REF!</v>
      </c>
      <c r="I818" s="151" t="e">
        <f t="shared" si="361"/>
        <v>#REF!</v>
      </c>
      <c r="J818" s="151" t="e">
        <f t="shared" si="361"/>
        <v>#REF!</v>
      </c>
      <c r="K818" s="151" t="e">
        <f t="shared" si="361"/>
        <v>#REF!</v>
      </c>
      <c r="L818" s="151" t="e">
        <f t="shared" si="361"/>
        <v>#REF!</v>
      </c>
      <c r="M818" s="151" t="e">
        <f t="shared" si="361"/>
        <v>#REF!</v>
      </c>
      <c r="N818" s="151" t="e">
        <f t="shared" si="354"/>
        <v>#REF!</v>
      </c>
      <c r="O818" s="24">
        <v>1</v>
      </c>
      <c r="P818" s="24">
        <v>1</v>
      </c>
      <c r="Q818" s="24">
        <v>1</v>
      </c>
      <c r="R818" s="24">
        <v>1</v>
      </c>
      <c r="S818" s="24">
        <v>1</v>
      </c>
      <c r="T818" s="24">
        <v>1</v>
      </c>
      <c r="U818" s="24">
        <v>1</v>
      </c>
      <c r="V818" s="24">
        <v>1</v>
      </c>
      <c r="W818" s="24">
        <v>1</v>
      </c>
      <c r="X818" s="24">
        <v>1</v>
      </c>
    </row>
    <row r="819" spans="2:24" x14ac:dyDescent="0.2">
      <c r="B819" t="s">
        <v>135</v>
      </c>
      <c r="C819">
        <v>1</v>
      </c>
      <c r="H819" s="151" t="e">
        <f>H776/H$781</f>
        <v>#REF!</v>
      </c>
      <c r="I819" s="151" t="e">
        <f t="shared" ref="I819:M819" si="362">I776/I$781</f>
        <v>#REF!</v>
      </c>
      <c r="J819" s="151" t="e">
        <f t="shared" si="362"/>
        <v>#REF!</v>
      </c>
      <c r="K819" s="151" t="e">
        <f t="shared" si="362"/>
        <v>#REF!</v>
      </c>
      <c r="L819" s="151" t="e">
        <f t="shared" si="362"/>
        <v>#REF!</v>
      </c>
      <c r="M819" s="151" t="e">
        <f t="shared" si="362"/>
        <v>#REF!</v>
      </c>
      <c r="N819" s="151" t="e">
        <f t="shared" si="354"/>
        <v>#REF!</v>
      </c>
      <c r="O819" s="24">
        <v>0.16605109208346502</v>
      </c>
      <c r="P819" s="24">
        <v>0.16605109208346502</v>
      </c>
      <c r="Q819" s="24">
        <v>0.16605109208346502</v>
      </c>
      <c r="R819" s="24">
        <v>0.16605109208346502</v>
      </c>
      <c r="S819" s="24">
        <v>0.16605109208346502</v>
      </c>
      <c r="T819" s="24">
        <v>0.16605109208346502</v>
      </c>
      <c r="U819" s="24">
        <v>0.16605109208346502</v>
      </c>
      <c r="V819" s="24">
        <v>0.16605109208346502</v>
      </c>
      <c r="W819" s="24">
        <v>0.16605109208346502</v>
      </c>
      <c r="X819" s="24">
        <v>0.16605109208346502</v>
      </c>
    </row>
    <row r="820" spans="2:24" x14ac:dyDescent="0.2">
      <c r="C820">
        <v>2</v>
      </c>
      <c r="H820" s="151" t="e">
        <f t="shared" ref="H820:M824" si="363">H777/H$781</f>
        <v>#REF!</v>
      </c>
      <c r="I820" s="151" t="e">
        <f t="shared" si="363"/>
        <v>#REF!</v>
      </c>
      <c r="J820" s="151" t="e">
        <f t="shared" si="363"/>
        <v>#REF!</v>
      </c>
      <c r="K820" s="151" t="e">
        <f t="shared" si="363"/>
        <v>#REF!</v>
      </c>
      <c r="L820" s="151" t="e">
        <f t="shared" si="363"/>
        <v>#REF!</v>
      </c>
      <c r="M820" s="151" t="e">
        <f t="shared" si="363"/>
        <v>#REF!</v>
      </c>
      <c r="N820" s="151" t="e">
        <f t="shared" si="354"/>
        <v>#REF!</v>
      </c>
      <c r="O820" s="24">
        <v>0.23645257616911924</v>
      </c>
      <c r="P820" s="24">
        <v>0.23645257616911924</v>
      </c>
      <c r="Q820" s="24">
        <v>0.23645257616911924</v>
      </c>
      <c r="R820" s="24">
        <v>0.23645257616911924</v>
      </c>
      <c r="S820" s="24">
        <v>0.23645257616911924</v>
      </c>
      <c r="T820" s="24">
        <v>0.23645257616911924</v>
      </c>
      <c r="U820" s="24">
        <v>0.23645257616911924</v>
      </c>
      <c r="V820" s="24">
        <v>0.23645257616911924</v>
      </c>
      <c r="W820" s="24">
        <v>0.23645257616911924</v>
      </c>
      <c r="X820" s="24">
        <v>0.23645257616911924</v>
      </c>
    </row>
    <row r="821" spans="2:24" x14ac:dyDescent="0.2">
      <c r="C821">
        <v>3</v>
      </c>
      <c r="H821" s="151" t="e">
        <f t="shared" si="363"/>
        <v>#REF!</v>
      </c>
      <c r="I821" s="151" t="e">
        <f t="shared" si="363"/>
        <v>#REF!</v>
      </c>
      <c r="J821" s="151" t="e">
        <f t="shared" si="363"/>
        <v>#REF!</v>
      </c>
      <c r="K821" s="151" t="e">
        <f t="shared" si="363"/>
        <v>#REF!</v>
      </c>
      <c r="L821" s="151" t="e">
        <f t="shared" si="363"/>
        <v>#REF!</v>
      </c>
      <c r="M821" s="151" t="e">
        <f t="shared" si="363"/>
        <v>#REF!</v>
      </c>
      <c r="N821" s="151" t="e">
        <f t="shared" si="354"/>
        <v>#REF!</v>
      </c>
      <c r="O821" s="24">
        <v>8.980160385531627E-2</v>
      </c>
      <c r="P821" s="24">
        <v>8.980160385531627E-2</v>
      </c>
      <c r="Q821" s="24">
        <v>8.980160385531627E-2</v>
      </c>
      <c r="R821" s="24">
        <v>8.980160385531627E-2</v>
      </c>
      <c r="S821" s="24">
        <v>8.980160385531627E-2</v>
      </c>
      <c r="T821" s="24">
        <v>8.980160385531627E-2</v>
      </c>
      <c r="U821" s="24">
        <v>8.980160385531627E-2</v>
      </c>
      <c r="V821" s="24">
        <v>8.980160385531627E-2</v>
      </c>
      <c r="W821" s="24">
        <v>8.980160385531627E-2</v>
      </c>
      <c r="X821" s="24">
        <v>8.980160385531627E-2</v>
      </c>
    </row>
    <row r="822" spans="2:24" x14ac:dyDescent="0.2">
      <c r="C822">
        <v>4</v>
      </c>
      <c r="H822" s="151" t="e">
        <f t="shared" si="363"/>
        <v>#REF!</v>
      </c>
      <c r="I822" s="151" t="e">
        <f t="shared" si="363"/>
        <v>#REF!</v>
      </c>
      <c r="J822" s="151" t="e">
        <f t="shared" si="363"/>
        <v>#REF!</v>
      </c>
      <c r="K822" s="151" t="e">
        <f t="shared" si="363"/>
        <v>#REF!</v>
      </c>
      <c r="L822" s="151" t="e">
        <f t="shared" si="363"/>
        <v>#REF!</v>
      </c>
      <c r="M822" s="151" t="e">
        <f t="shared" si="363"/>
        <v>#REF!</v>
      </c>
      <c r="N822" s="151" t="e">
        <f t="shared" si="354"/>
        <v>#REF!</v>
      </c>
      <c r="O822" s="24">
        <v>0.27189630730923181</v>
      </c>
      <c r="P822" s="24">
        <v>0.27189630730923181</v>
      </c>
      <c r="Q822" s="24">
        <v>0.27189630730923181</v>
      </c>
      <c r="R822" s="24">
        <v>0.27189630730923181</v>
      </c>
      <c r="S822" s="24">
        <v>0.27189630730923181</v>
      </c>
      <c r="T822" s="24">
        <v>0.27189630730923181</v>
      </c>
      <c r="U822" s="24">
        <v>0.27189630730923181</v>
      </c>
      <c r="V822" s="24">
        <v>0.27189630730923181</v>
      </c>
      <c r="W822" s="24">
        <v>0.27189630730923181</v>
      </c>
      <c r="X822" s="24">
        <v>0.27189630730923181</v>
      </c>
    </row>
    <row r="823" spans="2:24" x14ac:dyDescent="0.2">
      <c r="C823">
        <v>5</v>
      </c>
      <c r="H823" s="151" t="e">
        <f t="shared" si="363"/>
        <v>#REF!</v>
      </c>
      <c r="I823" s="151" t="e">
        <f t="shared" si="363"/>
        <v>#REF!</v>
      </c>
      <c r="J823" s="151" t="e">
        <f t="shared" si="363"/>
        <v>#REF!</v>
      </c>
      <c r="K823" s="151" t="e">
        <f t="shared" si="363"/>
        <v>#REF!</v>
      </c>
      <c r="L823" s="151" t="e">
        <f t="shared" si="363"/>
        <v>#REF!</v>
      </c>
      <c r="M823" s="151" t="e">
        <f t="shared" si="363"/>
        <v>#REF!</v>
      </c>
      <c r="N823" s="151" t="e">
        <f t="shared" si="354"/>
        <v>#REF!</v>
      </c>
      <c r="O823" s="24">
        <v>0.23579842058286773</v>
      </c>
      <c r="P823" s="24">
        <v>0.23579842058286773</v>
      </c>
      <c r="Q823" s="24">
        <v>0.23579842058286773</v>
      </c>
      <c r="R823" s="24">
        <v>0.23579842058286773</v>
      </c>
      <c r="S823" s="24">
        <v>0.23579842058286773</v>
      </c>
      <c r="T823" s="24">
        <v>0.23579842058286773</v>
      </c>
      <c r="U823" s="24">
        <v>0.23579842058286773</v>
      </c>
      <c r="V823" s="24">
        <v>0.23579842058286773</v>
      </c>
      <c r="W823" s="24">
        <v>0.23579842058286773</v>
      </c>
      <c r="X823" s="24">
        <v>0.23579842058286773</v>
      </c>
    </row>
    <row r="824" spans="2:24" x14ac:dyDescent="0.2">
      <c r="B824" t="s">
        <v>136</v>
      </c>
      <c r="C824">
        <v>0</v>
      </c>
      <c r="H824" s="151" t="e">
        <f t="shared" si="363"/>
        <v>#REF!</v>
      </c>
      <c r="I824" s="151" t="e">
        <f t="shared" si="363"/>
        <v>#REF!</v>
      </c>
      <c r="J824" s="151" t="e">
        <f t="shared" si="363"/>
        <v>#REF!</v>
      </c>
      <c r="K824" s="151" t="e">
        <f t="shared" si="363"/>
        <v>#REF!</v>
      </c>
      <c r="L824" s="151" t="e">
        <f t="shared" si="363"/>
        <v>#REF!</v>
      </c>
      <c r="M824" s="151" t="e">
        <f t="shared" si="363"/>
        <v>#REF!</v>
      </c>
      <c r="N824" s="151" t="e">
        <f t="shared" si="354"/>
        <v>#REF!</v>
      </c>
      <c r="O824" s="24">
        <v>1</v>
      </c>
      <c r="P824" s="24">
        <v>1</v>
      </c>
      <c r="Q824" s="24">
        <v>1</v>
      </c>
      <c r="R824" s="24">
        <v>1</v>
      </c>
      <c r="S824" s="24">
        <v>1</v>
      </c>
      <c r="T824" s="24">
        <v>1</v>
      </c>
      <c r="U824" s="24">
        <v>1</v>
      </c>
      <c r="V824" s="24">
        <v>1</v>
      </c>
      <c r="W824" s="24">
        <v>1</v>
      </c>
      <c r="X824" s="24">
        <v>1</v>
      </c>
    </row>
    <row r="825" spans="2:24" x14ac:dyDescent="0.2">
      <c r="B825" t="s">
        <v>137</v>
      </c>
      <c r="C825">
        <v>1</v>
      </c>
      <c r="H825" s="151" t="e">
        <f>H782/H$787</f>
        <v>#REF!</v>
      </c>
      <c r="I825" s="151" t="e">
        <f t="shared" ref="I825:M825" si="364">I782/I$787</f>
        <v>#REF!</v>
      </c>
      <c r="J825" s="151" t="e">
        <f t="shared" si="364"/>
        <v>#REF!</v>
      </c>
      <c r="K825" s="151" t="e">
        <f t="shared" si="364"/>
        <v>#REF!</v>
      </c>
      <c r="L825" s="151" t="e">
        <f t="shared" si="364"/>
        <v>#REF!</v>
      </c>
      <c r="M825" s="151" t="e">
        <f t="shared" si="364"/>
        <v>#REF!</v>
      </c>
      <c r="N825" s="151" t="e">
        <f t="shared" si="354"/>
        <v>#REF!</v>
      </c>
      <c r="O825" s="24">
        <v>0.14186576957231894</v>
      </c>
      <c r="P825" s="24">
        <v>0.14186576957231894</v>
      </c>
      <c r="Q825" s="24">
        <v>0.14186576957231894</v>
      </c>
      <c r="R825" s="24">
        <v>0.14186576957231894</v>
      </c>
      <c r="S825" s="24">
        <v>0.14186576957231894</v>
      </c>
      <c r="T825" s="24">
        <v>0.14186576957231894</v>
      </c>
      <c r="U825" s="24">
        <v>0.14186576957231894</v>
      </c>
      <c r="V825" s="24">
        <v>0.14186576957231894</v>
      </c>
      <c r="W825" s="24">
        <v>0.14186576957231894</v>
      </c>
      <c r="X825" s="24">
        <v>0.14186576957231894</v>
      </c>
    </row>
    <row r="826" spans="2:24" x14ac:dyDescent="0.2">
      <c r="C826">
        <v>2</v>
      </c>
      <c r="H826" s="151" t="e">
        <f t="shared" ref="H826:M830" si="365">H783/H$787</f>
        <v>#REF!</v>
      </c>
      <c r="I826" s="151" t="e">
        <f t="shared" si="365"/>
        <v>#REF!</v>
      </c>
      <c r="J826" s="151" t="e">
        <f t="shared" si="365"/>
        <v>#REF!</v>
      </c>
      <c r="K826" s="151" t="e">
        <f t="shared" si="365"/>
        <v>#REF!</v>
      </c>
      <c r="L826" s="151" t="e">
        <f t="shared" si="365"/>
        <v>#REF!</v>
      </c>
      <c r="M826" s="151" t="e">
        <f t="shared" si="365"/>
        <v>#REF!</v>
      </c>
      <c r="N826" s="151" t="e">
        <f t="shared" si="354"/>
        <v>#REF!</v>
      </c>
      <c r="O826" s="24">
        <v>0.21063104175412181</v>
      </c>
      <c r="P826" s="24">
        <v>0.21063104175412181</v>
      </c>
      <c r="Q826" s="24">
        <v>0.21063104175412181</v>
      </c>
      <c r="R826" s="24">
        <v>0.21063104175412181</v>
      </c>
      <c r="S826" s="24">
        <v>0.21063104175412181</v>
      </c>
      <c r="T826" s="24">
        <v>0.21063104175412181</v>
      </c>
      <c r="U826" s="24">
        <v>0.21063104175412181</v>
      </c>
      <c r="V826" s="24">
        <v>0.21063104175412181</v>
      </c>
      <c r="W826" s="24">
        <v>0.21063104175412181</v>
      </c>
      <c r="X826" s="24">
        <v>0.21063104175412181</v>
      </c>
    </row>
    <row r="827" spans="2:24" x14ac:dyDescent="0.2">
      <c r="C827">
        <v>3</v>
      </c>
      <c r="H827" s="151" t="e">
        <f t="shared" si="365"/>
        <v>#REF!</v>
      </c>
      <c r="I827" s="151" t="e">
        <f t="shared" si="365"/>
        <v>#REF!</v>
      </c>
      <c r="J827" s="151" t="e">
        <f t="shared" si="365"/>
        <v>#REF!</v>
      </c>
      <c r="K827" s="151" t="e">
        <f t="shared" si="365"/>
        <v>#REF!</v>
      </c>
      <c r="L827" s="151" t="e">
        <f t="shared" si="365"/>
        <v>#REF!</v>
      </c>
      <c r="M827" s="151" t="e">
        <f t="shared" si="365"/>
        <v>#REF!</v>
      </c>
      <c r="N827" s="151" t="e">
        <f t="shared" si="354"/>
        <v>#REF!</v>
      </c>
      <c r="O827" s="24">
        <v>8.1712914947143264E-2</v>
      </c>
      <c r="P827" s="24">
        <v>8.1712914947143264E-2</v>
      </c>
      <c r="Q827" s="24">
        <v>8.1712914947143264E-2</v>
      </c>
      <c r="R827" s="24">
        <v>8.1712914947143264E-2</v>
      </c>
      <c r="S827" s="24">
        <v>8.1712914947143264E-2</v>
      </c>
      <c r="T827" s="24">
        <v>8.1712914947143264E-2</v>
      </c>
      <c r="U827" s="24">
        <v>8.1712914947143264E-2</v>
      </c>
      <c r="V827" s="24">
        <v>8.1712914947143264E-2</v>
      </c>
      <c r="W827" s="24">
        <v>8.1712914947143264E-2</v>
      </c>
      <c r="X827" s="24">
        <v>8.1712914947143264E-2</v>
      </c>
    </row>
    <row r="828" spans="2:24" x14ac:dyDescent="0.2">
      <c r="C828">
        <v>4</v>
      </c>
      <c r="H828" s="151" t="e">
        <f t="shared" si="365"/>
        <v>#REF!</v>
      </c>
      <c r="I828" s="151" t="e">
        <f t="shared" si="365"/>
        <v>#REF!</v>
      </c>
      <c r="J828" s="151" t="e">
        <f t="shared" si="365"/>
        <v>#REF!</v>
      </c>
      <c r="K828" s="151" t="e">
        <f t="shared" si="365"/>
        <v>#REF!</v>
      </c>
      <c r="L828" s="151" t="e">
        <f t="shared" si="365"/>
        <v>#REF!</v>
      </c>
      <c r="M828" s="151" t="e">
        <f t="shared" si="365"/>
        <v>#REF!</v>
      </c>
      <c r="N828" s="151" t="e">
        <f t="shared" si="354"/>
        <v>#REF!</v>
      </c>
      <c r="O828" s="24">
        <v>0.27341673594988886</v>
      </c>
      <c r="P828" s="24">
        <v>0.27341673594988886</v>
      </c>
      <c r="Q828" s="24">
        <v>0.27341673594988886</v>
      </c>
      <c r="R828" s="24">
        <v>0.27341673594988886</v>
      </c>
      <c r="S828" s="24">
        <v>0.27341673594988886</v>
      </c>
      <c r="T828" s="24">
        <v>0.27341673594988886</v>
      </c>
      <c r="U828" s="24">
        <v>0.27341673594988886</v>
      </c>
      <c r="V828" s="24">
        <v>0.27341673594988886</v>
      </c>
      <c r="W828" s="24">
        <v>0.27341673594988886</v>
      </c>
      <c r="X828" s="24">
        <v>0.27341673594988886</v>
      </c>
    </row>
    <row r="829" spans="2:24" x14ac:dyDescent="0.2">
      <c r="C829">
        <v>5</v>
      </c>
      <c r="H829" s="151" t="e">
        <f t="shared" si="365"/>
        <v>#REF!</v>
      </c>
      <c r="I829" s="151" t="e">
        <f t="shared" si="365"/>
        <v>#REF!</v>
      </c>
      <c r="J829" s="151" t="e">
        <f t="shared" si="365"/>
        <v>#REF!</v>
      </c>
      <c r="K829" s="151" t="e">
        <f t="shared" si="365"/>
        <v>#REF!</v>
      </c>
      <c r="L829" s="151" t="e">
        <f t="shared" si="365"/>
        <v>#REF!</v>
      </c>
      <c r="M829" s="151" t="e">
        <f t="shared" si="365"/>
        <v>#REF!</v>
      </c>
      <c r="N829" s="151" t="e">
        <f t="shared" si="354"/>
        <v>#REF!</v>
      </c>
      <c r="O829" s="24">
        <v>0.29237353777652714</v>
      </c>
      <c r="P829" s="24">
        <v>0.29237353777652714</v>
      </c>
      <c r="Q829" s="24">
        <v>0.29237353777652714</v>
      </c>
      <c r="R829" s="24">
        <v>0.29237353777652714</v>
      </c>
      <c r="S829" s="24">
        <v>0.29237353777652714</v>
      </c>
      <c r="T829" s="24">
        <v>0.29237353777652714</v>
      </c>
      <c r="U829" s="24">
        <v>0.29237353777652714</v>
      </c>
      <c r="V829" s="24">
        <v>0.29237353777652714</v>
      </c>
      <c r="W829" s="24">
        <v>0.29237353777652714</v>
      </c>
      <c r="X829" s="24">
        <v>0.29237353777652714</v>
      </c>
    </row>
    <row r="830" spans="2:24" x14ac:dyDescent="0.2">
      <c r="B830" t="s">
        <v>138</v>
      </c>
      <c r="C830">
        <v>0</v>
      </c>
      <c r="H830" s="151" t="e">
        <f t="shared" si="365"/>
        <v>#REF!</v>
      </c>
      <c r="I830" s="151" t="e">
        <f t="shared" si="365"/>
        <v>#REF!</v>
      </c>
      <c r="J830" s="151" t="e">
        <f t="shared" si="365"/>
        <v>#REF!</v>
      </c>
      <c r="K830" s="151" t="e">
        <f t="shared" si="365"/>
        <v>#REF!</v>
      </c>
      <c r="L830" s="151" t="e">
        <f t="shared" si="365"/>
        <v>#REF!</v>
      </c>
      <c r="M830" s="151" t="e">
        <f t="shared" si="365"/>
        <v>#REF!</v>
      </c>
      <c r="N830" s="151" t="e">
        <f t="shared" si="354"/>
        <v>#REF!</v>
      </c>
      <c r="O830" s="24">
        <v>1</v>
      </c>
      <c r="P830" s="24">
        <v>1</v>
      </c>
      <c r="Q830" s="24">
        <v>1</v>
      </c>
      <c r="R830" s="24">
        <v>1</v>
      </c>
      <c r="S830" s="24">
        <v>1</v>
      </c>
      <c r="T830" s="24">
        <v>1</v>
      </c>
      <c r="U830" s="24">
        <v>1</v>
      </c>
      <c r="V830" s="24">
        <v>1</v>
      </c>
      <c r="W830" s="24">
        <v>1</v>
      </c>
      <c r="X830" s="24">
        <v>1</v>
      </c>
    </row>
    <row r="831" spans="2:24" x14ac:dyDescent="0.2">
      <c r="C831">
        <v>0</v>
      </c>
      <c r="H831" s="151" t="e">
        <f>H788/H789</f>
        <v>#REF!</v>
      </c>
      <c r="I831" s="151" t="e">
        <f t="shared" ref="I831:M831" si="366">I788/I789</f>
        <v>#REF!</v>
      </c>
      <c r="J831" s="151" t="e">
        <f t="shared" si="366"/>
        <v>#REF!</v>
      </c>
      <c r="K831" s="151" t="e">
        <f t="shared" si="366"/>
        <v>#REF!</v>
      </c>
      <c r="L831" s="151" t="e">
        <f t="shared" si="366"/>
        <v>#REF!</v>
      </c>
      <c r="M831" s="151" t="e">
        <f t="shared" si="366"/>
        <v>#REF!</v>
      </c>
      <c r="N831" s="151" t="e">
        <f t="shared" si="354"/>
        <v>#REF!</v>
      </c>
      <c r="O831" s="24">
        <v>0.12549712902795002</v>
      </c>
      <c r="P831" s="24">
        <v>0.12549712902795002</v>
      </c>
      <c r="Q831" s="24">
        <v>0.12549712902795002</v>
      </c>
      <c r="R831" s="24">
        <v>0.12549712902795002</v>
      </c>
      <c r="S831" s="24">
        <v>0.12549712902795002</v>
      </c>
      <c r="T831" s="24">
        <v>0.12549712902795002</v>
      </c>
      <c r="U831" s="24">
        <v>0.12549712902795002</v>
      </c>
      <c r="V831" s="24">
        <v>0.12549712902795002</v>
      </c>
      <c r="W831" s="24">
        <v>0.12549712902795002</v>
      </c>
      <c r="X831" s="24">
        <v>0.12549712902795002</v>
      </c>
    </row>
    <row r="832" spans="2:24" x14ac:dyDescent="0.2">
      <c r="C832">
        <v>0</v>
      </c>
    </row>
    <row r="833" spans="1:24" x14ac:dyDescent="0.2">
      <c r="A833" s="161" t="s">
        <v>172</v>
      </c>
    </row>
    <row r="834" spans="1:24" x14ac:dyDescent="0.2">
      <c r="A834" s="148" t="s">
        <v>128</v>
      </c>
    </row>
    <row r="835" spans="1:24" x14ac:dyDescent="0.2">
      <c r="A835" s="148" t="s">
        <v>133</v>
      </c>
      <c r="H835" s="151" t="e">
        <f>H756/(H756+H775)</f>
        <v>#REF!</v>
      </c>
      <c r="I835" s="151" t="e">
        <f t="shared" ref="I835:M835" si="367">I756/(I756+I775)</f>
        <v>#REF!</v>
      </c>
      <c r="J835" s="151" t="e">
        <f t="shared" si="367"/>
        <v>#REF!</v>
      </c>
      <c r="K835" s="151" t="e">
        <f t="shared" si="367"/>
        <v>#REF!</v>
      </c>
      <c r="L835" s="151" t="e">
        <f t="shared" si="367"/>
        <v>#REF!</v>
      </c>
      <c r="M835" s="151" t="e">
        <f t="shared" si="367"/>
        <v>#REF!</v>
      </c>
      <c r="N835" s="151" t="e">
        <f t="shared" ref="N835:N841" si="368">AVERAGE(I835:M835)</f>
        <v>#REF!</v>
      </c>
      <c r="O835" s="151">
        <v>0.89721257579339164</v>
      </c>
      <c r="P835" s="151">
        <v>0.89721257579339164</v>
      </c>
      <c r="Q835" s="151">
        <v>0.89721257579339164</v>
      </c>
      <c r="R835" s="151">
        <v>0.89721257579339164</v>
      </c>
      <c r="S835" s="151">
        <v>0.89721257579339164</v>
      </c>
      <c r="T835" s="151">
        <v>0.89721257579339164</v>
      </c>
      <c r="U835" s="151">
        <v>0.89721257579339164</v>
      </c>
      <c r="V835" s="151">
        <v>0.89721257579339164</v>
      </c>
      <c r="W835" s="151">
        <v>0.89721257579339164</v>
      </c>
      <c r="X835" s="151">
        <v>0.89721257579339164</v>
      </c>
    </row>
    <row r="836" spans="1:24" x14ac:dyDescent="0.2">
      <c r="A836" s="148" t="s">
        <v>173</v>
      </c>
      <c r="H836" s="151" t="e">
        <f>H762/(H762+H781)</f>
        <v>#REF!</v>
      </c>
      <c r="I836" s="151" t="e">
        <f t="shared" ref="I836:M836" si="369">I762/(I762+I781)</f>
        <v>#REF!</v>
      </c>
      <c r="J836" s="151" t="e">
        <f t="shared" si="369"/>
        <v>#REF!</v>
      </c>
      <c r="K836" s="151" t="e">
        <f t="shared" si="369"/>
        <v>#REF!</v>
      </c>
      <c r="L836" s="151" t="e">
        <f t="shared" si="369"/>
        <v>#REF!</v>
      </c>
      <c r="M836" s="151" t="e">
        <f t="shared" si="369"/>
        <v>#REF!</v>
      </c>
      <c r="N836" s="151" t="e">
        <f t="shared" si="368"/>
        <v>#REF!</v>
      </c>
      <c r="O836" s="151">
        <v>0.82327716302022047</v>
      </c>
      <c r="P836" s="151">
        <v>0.82327716302022047</v>
      </c>
      <c r="Q836" s="151">
        <v>0.82327716302022047</v>
      </c>
      <c r="R836" s="151">
        <v>0.82327716302022047</v>
      </c>
      <c r="S836" s="151">
        <v>0.82327716302022047</v>
      </c>
      <c r="T836" s="151">
        <v>0.82327716302022047</v>
      </c>
      <c r="U836" s="151">
        <v>0.82327716302022047</v>
      </c>
      <c r="V836" s="151">
        <v>0.82327716302022047</v>
      </c>
      <c r="W836" s="151">
        <v>0.82327716302022047</v>
      </c>
      <c r="X836" s="151">
        <v>0.82327716302022047</v>
      </c>
    </row>
    <row r="837" spans="1:24" x14ac:dyDescent="0.2">
      <c r="A837" s="148" t="s">
        <v>137</v>
      </c>
      <c r="H837" s="151" t="e">
        <f>H768/(H768+H787)</f>
        <v>#REF!</v>
      </c>
      <c r="I837" s="151" t="e">
        <f t="shared" ref="I837:M837" si="370">I768/(I768+I787)</f>
        <v>#REF!</v>
      </c>
      <c r="J837" s="151" t="e">
        <f t="shared" si="370"/>
        <v>#REF!</v>
      </c>
      <c r="K837" s="151" t="e">
        <f t="shared" si="370"/>
        <v>#REF!</v>
      </c>
      <c r="L837" s="151" t="e">
        <f t="shared" si="370"/>
        <v>#REF!</v>
      </c>
      <c r="M837" s="151" t="e">
        <f t="shared" si="370"/>
        <v>#REF!</v>
      </c>
      <c r="N837" s="151" t="e">
        <f t="shared" si="368"/>
        <v>#REF!</v>
      </c>
      <c r="O837" s="151">
        <v>0.8775400306861918</v>
      </c>
      <c r="P837" s="151">
        <v>0.8775400306861918</v>
      </c>
      <c r="Q837" s="151">
        <v>0.8775400306861918</v>
      </c>
      <c r="R837" s="151">
        <v>0.8775400306861918</v>
      </c>
      <c r="S837" s="151">
        <v>0.8775400306861918</v>
      </c>
      <c r="T837" s="151">
        <v>0.8775400306861918</v>
      </c>
      <c r="U837" s="151">
        <v>0.8775400306861918</v>
      </c>
      <c r="V837" s="151">
        <v>0.8775400306861918</v>
      </c>
      <c r="W837" s="151">
        <v>0.8775400306861918</v>
      </c>
      <c r="X837" s="151">
        <v>0.8775400306861918</v>
      </c>
    </row>
    <row r="838" spans="1:24" x14ac:dyDescent="0.2">
      <c r="A838" s="148" t="s">
        <v>129</v>
      </c>
      <c r="H838" s="151"/>
      <c r="I838" s="151"/>
      <c r="J838" s="151"/>
      <c r="K838" s="151"/>
      <c r="L838" s="151"/>
      <c r="M838" s="151"/>
    </row>
    <row r="839" spans="1:24" x14ac:dyDescent="0.2">
      <c r="A839" s="148" t="s">
        <v>133</v>
      </c>
      <c r="H839" s="151" t="e">
        <f>H775/(H775+H756)</f>
        <v>#REF!</v>
      </c>
      <c r="I839" s="151" t="e">
        <f t="shared" ref="I839:M839" si="371">I775/(I775+I756)</f>
        <v>#REF!</v>
      </c>
      <c r="J839" s="151" t="e">
        <f t="shared" si="371"/>
        <v>#REF!</v>
      </c>
      <c r="K839" s="151" t="e">
        <f t="shared" si="371"/>
        <v>#REF!</v>
      </c>
      <c r="L839" s="151" t="e">
        <f t="shared" si="371"/>
        <v>#REF!</v>
      </c>
      <c r="M839" s="151" t="e">
        <f t="shared" si="371"/>
        <v>#REF!</v>
      </c>
      <c r="N839" s="151" t="e">
        <f t="shared" si="368"/>
        <v>#REF!</v>
      </c>
      <c r="O839" s="151">
        <v>0.10278742420660833</v>
      </c>
      <c r="P839" s="151">
        <v>0.10278742420660833</v>
      </c>
      <c r="Q839" s="151">
        <v>0.10278742420660833</v>
      </c>
      <c r="R839" s="151">
        <v>0.10278742420660833</v>
      </c>
      <c r="S839" s="151">
        <v>0.10278742420660833</v>
      </c>
      <c r="T839" s="151">
        <v>0.10278742420660833</v>
      </c>
      <c r="U839" s="151">
        <v>0.10278742420660833</v>
      </c>
      <c r="V839" s="151">
        <v>0.10278742420660833</v>
      </c>
      <c r="W839" s="151">
        <v>0.10278742420660833</v>
      </c>
      <c r="X839" s="151">
        <v>0.10278742420660833</v>
      </c>
    </row>
    <row r="840" spans="1:24" x14ac:dyDescent="0.2">
      <c r="A840" s="148" t="s">
        <v>173</v>
      </c>
      <c r="H840" s="151" t="e">
        <f>H781/(H781+H762)</f>
        <v>#REF!</v>
      </c>
      <c r="I840" s="151" t="e">
        <f t="shared" ref="I840:M840" si="372">I781/(I781+I762)</f>
        <v>#REF!</v>
      </c>
      <c r="J840" s="151" t="e">
        <f t="shared" si="372"/>
        <v>#REF!</v>
      </c>
      <c r="K840" s="151" t="e">
        <f t="shared" si="372"/>
        <v>#REF!</v>
      </c>
      <c r="L840" s="151" t="e">
        <f t="shared" si="372"/>
        <v>#REF!</v>
      </c>
      <c r="M840" s="151" t="e">
        <f t="shared" si="372"/>
        <v>#REF!</v>
      </c>
      <c r="N840" s="151" t="e">
        <f t="shared" si="368"/>
        <v>#REF!</v>
      </c>
      <c r="O840" s="151">
        <v>0.17672283697977964</v>
      </c>
      <c r="P840" s="151">
        <v>0.17672283697977964</v>
      </c>
      <c r="Q840" s="151">
        <v>0.17672283697977964</v>
      </c>
      <c r="R840" s="151">
        <v>0.17672283697977964</v>
      </c>
      <c r="S840" s="151">
        <v>0.17672283697977964</v>
      </c>
      <c r="T840" s="151">
        <v>0.17672283697977964</v>
      </c>
      <c r="U840" s="151">
        <v>0.17672283697977964</v>
      </c>
      <c r="V840" s="151">
        <v>0.17672283697977964</v>
      </c>
      <c r="W840" s="151">
        <v>0.17672283697977964</v>
      </c>
      <c r="X840" s="151">
        <v>0.17672283697977964</v>
      </c>
    </row>
    <row r="841" spans="1:24" x14ac:dyDescent="0.2">
      <c r="A841" s="148" t="s">
        <v>137</v>
      </c>
      <c r="H841" s="151" t="e">
        <f>H787/(H787+H768)</f>
        <v>#REF!</v>
      </c>
      <c r="I841" s="151" t="e">
        <f t="shared" ref="I841:M841" si="373">I787/(I787+I768)</f>
        <v>#REF!</v>
      </c>
      <c r="J841" s="151" t="e">
        <f t="shared" si="373"/>
        <v>#REF!</v>
      </c>
      <c r="K841" s="151" t="e">
        <f t="shared" si="373"/>
        <v>#REF!</v>
      </c>
      <c r="L841" s="151" t="e">
        <f t="shared" si="373"/>
        <v>#REF!</v>
      </c>
      <c r="M841" s="151" t="e">
        <f t="shared" si="373"/>
        <v>#REF!</v>
      </c>
      <c r="N841" s="151" t="e">
        <f t="shared" si="368"/>
        <v>#REF!</v>
      </c>
      <c r="O841" s="151">
        <v>0.12245996931380813</v>
      </c>
      <c r="P841" s="151">
        <v>0.12245996931380813</v>
      </c>
      <c r="Q841" s="151">
        <v>0.12245996931380813</v>
      </c>
      <c r="R841" s="151">
        <v>0.12245996931380813</v>
      </c>
      <c r="S841" s="151">
        <v>0.12245996931380813</v>
      </c>
      <c r="T841" s="151">
        <v>0.12245996931380813</v>
      </c>
      <c r="U841" s="151">
        <v>0.12245996931380813</v>
      </c>
      <c r="V841" s="151">
        <v>0.12245996931380813</v>
      </c>
      <c r="W841" s="151">
        <v>0.12245996931380813</v>
      </c>
      <c r="X841" s="151">
        <v>0.12245996931380813</v>
      </c>
    </row>
    <row r="845" spans="1:24" x14ac:dyDescent="0.2">
      <c r="A845" t="s">
        <v>178</v>
      </c>
      <c r="H845" s="175" t="e">
        <f>(H769+H38*H34*0.97)/H80*1000</f>
        <v>#REF!</v>
      </c>
      <c r="I845" s="175" t="e">
        <f t="shared" ref="I845:M845" si="374">(I769+I38*I34*0.97)/I80*1000</f>
        <v>#REF!</v>
      </c>
      <c r="J845" s="175" t="e">
        <f t="shared" si="374"/>
        <v>#REF!</v>
      </c>
      <c r="K845" s="175" t="e">
        <f t="shared" si="374"/>
        <v>#REF!</v>
      </c>
      <c r="L845" s="175" t="e">
        <f t="shared" si="374"/>
        <v>#REF!</v>
      </c>
      <c r="M845" s="175" t="e">
        <f t="shared" si="374"/>
        <v>#REF!</v>
      </c>
      <c r="N845" s="175" t="e">
        <f>I845-M845</f>
        <v>#REF!</v>
      </c>
    </row>
    <row r="846" spans="1:24" x14ac:dyDescent="0.2">
      <c r="I846" s="177" t="e">
        <f>I94</f>
        <v>#REF!</v>
      </c>
      <c r="J846" s="177" t="e">
        <f t="shared" ref="J846:M846" si="375">J94</f>
        <v>#REF!</v>
      </c>
      <c r="K846" s="177" t="e">
        <f t="shared" si="375"/>
        <v>#REF!</v>
      </c>
      <c r="L846" s="177" t="e">
        <f t="shared" si="375"/>
        <v>#REF!</v>
      </c>
      <c r="M846" s="177" t="e">
        <f t="shared" si="375"/>
        <v>#REF!</v>
      </c>
      <c r="N846" s="175" t="e">
        <f>I846-M846</f>
        <v>#REF!</v>
      </c>
    </row>
    <row r="848" spans="1:24" x14ac:dyDescent="0.2">
      <c r="A848" s="23" t="s">
        <v>193</v>
      </c>
      <c r="B848" s="148" t="s">
        <v>194</v>
      </c>
      <c r="D848">
        <v>1318</v>
      </c>
      <c r="J848" s="195">
        <f>J852/1318</f>
        <v>1.1380880121396054E-2</v>
      </c>
      <c r="K848" s="195">
        <f t="shared" ref="K848:M848" si="376">K852/1318</f>
        <v>1.1380880121396054E-2</v>
      </c>
      <c r="L848" s="195">
        <f t="shared" si="376"/>
        <v>1.1380880121396054E-2</v>
      </c>
      <c r="M848" s="195">
        <f t="shared" si="376"/>
        <v>1.1380880121396054E-2</v>
      </c>
      <c r="N848" s="195">
        <f>M848+0.002</f>
        <v>1.3380880121396054E-2</v>
      </c>
      <c r="O848" s="195">
        <f t="shared" ref="O848:X848" si="377">N848+0.005</f>
        <v>1.8380880121396055E-2</v>
      </c>
      <c r="P848" s="195">
        <f t="shared" si="377"/>
        <v>2.3380880121396056E-2</v>
      </c>
      <c r="Q848" s="195">
        <f t="shared" si="377"/>
        <v>2.8380880121396057E-2</v>
      </c>
      <c r="R848" s="195">
        <f t="shared" si="377"/>
        <v>3.3380880121396055E-2</v>
      </c>
      <c r="S848" s="195">
        <f t="shared" si="377"/>
        <v>3.8380880121396052E-2</v>
      </c>
      <c r="T848" s="195">
        <f t="shared" si="377"/>
        <v>4.338088012139605E-2</v>
      </c>
      <c r="U848" s="195">
        <f t="shared" si="377"/>
        <v>4.8380880121396047E-2</v>
      </c>
      <c r="V848" s="195">
        <f t="shared" si="377"/>
        <v>5.3380880121396045E-2</v>
      </c>
      <c r="W848" s="195">
        <f t="shared" si="377"/>
        <v>5.8380880121396042E-2</v>
      </c>
      <c r="X848" s="195">
        <f t="shared" si="377"/>
        <v>6.3380880121396047E-2</v>
      </c>
    </row>
    <row r="849" spans="1:24" ht="15" x14ac:dyDescent="0.2">
      <c r="A849" s="179" t="s">
        <v>195</v>
      </c>
    </row>
    <row r="850" spans="1:24" x14ac:dyDescent="0.2">
      <c r="A850" s="148" t="s">
        <v>187</v>
      </c>
    </row>
    <row r="851" spans="1:24" x14ac:dyDescent="0.2">
      <c r="A851" s="148" t="s">
        <v>181</v>
      </c>
      <c r="J851" s="151">
        <v>92.948618742879006</v>
      </c>
      <c r="K851" s="151">
        <v>104.03872295473099</v>
      </c>
      <c r="L851" s="151">
        <v>95.122147613595018</v>
      </c>
      <c r="M851" s="190">
        <v>89.844661450699007</v>
      </c>
      <c r="N851" s="151">
        <f>N852*AVERAGE(K851:M851)/AVERAGE(K852:M852)</f>
        <v>113.26447917083388</v>
      </c>
      <c r="O851" s="151">
        <f t="shared" ref="O851:X851" si="378">O852*AVERAGE(L851:N851)/AVERAGE(L852:N852)</f>
        <v>151.66998045142765</v>
      </c>
      <c r="P851" s="151">
        <f t="shared" si="378"/>
        <v>192.27029290183873</v>
      </c>
      <c r="Q851" s="151">
        <f t="shared" si="378"/>
        <v>235.31468907945322</v>
      </c>
      <c r="R851" s="151">
        <f t="shared" si="378"/>
        <v>275.66741657136913</v>
      </c>
      <c r="S851" s="151">
        <f t="shared" si="378"/>
        <v>317.01443470018103</v>
      </c>
      <c r="T851" s="151">
        <f t="shared" si="378"/>
        <v>358.6805633171877</v>
      </c>
      <c r="U851" s="151">
        <f t="shared" si="378"/>
        <v>399.74548774144012</v>
      </c>
      <c r="V851" s="151">
        <f t="shared" si="378"/>
        <v>441.11568266432738</v>
      </c>
      <c r="W851" s="151">
        <f t="shared" si="378"/>
        <v>482.49295990050348</v>
      </c>
      <c r="X851" s="151">
        <f t="shared" si="378"/>
        <v>523.75400643046169</v>
      </c>
    </row>
    <row r="852" spans="1:24" x14ac:dyDescent="0.2">
      <c r="A852" s="148" t="s">
        <v>158</v>
      </c>
      <c r="J852">
        <v>15</v>
      </c>
      <c r="K852">
        <v>15</v>
      </c>
      <c r="L852">
        <v>15</v>
      </c>
      <c r="M852" s="131">
        <v>15</v>
      </c>
      <c r="N852" s="151">
        <f>N848*$D$848</f>
        <v>17.635999999999999</v>
      </c>
      <c r="O852" s="151">
        <f t="shared" ref="O852:X852" si="379">O848*$D$848</f>
        <v>24.225999999999999</v>
      </c>
      <c r="P852" s="151">
        <f t="shared" si="379"/>
        <v>30.816000000000003</v>
      </c>
      <c r="Q852" s="151">
        <f t="shared" si="379"/>
        <v>37.406000000000006</v>
      </c>
      <c r="R852" s="151">
        <f t="shared" si="379"/>
        <v>43.996000000000002</v>
      </c>
      <c r="S852" s="151">
        <f t="shared" si="379"/>
        <v>50.585999999999999</v>
      </c>
      <c r="T852" s="151">
        <f t="shared" si="379"/>
        <v>57.175999999999995</v>
      </c>
      <c r="U852" s="151">
        <f t="shared" si="379"/>
        <v>63.765999999999991</v>
      </c>
      <c r="V852" s="151">
        <f t="shared" si="379"/>
        <v>70.35599999999998</v>
      </c>
      <c r="W852" s="151">
        <f t="shared" si="379"/>
        <v>76.945999999999984</v>
      </c>
      <c r="X852" s="151">
        <f t="shared" si="379"/>
        <v>83.535999999999987</v>
      </c>
    </row>
    <row r="853" spans="1:24" x14ac:dyDescent="0.2">
      <c r="A853" s="148" t="s">
        <v>179</v>
      </c>
      <c r="J853" s="19">
        <v>64.085412074000004</v>
      </c>
      <c r="K853" s="19">
        <v>65.898734224000009</v>
      </c>
      <c r="L853" s="19">
        <v>62.623966343999996</v>
      </c>
      <c r="M853" s="191">
        <v>56.674123750999996</v>
      </c>
      <c r="N853" s="151">
        <f>M853*((N851/M851)^0.8)</f>
        <v>68.212816009506</v>
      </c>
      <c r="O853" s="151">
        <f t="shared" ref="O853:X853" si="380">N853*((O851/N851)^0.8)</f>
        <v>86.160993399789305</v>
      </c>
      <c r="P853" s="151">
        <f t="shared" si="380"/>
        <v>104.16474217407648</v>
      </c>
      <c r="Q853" s="151">
        <f t="shared" si="380"/>
        <v>122.43630747637702</v>
      </c>
      <c r="R853" s="151">
        <f t="shared" si="380"/>
        <v>138.96305139578376</v>
      </c>
      <c r="S853" s="151">
        <f t="shared" si="380"/>
        <v>155.40114806155211</v>
      </c>
      <c r="T853" s="151">
        <f t="shared" si="380"/>
        <v>171.53678552121636</v>
      </c>
      <c r="U853" s="151">
        <f t="shared" si="380"/>
        <v>187.07590251646587</v>
      </c>
      <c r="V853" s="151">
        <f t="shared" si="380"/>
        <v>202.41047846856969</v>
      </c>
      <c r="W853" s="151">
        <f t="shared" si="380"/>
        <v>217.46220014451572</v>
      </c>
      <c r="X853" s="151">
        <f t="shared" si="380"/>
        <v>232.21639539907062</v>
      </c>
    </row>
    <row r="854" spans="1:24" x14ac:dyDescent="0.2">
      <c r="A854" s="148" t="s">
        <v>196</v>
      </c>
      <c r="J854" s="19">
        <v>62.426474500000005</v>
      </c>
      <c r="K854" s="19">
        <v>63.132912124000008</v>
      </c>
      <c r="L854" s="19">
        <v>59.770074247000004</v>
      </c>
      <c r="M854" s="191">
        <v>55.119863640000005</v>
      </c>
      <c r="N854" s="151">
        <f>SUM(J854:M854)/SUM(J853:M853)*N853</f>
        <v>65.795805468549688</v>
      </c>
      <c r="O854" s="151">
        <f t="shared" ref="O854:X854" si="381">SUM(K854:N854)/SUM(K853:N853)*O853</f>
        <v>82.899993616209088</v>
      </c>
      <c r="P854" s="151">
        <f t="shared" si="381"/>
        <v>100.32575643374105</v>
      </c>
      <c r="Q854" s="151">
        <f t="shared" si="381"/>
        <v>118.1359609758409</v>
      </c>
      <c r="R854" s="151">
        <f t="shared" si="381"/>
        <v>133.92308605579052</v>
      </c>
      <c r="S854" s="151">
        <f t="shared" si="381"/>
        <v>149.7454049639914</v>
      </c>
      <c r="T854" s="151">
        <f t="shared" si="381"/>
        <v>165.335023813172</v>
      </c>
      <c r="U854" s="151">
        <f t="shared" si="381"/>
        <v>180.33555011774735</v>
      </c>
      <c r="V854" s="151">
        <f t="shared" si="381"/>
        <v>195.08320079185893</v>
      </c>
      <c r="W854" s="151">
        <f t="shared" si="381"/>
        <v>209.59292944049989</v>
      </c>
      <c r="X854" s="151">
        <f t="shared" si="381"/>
        <v>223.82284164184608</v>
      </c>
    </row>
    <row r="855" spans="1:24" x14ac:dyDescent="0.2">
      <c r="A855" s="148" t="s">
        <v>180</v>
      </c>
    </row>
    <row r="856" spans="1:24" x14ac:dyDescent="0.2">
      <c r="A856" s="148" t="s">
        <v>133</v>
      </c>
      <c r="J856" s="181">
        <v>45.341171188457004</v>
      </c>
      <c r="K856" s="182">
        <v>47.13536258011198</v>
      </c>
      <c r="L856" s="182">
        <v>43.069526450205998</v>
      </c>
      <c r="M856" s="183">
        <v>42.478429154122999</v>
      </c>
      <c r="N856" s="151">
        <f>SUM(K856:M856)/SUM(K$859:M$859)*N851</f>
        <v>52.000066655573363</v>
      </c>
      <c r="O856" s="151">
        <f t="shared" ref="O856:X856" si="382">SUM(L856:N856)/SUM(L$859:N$859)*O851</f>
        <v>69.952103183902807</v>
      </c>
      <c r="P856" s="151">
        <f t="shared" si="382"/>
        <v>89.11211949257418</v>
      </c>
      <c r="Q856" s="151">
        <f t="shared" si="382"/>
        <v>108.63082097408676</v>
      </c>
      <c r="R856" s="151">
        <f t="shared" si="382"/>
        <v>127.39606200729281</v>
      </c>
      <c r="S856" s="151">
        <f t="shared" si="382"/>
        <v>146.56723145259605</v>
      </c>
      <c r="T856" s="151">
        <f t="shared" si="382"/>
        <v>165.73628729033692</v>
      </c>
      <c r="U856" s="151">
        <f t="shared" si="382"/>
        <v>184.75390731374227</v>
      </c>
      <c r="V856" s="151">
        <f t="shared" si="382"/>
        <v>203.87908835667321</v>
      </c>
      <c r="W856" s="151">
        <f t="shared" si="382"/>
        <v>222.98455209515026</v>
      </c>
      <c r="X856" s="151">
        <f t="shared" si="382"/>
        <v>242.06456435908953</v>
      </c>
    </row>
    <row r="857" spans="1:24" x14ac:dyDescent="0.2">
      <c r="A857" s="148" t="s">
        <v>182</v>
      </c>
      <c r="J857" s="184">
        <v>31.38256370909399</v>
      </c>
      <c r="K857" s="185">
        <v>38.119736588054998</v>
      </c>
      <c r="L857" s="185">
        <v>33.216300444186011</v>
      </c>
      <c r="M857" s="186">
        <v>31.201919454102001</v>
      </c>
      <c r="N857" s="151">
        <f>SUM(K857:M857)/SUM(K$859:M$859)*N851</f>
        <v>40.185764457625446</v>
      </c>
      <c r="O857" s="151">
        <f t="shared" ref="O857:X857" si="383">SUM(L857:N857)/SUM(L$859:N$859)*O851</f>
        <v>53.197920165554613</v>
      </c>
      <c r="P857" s="151">
        <f t="shared" si="383"/>
        <v>67.518377391676765</v>
      </c>
      <c r="Q857" s="151">
        <f t="shared" si="383"/>
        <v>82.81326579883509</v>
      </c>
      <c r="R857" s="151">
        <f t="shared" si="383"/>
        <v>96.859712156168882</v>
      </c>
      <c r="S857" s="151">
        <f t="shared" si="383"/>
        <v>111.42973410297091</v>
      </c>
      <c r="T857" s="151">
        <f t="shared" si="383"/>
        <v>126.10304470578212</v>
      </c>
      <c r="U857" s="151">
        <f t="shared" si="383"/>
        <v>140.50574980474977</v>
      </c>
      <c r="V857" s="151">
        <f t="shared" si="383"/>
        <v>155.06085723107367</v>
      </c>
      <c r="W857" s="151">
        <f t="shared" si="383"/>
        <v>169.60863690634289</v>
      </c>
      <c r="X857" s="151">
        <f t="shared" si="383"/>
        <v>184.10597143078445</v>
      </c>
    </row>
    <row r="858" spans="1:24" x14ac:dyDescent="0.2">
      <c r="A858" s="148" t="s">
        <v>137</v>
      </c>
      <c r="J858" s="184">
        <v>16.224883845328002</v>
      </c>
      <c r="K858" s="185">
        <v>18.783623786564</v>
      </c>
      <c r="L858" s="185">
        <v>18.836320719203002</v>
      </c>
      <c r="M858" s="186">
        <v>16.164312842474001</v>
      </c>
      <c r="N858" s="151">
        <f>N851-N856-N857</f>
        <v>21.078648057635071</v>
      </c>
      <c r="O858" s="151">
        <f t="shared" ref="O858:X858" si="384">O851-O856-O857</f>
        <v>28.519957101970228</v>
      </c>
      <c r="P858" s="151">
        <f t="shared" si="384"/>
        <v>35.639796017587784</v>
      </c>
      <c r="Q858" s="151">
        <f t="shared" si="384"/>
        <v>43.870602306531367</v>
      </c>
      <c r="R858" s="151">
        <f t="shared" si="384"/>
        <v>51.411642407907436</v>
      </c>
      <c r="S858" s="151">
        <f t="shared" si="384"/>
        <v>59.017469144614068</v>
      </c>
      <c r="T858" s="151">
        <f t="shared" si="384"/>
        <v>66.841231321068662</v>
      </c>
      <c r="U858" s="151">
        <f t="shared" si="384"/>
        <v>74.485830622948072</v>
      </c>
      <c r="V858" s="151">
        <f t="shared" si="384"/>
        <v>82.175737076580504</v>
      </c>
      <c r="W858" s="151">
        <f t="shared" si="384"/>
        <v>89.899770899010321</v>
      </c>
      <c r="X858" s="151">
        <f t="shared" si="384"/>
        <v>97.583470640587677</v>
      </c>
    </row>
    <row r="859" spans="1:24" x14ac:dyDescent="0.2">
      <c r="A859" s="148" t="s">
        <v>91</v>
      </c>
      <c r="J859" s="187">
        <v>92.948618742879006</v>
      </c>
      <c r="K859" s="188">
        <v>104.03872295473099</v>
      </c>
      <c r="L859" s="188">
        <v>95.122147613595018</v>
      </c>
      <c r="M859" s="189">
        <v>89.844661450699007</v>
      </c>
      <c r="N859" s="151">
        <f>SUM(N856:N858)</f>
        <v>113.26447917083388</v>
      </c>
      <c r="O859" s="151">
        <f t="shared" ref="O859:X859" si="385">SUM(O856:O858)</f>
        <v>151.66998045142765</v>
      </c>
      <c r="P859" s="151">
        <f t="shared" si="385"/>
        <v>192.27029290183873</v>
      </c>
      <c r="Q859" s="151">
        <f t="shared" si="385"/>
        <v>235.31468907945322</v>
      </c>
      <c r="R859" s="151">
        <f t="shared" si="385"/>
        <v>275.66741657136913</v>
      </c>
      <c r="S859" s="151">
        <f t="shared" si="385"/>
        <v>317.01443470018103</v>
      </c>
      <c r="T859" s="151">
        <f t="shared" si="385"/>
        <v>358.6805633171877</v>
      </c>
      <c r="U859" s="151">
        <f t="shared" si="385"/>
        <v>399.74548774144012</v>
      </c>
      <c r="V859" s="151">
        <f t="shared" si="385"/>
        <v>441.11568266432738</v>
      </c>
      <c r="W859" s="151">
        <f t="shared" si="385"/>
        <v>482.49295990050348</v>
      </c>
      <c r="X859" s="151">
        <f t="shared" si="385"/>
        <v>523.75400643046169</v>
      </c>
    </row>
    <row r="860" spans="1:24" x14ac:dyDescent="0.2">
      <c r="A860" s="148"/>
    </row>
    <row r="861" spans="1:24" x14ac:dyDescent="0.2">
      <c r="A861" s="148" t="s">
        <v>183</v>
      </c>
      <c r="M861"/>
    </row>
    <row r="862" spans="1:24" ht="15" x14ac:dyDescent="0.25">
      <c r="A862" s="180" t="s">
        <v>133</v>
      </c>
      <c r="M862"/>
    </row>
    <row r="863" spans="1:24" ht="15" x14ac:dyDescent="0.25">
      <c r="A863" s="180" t="s">
        <v>184</v>
      </c>
      <c r="J863" s="151">
        <v>9.23443220435</v>
      </c>
      <c r="K863" s="151">
        <v>9.3000000000000007</v>
      </c>
      <c r="L863" s="151">
        <v>8.9589467052140002</v>
      </c>
      <c r="M863" s="151">
        <v>8.6913010900480003</v>
      </c>
      <c r="N863" s="151">
        <f>SUM(K863:M863)/SUM(K865:M865)*N856</f>
        <v>10.562101558160904</v>
      </c>
      <c r="O863" s="151">
        <f t="shared" ref="O863:X863" si="386">SUM(L863:N863)/SUM(L865:N865)*O856</f>
        <v>14.347812063062037</v>
      </c>
      <c r="P863" s="151">
        <f t="shared" si="386"/>
        <v>18.209965047703658</v>
      </c>
      <c r="Q863" s="151">
        <f t="shared" si="386"/>
        <v>22.1929907467166</v>
      </c>
      <c r="R863" s="151">
        <f t="shared" si="386"/>
        <v>26.055888528229833</v>
      </c>
      <c r="S863" s="151">
        <f t="shared" si="386"/>
        <v>29.958536945103081</v>
      </c>
      <c r="T863" s="151">
        <f t="shared" si="386"/>
        <v>33.878740717319381</v>
      </c>
      <c r="U863" s="151">
        <f t="shared" si="386"/>
        <v>37.771502229293574</v>
      </c>
      <c r="V863" s="151">
        <f t="shared" si="386"/>
        <v>41.677086645105014</v>
      </c>
      <c r="W863" s="151">
        <f t="shared" si="386"/>
        <v>45.583773498752386</v>
      </c>
      <c r="X863" s="151">
        <f t="shared" si="386"/>
        <v>49.485016313242838</v>
      </c>
    </row>
    <row r="864" spans="1:24" x14ac:dyDescent="0.2">
      <c r="A864" s="148" t="s">
        <v>185</v>
      </c>
      <c r="J864" s="151">
        <v>36.106738984106997</v>
      </c>
      <c r="K864" s="151">
        <v>37.83536258011199</v>
      </c>
      <c r="L864" s="151">
        <v>34.110579744991995</v>
      </c>
      <c r="M864" s="151">
        <v>33.787128064074999</v>
      </c>
      <c r="N864" s="151">
        <f>N856-N863</f>
        <v>41.437965097412459</v>
      </c>
      <c r="O864" s="151">
        <f t="shared" ref="O864:X864" si="387">O856-O863</f>
        <v>55.60429112084077</v>
      </c>
      <c r="P864" s="151">
        <f t="shared" si="387"/>
        <v>70.902154444870519</v>
      </c>
      <c r="Q864" s="151">
        <f t="shared" si="387"/>
        <v>86.437830227370156</v>
      </c>
      <c r="R864" s="151">
        <f t="shared" si="387"/>
        <v>101.34017347906298</v>
      </c>
      <c r="S864" s="151">
        <f t="shared" si="387"/>
        <v>116.60869450749297</v>
      </c>
      <c r="T864" s="151">
        <f t="shared" si="387"/>
        <v>131.85754657301754</v>
      </c>
      <c r="U864" s="151">
        <f t="shared" si="387"/>
        <v>146.98240508444871</v>
      </c>
      <c r="V864" s="151">
        <f t="shared" si="387"/>
        <v>162.20200171156819</v>
      </c>
      <c r="W864" s="151">
        <f t="shared" si="387"/>
        <v>177.40077859639788</v>
      </c>
      <c r="X864" s="151">
        <f t="shared" si="387"/>
        <v>192.57954804584671</v>
      </c>
    </row>
    <row r="865" spans="1:24" x14ac:dyDescent="0.2">
      <c r="A865" s="148" t="s">
        <v>91</v>
      </c>
      <c r="J865" s="151">
        <v>45.341171188456997</v>
      </c>
      <c r="K865" s="151">
        <v>47.135362580111988</v>
      </c>
      <c r="L865" s="151">
        <v>43.069526450205998</v>
      </c>
      <c r="M865" s="151">
        <v>42.478429154122999</v>
      </c>
      <c r="N865" s="151">
        <f>N864+N863</f>
        <v>52.000066655573363</v>
      </c>
      <c r="O865" s="151">
        <f t="shared" ref="O865:X865" si="388">O864+O863</f>
        <v>69.952103183902807</v>
      </c>
      <c r="P865" s="151">
        <f t="shared" si="388"/>
        <v>89.11211949257418</v>
      </c>
      <c r="Q865" s="151">
        <f t="shared" si="388"/>
        <v>108.63082097408676</v>
      </c>
      <c r="R865" s="151">
        <f t="shared" si="388"/>
        <v>127.39606200729281</v>
      </c>
      <c r="S865" s="151">
        <f t="shared" si="388"/>
        <v>146.56723145259605</v>
      </c>
      <c r="T865" s="151">
        <f t="shared" si="388"/>
        <v>165.73628729033692</v>
      </c>
      <c r="U865" s="151">
        <f t="shared" si="388"/>
        <v>184.75390731374227</v>
      </c>
      <c r="V865" s="151">
        <f t="shared" si="388"/>
        <v>203.87908835667321</v>
      </c>
      <c r="W865" s="151">
        <f t="shared" si="388"/>
        <v>222.98455209515026</v>
      </c>
      <c r="X865" s="151">
        <f t="shared" si="388"/>
        <v>242.06456435908956</v>
      </c>
    </row>
    <row r="866" spans="1:24" x14ac:dyDescent="0.2">
      <c r="A866" s="148" t="s">
        <v>182</v>
      </c>
      <c r="J866" s="151"/>
      <c r="K866" s="151"/>
      <c r="L866" s="151"/>
      <c r="M866" s="190"/>
      <c r="N866" s="151"/>
      <c r="O866" s="151"/>
      <c r="P866" s="151"/>
      <c r="Q866" s="151"/>
      <c r="R866" s="151"/>
      <c r="S866" s="151"/>
      <c r="T866" s="151"/>
      <c r="U866" s="151"/>
      <c r="V866" s="151"/>
      <c r="W866" s="151"/>
      <c r="X866" s="151"/>
    </row>
    <row r="867" spans="1:24" ht="15" x14ac:dyDescent="0.25">
      <c r="A867" s="180" t="s">
        <v>184</v>
      </c>
      <c r="J867" s="151">
        <v>11.205555764616003</v>
      </c>
      <c r="K867" s="151">
        <v>12.358695358114998</v>
      </c>
      <c r="L867" s="151">
        <v>11.668114526806997</v>
      </c>
      <c r="M867" s="151">
        <v>11.415413229435</v>
      </c>
      <c r="N867" s="151">
        <f>SUM(K867:M867)/SUM(K869:M869)*N857</f>
        <v>13.890201040995553</v>
      </c>
      <c r="O867" s="151">
        <f t="shared" ref="O867:X867" si="389">SUM(L867:N867)/SUM(L869:N869)*O857</f>
        <v>18.803542569524673</v>
      </c>
      <c r="P867" s="151">
        <f t="shared" si="389"/>
        <v>23.904677591010874</v>
      </c>
      <c r="Q867" s="151">
        <f t="shared" si="389"/>
        <v>29.130143144616984</v>
      </c>
      <c r="R867" s="151">
        <f t="shared" si="389"/>
        <v>34.187874610305151</v>
      </c>
      <c r="S867" s="151">
        <f t="shared" si="389"/>
        <v>39.318534163586648</v>
      </c>
      <c r="T867" s="151">
        <f t="shared" si="389"/>
        <v>44.461219902511274</v>
      </c>
      <c r="U867" s="151">
        <f t="shared" si="389"/>
        <v>49.567889733519941</v>
      </c>
      <c r="V867" s="151">
        <f t="shared" si="389"/>
        <v>54.695483111596438</v>
      </c>
      <c r="W867" s="151">
        <f t="shared" si="389"/>
        <v>59.821652675715164</v>
      </c>
      <c r="X867" s="151">
        <f t="shared" si="389"/>
        <v>64.941188109557999</v>
      </c>
    </row>
    <row r="868" spans="1:24" x14ac:dyDescent="0.2">
      <c r="A868" s="148" t="s">
        <v>185</v>
      </c>
      <c r="J868" s="151">
        <v>20.177007944477996</v>
      </c>
      <c r="K868" s="151">
        <v>25.761041229939995</v>
      </c>
      <c r="L868" s="151">
        <v>21.548185917379005</v>
      </c>
      <c r="M868" s="151">
        <v>19.786506224666994</v>
      </c>
      <c r="N868" s="151">
        <f>N857-N867</f>
        <v>26.295563416629893</v>
      </c>
      <c r="O868" s="151">
        <f t="shared" ref="O868:X868" si="390">O857-O867</f>
        <v>34.39437759602994</v>
      </c>
      <c r="P868" s="151">
        <f t="shared" si="390"/>
        <v>43.613699800665891</v>
      </c>
      <c r="Q868" s="151">
        <f t="shared" si="390"/>
        <v>53.68312265421811</v>
      </c>
      <c r="R868" s="151">
        <f t="shared" si="390"/>
        <v>62.671837545863731</v>
      </c>
      <c r="S868" s="151">
        <f t="shared" si="390"/>
        <v>72.111199939384264</v>
      </c>
      <c r="T868" s="151">
        <f t="shared" si="390"/>
        <v>81.64182480327085</v>
      </c>
      <c r="U868" s="151">
        <f t="shared" si="390"/>
        <v>90.937860071229835</v>
      </c>
      <c r="V868" s="151">
        <f t="shared" si="390"/>
        <v>100.36537411947722</v>
      </c>
      <c r="W868" s="151">
        <f t="shared" si="390"/>
        <v>109.78698423062772</v>
      </c>
      <c r="X868" s="151">
        <f t="shared" si="390"/>
        <v>119.16478332122645</v>
      </c>
    </row>
    <row r="869" spans="1:24" x14ac:dyDescent="0.2">
      <c r="A869" s="148" t="s">
        <v>91</v>
      </c>
      <c r="J869" s="151">
        <v>31.382563709094001</v>
      </c>
      <c r="K869" s="151">
        <v>38.119736588054991</v>
      </c>
      <c r="L869" s="151">
        <v>33.216300444186004</v>
      </c>
      <c r="M869" s="151">
        <v>31.201919454101994</v>
      </c>
      <c r="N869" s="151">
        <f>N868+N867</f>
        <v>40.185764457625446</v>
      </c>
      <c r="O869" s="151">
        <f t="shared" ref="O869:X869" si="391">O868+O867</f>
        <v>53.197920165554613</v>
      </c>
      <c r="P869" s="151">
        <f t="shared" si="391"/>
        <v>67.518377391676765</v>
      </c>
      <c r="Q869" s="151">
        <f t="shared" si="391"/>
        <v>82.81326579883509</v>
      </c>
      <c r="R869" s="151">
        <f t="shared" si="391"/>
        <v>96.859712156168882</v>
      </c>
      <c r="S869" s="151">
        <f t="shared" si="391"/>
        <v>111.42973410297091</v>
      </c>
      <c r="T869" s="151">
        <f t="shared" si="391"/>
        <v>126.10304470578212</v>
      </c>
      <c r="U869" s="151">
        <f t="shared" si="391"/>
        <v>140.50574980474977</v>
      </c>
      <c r="V869" s="151">
        <f t="shared" si="391"/>
        <v>155.06085723107367</v>
      </c>
      <c r="W869" s="151">
        <f t="shared" si="391"/>
        <v>169.60863690634289</v>
      </c>
      <c r="X869" s="151">
        <f t="shared" si="391"/>
        <v>184.10597143078445</v>
      </c>
    </row>
    <row r="870" spans="1:24" x14ac:dyDescent="0.2">
      <c r="A870" s="148" t="s">
        <v>137</v>
      </c>
      <c r="J870" s="151"/>
      <c r="K870" s="151"/>
      <c r="L870" s="151"/>
      <c r="M870" s="190"/>
      <c r="N870" s="151"/>
      <c r="O870" s="151"/>
      <c r="P870" s="151"/>
      <c r="Q870" s="151"/>
      <c r="R870" s="151"/>
      <c r="S870" s="151"/>
      <c r="T870" s="151"/>
      <c r="U870" s="151"/>
      <c r="V870" s="151"/>
      <c r="W870" s="151"/>
      <c r="X870" s="151"/>
    </row>
    <row r="871" spans="1:24" ht="15" x14ac:dyDescent="0.25">
      <c r="A871" s="180" t="s">
        <v>184</v>
      </c>
      <c r="J871" s="151">
        <v>4.205165073231</v>
      </c>
      <c r="K871" s="151">
        <v>4.6408388337069999</v>
      </c>
      <c r="L871" s="151">
        <v>4.4981630302350002</v>
      </c>
      <c r="M871" s="151">
        <v>4.3122572397300001</v>
      </c>
      <c r="N871" s="151">
        <f>SUM(K871:M871)/SUM(K873:M873)*N858</f>
        <v>5.2716979011635408</v>
      </c>
      <c r="O871" s="151">
        <f t="shared" ref="O871:X871" si="392">SUM(L871:N871)/SUM(L873:N873)*O858</f>
        <v>7.1616717359509598</v>
      </c>
      <c r="P871" s="151">
        <f t="shared" si="392"/>
        <v>9.0751862023291547</v>
      </c>
      <c r="Q871" s="151">
        <f t="shared" si="392"/>
        <v>11.070049254660693</v>
      </c>
      <c r="R871" s="151">
        <f t="shared" si="392"/>
        <v>12.995356187917782</v>
      </c>
      <c r="S871" s="151">
        <f t="shared" si="392"/>
        <v>14.939225159504701</v>
      </c>
      <c r="T871" s="151">
        <f t="shared" si="392"/>
        <v>16.896450884206963</v>
      </c>
      <c r="U871" s="151">
        <f t="shared" si="392"/>
        <v>18.83719870637518</v>
      </c>
      <c r="V871" s="151">
        <f t="shared" si="392"/>
        <v>20.784599458497205</v>
      </c>
      <c r="W871" s="151">
        <f t="shared" si="392"/>
        <v>22.73339601736798</v>
      </c>
      <c r="X871" s="151">
        <f t="shared" si="392"/>
        <v>24.678793096100005</v>
      </c>
    </row>
    <row r="872" spans="1:24" x14ac:dyDescent="0.2">
      <c r="A872" s="148" t="s">
        <v>185</v>
      </c>
      <c r="J872" s="151">
        <v>12.019718772097002</v>
      </c>
      <c r="K872" s="151">
        <v>14.142784952857003</v>
      </c>
      <c r="L872" s="151">
        <v>14.338157688968</v>
      </c>
      <c r="M872" s="151">
        <v>11.852055602743997</v>
      </c>
      <c r="N872" s="151">
        <f>N858-N871</f>
        <v>15.80695015647153</v>
      </c>
      <c r="O872" s="151">
        <f t="shared" ref="O872:X872" si="393">O858-O871</f>
        <v>21.358285366019267</v>
      </c>
      <c r="P872" s="151">
        <f t="shared" si="393"/>
        <v>26.564609815258628</v>
      </c>
      <c r="Q872" s="151">
        <f t="shared" si="393"/>
        <v>32.800553051870672</v>
      </c>
      <c r="R872" s="151">
        <f t="shared" si="393"/>
        <v>38.416286219989658</v>
      </c>
      <c r="S872" s="151">
        <f t="shared" si="393"/>
        <v>44.078243985109367</v>
      </c>
      <c r="T872" s="151">
        <f t="shared" si="393"/>
        <v>49.944780436861699</v>
      </c>
      <c r="U872" s="151">
        <f t="shared" si="393"/>
        <v>55.648631916572896</v>
      </c>
      <c r="V872" s="151">
        <f t="shared" si="393"/>
        <v>61.391137618083299</v>
      </c>
      <c r="W872" s="151">
        <f t="shared" si="393"/>
        <v>67.166374881642341</v>
      </c>
      <c r="X872" s="151">
        <f t="shared" si="393"/>
        <v>72.904677544487669</v>
      </c>
    </row>
    <row r="873" spans="1:24" x14ac:dyDescent="0.2">
      <c r="A873" s="148" t="s">
        <v>91</v>
      </c>
      <c r="J873" s="151">
        <v>16.224883845328002</v>
      </c>
      <c r="K873" s="151">
        <v>18.783623786564004</v>
      </c>
      <c r="L873" s="151">
        <v>18.836320719203002</v>
      </c>
      <c r="M873" s="151">
        <v>16.164312842473997</v>
      </c>
      <c r="N873" s="151">
        <f>N872+N871</f>
        <v>21.078648057635071</v>
      </c>
      <c r="O873" s="151">
        <f t="shared" ref="O873:X873" si="394">O872+O871</f>
        <v>28.519957101970228</v>
      </c>
      <c r="P873" s="151">
        <f t="shared" si="394"/>
        <v>35.639796017587784</v>
      </c>
      <c r="Q873" s="151">
        <f t="shared" si="394"/>
        <v>43.870602306531367</v>
      </c>
      <c r="R873" s="151">
        <f t="shared" si="394"/>
        <v>51.411642407907436</v>
      </c>
      <c r="S873" s="151">
        <f t="shared" si="394"/>
        <v>59.017469144614068</v>
      </c>
      <c r="T873" s="151">
        <f t="shared" si="394"/>
        <v>66.841231321068662</v>
      </c>
      <c r="U873" s="151">
        <f t="shared" si="394"/>
        <v>74.485830622948072</v>
      </c>
      <c r="V873" s="151">
        <f t="shared" si="394"/>
        <v>82.175737076580504</v>
      </c>
      <c r="W873" s="151">
        <f t="shared" si="394"/>
        <v>89.899770899010321</v>
      </c>
      <c r="X873" s="151">
        <f t="shared" si="394"/>
        <v>97.583470640587677</v>
      </c>
    </row>
    <row r="874" spans="1:24" x14ac:dyDescent="0.2">
      <c r="A874" s="148" t="s">
        <v>186</v>
      </c>
      <c r="N874" s="151"/>
      <c r="O874" s="151"/>
      <c r="P874" s="151"/>
      <c r="Q874" s="151"/>
      <c r="R874" s="151"/>
      <c r="S874" s="151"/>
      <c r="T874" s="151"/>
      <c r="U874" s="151"/>
      <c r="V874" s="151"/>
      <c r="W874" s="151"/>
      <c r="X874" s="151"/>
    </row>
    <row r="875" spans="1:24" x14ac:dyDescent="0.2">
      <c r="J875" s="151">
        <f>J873+J869+J865</f>
        <v>92.948618742879006</v>
      </c>
      <c r="K875" s="151">
        <f t="shared" ref="K875:M875" si="395">K873+K869+K865</f>
        <v>104.03872295473099</v>
      </c>
      <c r="L875" s="151">
        <f t="shared" si="395"/>
        <v>95.122147613595004</v>
      </c>
      <c r="M875" s="151">
        <f t="shared" si="395"/>
        <v>89.844661450698993</v>
      </c>
      <c r="N875" s="151">
        <f>N873+N869+N865</f>
        <v>113.26447917083388</v>
      </c>
      <c r="O875" s="151">
        <f t="shared" ref="O875:X875" si="396">O873+O869+O865</f>
        <v>151.66998045142765</v>
      </c>
      <c r="P875" s="151">
        <f t="shared" si="396"/>
        <v>192.27029290183873</v>
      </c>
      <c r="Q875" s="151">
        <f t="shared" si="396"/>
        <v>235.31468907945322</v>
      </c>
      <c r="R875" s="151">
        <f t="shared" si="396"/>
        <v>275.66741657136913</v>
      </c>
      <c r="S875" s="151">
        <f t="shared" si="396"/>
        <v>317.01443470018103</v>
      </c>
      <c r="T875" s="151">
        <f t="shared" si="396"/>
        <v>358.6805633171877</v>
      </c>
      <c r="U875" s="151">
        <f t="shared" si="396"/>
        <v>399.74548774144012</v>
      </c>
      <c r="V875" s="151">
        <f t="shared" si="396"/>
        <v>441.11568266432738</v>
      </c>
      <c r="W875" s="151">
        <f t="shared" si="396"/>
        <v>482.49295990050348</v>
      </c>
      <c r="X875" s="151">
        <f t="shared" si="396"/>
        <v>523.75400643046169</v>
      </c>
    </row>
    <row r="876" spans="1:24" ht="15" x14ac:dyDescent="0.25">
      <c r="A876" s="193" t="s">
        <v>192</v>
      </c>
    </row>
    <row r="877" spans="1:24" x14ac:dyDescent="0.2">
      <c r="A877" s="148" t="s">
        <v>183</v>
      </c>
    </row>
    <row r="878" spans="1:24" ht="15" x14ac:dyDescent="0.25">
      <c r="A878" s="180" t="s">
        <v>133</v>
      </c>
      <c r="I878" t="s">
        <v>131</v>
      </c>
      <c r="J878" t="s">
        <v>190</v>
      </c>
      <c r="K878">
        <v>2008</v>
      </c>
      <c r="L878">
        <v>2009</v>
      </c>
      <c r="M878" s="131">
        <v>2010</v>
      </c>
      <c r="N878">
        <v>2011</v>
      </c>
    </row>
    <row r="879" spans="1:24" ht="15" x14ac:dyDescent="0.25">
      <c r="A879" s="180" t="s">
        <v>184</v>
      </c>
      <c r="I879" t="s">
        <v>133</v>
      </c>
      <c r="J879" t="s">
        <v>188</v>
      </c>
      <c r="K879" s="24">
        <v>696.81586263558324</v>
      </c>
      <c r="L879" s="24">
        <v>703.97685305264577</v>
      </c>
      <c r="M879" s="192">
        <v>750.33295867616971</v>
      </c>
      <c r="N879" s="24">
        <v>709.25738936666085</v>
      </c>
      <c r="P879">
        <f>K879/1000</f>
        <v>0.69681586263558326</v>
      </c>
      <c r="Q879">
        <f t="shared" ref="Q879:S892" si="397">L879/1000</f>
        <v>0.70397685305264579</v>
      </c>
      <c r="R879">
        <f t="shared" si="397"/>
        <v>0.75033295867616967</v>
      </c>
      <c r="S879">
        <f t="shared" si="397"/>
        <v>0.70925738936666083</v>
      </c>
    </row>
    <row r="880" spans="1:24" x14ac:dyDescent="0.2">
      <c r="A880" s="148" t="s">
        <v>185</v>
      </c>
      <c r="J880" t="s">
        <v>189</v>
      </c>
      <c r="K880" s="24">
        <v>716.10104147402478</v>
      </c>
      <c r="L880" s="24">
        <v>652.85245934057752</v>
      </c>
      <c r="M880" s="192">
        <v>780.09537207590074</v>
      </c>
      <c r="N880" s="24">
        <v>666.82438051757538</v>
      </c>
      <c r="P880">
        <f t="shared" ref="P880:P889" si="398">K880/1000</f>
        <v>0.71610104147402476</v>
      </c>
      <c r="Q880">
        <f t="shared" si="397"/>
        <v>0.65285245934057756</v>
      </c>
      <c r="R880">
        <f t="shared" si="397"/>
        <v>0.78009537207590074</v>
      </c>
      <c r="S880">
        <f t="shared" si="397"/>
        <v>0.66682438051757542</v>
      </c>
    </row>
    <row r="881" spans="1:19" x14ac:dyDescent="0.2">
      <c r="A881" s="148" t="s">
        <v>91</v>
      </c>
      <c r="J881" t="s">
        <v>91</v>
      </c>
      <c r="K881" s="24">
        <v>1412.916904109607</v>
      </c>
      <c r="L881" s="24">
        <v>1356.8293123932237</v>
      </c>
      <c r="M881" s="192">
        <v>1530.4283307520723</v>
      </c>
      <c r="N881" s="24">
        <v>1376.0817698842379</v>
      </c>
      <c r="P881">
        <f t="shared" si="398"/>
        <v>1.412916904109607</v>
      </c>
      <c r="Q881">
        <f t="shared" si="397"/>
        <v>1.3568293123932238</v>
      </c>
      <c r="R881">
        <f t="shared" si="397"/>
        <v>1.5304283307520723</v>
      </c>
      <c r="S881">
        <f t="shared" si="397"/>
        <v>1.376081769884238</v>
      </c>
    </row>
    <row r="882" spans="1:19" x14ac:dyDescent="0.2">
      <c r="A882" s="148" t="s">
        <v>182</v>
      </c>
      <c r="K882" s="24"/>
      <c r="L882" s="24"/>
      <c r="M882" s="192"/>
      <c r="N882" s="24"/>
      <c r="P882">
        <f t="shared" si="398"/>
        <v>0</v>
      </c>
      <c r="Q882">
        <f t="shared" si="397"/>
        <v>0</v>
      </c>
      <c r="R882">
        <f t="shared" si="397"/>
        <v>0</v>
      </c>
      <c r="S882">
        <f t="shared" si="397"/>
        <v>0</v>
      </c>
    </row>
    <row r="883" spans="1:19" ht="15" x14ac:dyDescent="0.25">
      <c r="A883" s="180" t="s">
        <v>184</v>
      </c>
      <c r="I883" t="s">
        <v>135</v>
      </c>
      <c r="J883" t="s">
        <v>188</v>
      </c>
      <c r="K883" s="24">
        <v>796.63184282298096</v>
      </c>
      <c r="L883" s="24">
        <v>796.81237795550055</v>
      </c>
      <c r="M883" s="192">
        <v>818.65327253176781</v>
      </c>
      <c r="N883" s="24">
        <v>586.94233395782396</v>
      </c>
      <c r="P883">
        <f t="shared" si="398"/>
        <v>0.79663184282298094</v>
      </c>
      <c r="Q883">
        <f t="shared" si="397"/>
        <v>0.79681237795550053</v>
      </c>
      <c r="R883">
        <f t="shared" si="397"/>
        <v>0.81865327253176778</v>
      </c>
      <c r="S883">
        <f t="shared" si="397"/>
        <v>0.58694233395782391</v>
      </c>
    </row>
    <row r="884" spans="1:19" x14ac:dyDescent="0.2">
      <c r="A884" s="148" t="s">
        <v>185</v>
      </c>
      <c r="J884" t="s">
        <v>189</v>
      </c>
      <c r="K884" s="24">
        <v>383.58657249714008</v>
      </c>
      <c r="L884" s="24">
        <v>348.81889311264075</v>
      </c>
      <c r="M884" s="192">
        <v>361.08511343514766</v>
      </c>
      <c r="N884" s="24">
        <v>260.04632802953455</v>
      </c>
      <c r="P884">
        <f t="shared" si="398"/>
        <v>0.38358657249714007</v>
      </c>
      <c r="Q884">
        <f t="shared" si="397"/>
        <v>0.34881889311264075</v>
      </c>
      <c r="R884">
        <f t="shared" si="397"/>
        <v>0.36108511343514765</v>
      </c>
      <c r="S884">
        <f t="shared" si="397"/>
        <v>0.26004632802953453</v>
      </c>
    </row>
    <row r="885" spans="1:19" x14ac:dyDescent="0.2">
      <c r="A885" s="148" t="s">
        <v>91</v>
      </c>
      <c r="J885" t="s">
        <v>91</v>
      </c>
      <c r="K885" s="24">
        <v>1180.2184153201219</v>
      </c>
      <c r="L885" s="24">
        <v>1145.6312710681393</v>
      </c>
      <c r="M885" s="192">
        <v>1179.7383859669203</v>
      </c>
      <c r="N885" s="24">
        <v>846.98866198735789</v>
      </c>
      <c r="P885">
        <f t="shared" si="398"/>
        <v>1.1802184153201218</v>
      </c>
      <c r="Q885">
        <f t="shared" si="397"/>
        <v>1.1456312710681393</v>
      </c>
      <c r="R885">
        <f t="shared" si="397"/>
        <v>1.1797383859669204</v>
      </c>
      <c r="S885">
        <f t="shared" si="397"/>
        <v>0.84698866198735789</v>
      </c>
    </row>
    <row r="886" spans="1:19" x14ac:dyDescent="0.2">
      <c r="A886" s="148" t="s">
        <v>137</v>
      </c>
      <c r="K886" s="24"/>
      <c r="L886" s="24"/>
      <c r="M886" s="192"/>
      <c r="N886" s="24"/>
      <c r="P886">
        <f t="shared" si="398"/>
        <v>0</v>
      </c>
      <c r="Q886">
        <f t="shared" si="397"/>
        <v>0</v>
      </c>
      <c r="R886">
        <f t="shared" si="397"/>
        <v>0</v>
      </c>
      <c r="S886">
        <f t="shared" si="397"/>
        <v>0</v>
      </c>
    </row>
    <row r="887" spans="1:19" ht="15" x14ac:dyDescent="0.25">
      <c r="A887" s="180" t="s">
        <v>184</v>
      </c>
      <c r="I887" t="s">
        <v>137</v>
      </c>
      <c r="J887" t="s">
        <v>188</v>
      </c>
      <c r="K887" s="24">
        <v>332.52276569647103</v>
      </c>
      <c r="L887" s="24">
        <v>339.04008089208554</v>
      </c>
      <c r="M887" s="192">
        <v>359.27072049203304</v>
      </c>
      <c r="N887" s="24">
        <v>309.70658691498136</v>
      </c>
      <c r="P887">
        <f t="shared" si="398"/>
        <v>0.33252276569647105</v>
      </c>
      <c r="Q887">
        <f t="shared" si="397"/>
        <v>0.33904008089208554</v>
      </c>
      <c r="R887">
        <f t="shared" si="397"/>
        <v>0.35927072049203301</v>
      </c>
      <c r="S887">
        <f t="shared" si="397"/>
        <v>0.30970658691498137</v>
      </c>
    </row>
    <row r="888" spans="1:19" x14ac:dyDescent="0.2">
      <c r="A888" s="148" t="s">
        <v>185</v>
      </c>
      <c r="J888" t="s">
        <v>189</v>
      </c>
      <c r="K888" s="24">
        <v>254.10581345993674</v>
      </c>
      <c r="L888" s="24">
        <v>244.85999151440689</v>
      </c>
      <c r="M888" s="192">
        <v>260.82760692593371</v>
      </c>
      <c r="N888" s="24">
        <v>215.73157055033445</v>
      </c>
      <c r="P888">
        <f t="shared" si="398"/>
        <v>0.25410581345993671</v>
      </c>
      <c r="Q888">
        <f t="shared" si="397"/>
        <v>0.24485999151440688</v>
      </c>
      <c r="R888">
        <f t="shared" si="397"/>
        <v>0.26082760692593371</v>
      </c>
      <c r="S888">
        <f t="shared" si="397"/>
        <v>0.21573157055033446</v>
      </c>
    </row>
    <row r="889" spans="1:19" x14ac:dyDescent="0.2">
      <c r="A889" s="148" t="s">
        <v>91</v>
      </c>
      <c r="J889" t="s">
        <v>91</v>
      </c>
      <c r="K889" s="24">
        <v>586.62857915640677</v>
      </c>
      <c r="L889" s="24">
        <v>583.90007240649163</v>
      </c>
      <c r="M889" s="192">
        <v>620.09832741796686</v>
      </c>
      <c r="N889" s="24">
        <v>525.43815746531641</v>
      </c>
      <c r="P889">
        <f t="shared" si="398"/>
        <v>0.58662857915640676</v>
      </c>
      <c r="Q889">
        <f t="shared" si="397"/>
        <v>0.58390007240649167</v>
      </c>
      <c r="R889">
        <f t="shared" si="397"/>
        <v>0.62009832741796689</v>
      </c>
      <c r="S889">
        <f t="shared" si="397"/>
        <v>0.52543815746531641</v>
      </c>
    </row>
    <row r="890" spans="1:19" x14ac:dyDescent="0.2">
      <c r="A890" s="148" t="s">
        <v>186</v>
      </c>
      <c r="K890" s="24">
        <f>K889+K885+K881</f>
        <v>3179.7638985861358</v>
      </c>
      <c r="L890" s="24">
        <f t="shared" ref="L890:N890" si="399">L889+L885+L881</f>
        <v>3086.3606558678548</v>
      </c>
      <c r="M890" s="24">
        <f t="shared" si="399"/>
        <v>3330.2650441369597</v>
      </c>
      <c r="N890" s="24">
        <f t="shared" si="399"/>
        <v>2748.5085893369123</v>
      </c>
      <c r="S890">
        <f t="shared" si="397"/>
        <v>2.7485085893369123</v>
      </c>
    </row>
    <row r="891" spans="1:19" x14ac:dyDescent="0.2">
      <c r="S891">
        <f t="shared" si="397"/>
        <v>0</v>
      </c>
    </row>
    <row r="892" spans="1:19" x14ac:dyDescent="0.2">
      <c r="S892">
        <f t="shared" si="397"/>
        <v>0</v>
      </c>
    </row>
    <row r="893" spans="1:19" x14ac:dyDescent="0.2">
      <c r="I893" s="23" t="s">
        <v>191</v>
      </c>
    </row>
  </sheetData>
  <dataConsolidate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AL1057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75" outlineLevelRow="1" x14ac:dyDescent="0.2"/>
  <cols>
    <col min="1" max="1" width="75.42578125" style="131" customWidth="1"/>
    <col min="2" max="2" width="25" style="131" customWidth="1"/>
    <col min="3" max="3" width="13.85546875" style="131" bestFit="1" customWidth="1"/>
    <col min="4" max="4" width="16" style="131" bestFit="1" customWidth="1"/>
    <col min="5" max="5" width="13.85546875" style="131" bestFit="1" customWidth="1"/>
    <col min="6" max="8" width="13.5703125" style="131" bestFit="1" customWidth="1"/>
    <col min="9" max="14" width="13.7109375" style="131" bestFit="1" customWidth="1"/>
    <col min="15" max="15" width="10.5703125" style="131" bestFit="1" customWidth="1"/>
    <col min="16" max="16" width="11.28515625" style="131" customWidth="1"/>
    <col min="17" max="19" width="10.5703125" style="131" bestFit="1" customWidth="1"/>
    <col min="20" max="16384" width="9.140625" style="131"/>
  </cols>
  <sheetData>
    <row r="1" spans="1:38" s="2" customFormat="1" x14ac:dyDescent="0.2">
      <c r="A1" s="46"/>
      <c r="B1" s="222"/>
      <c r="C1" s="139"/>
      <c r="D1" s="203"/>
      <c r="E1" s="203"/>
      <c r="F1" s="203"/>
      <c r="G1" s="203"/>
      <c r="H1" s="203"/>
      <c r="I1" s="212"/>
      <c r="J1" s="212"/>
      <c r="K1" s="212"/>
      <c r="L1" s="212"/>
      <c r="M1" s="212"/>
      <c r="N1" s="212"/>
      <c r="O1" s="213"/>
      <c r="P1" s="213"/>
      <c r="Q1" s="213"/>
      <c r="R1" s="213"/>
      <c r="S1" s="213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</row>
    <row r="2" spans="1:38" s="2" customFormat="1" x14ac:dyDescent="0.2">
      <c r="A2" s="223" t="s">
        <v>213</v>
      </c>
      <c r="B2" s="224" t="s">
        <v>39</v>
      </c>
      <c r="C2" s="140">
        <v>2010</v>
      </c>
      <c r="D2" s="204">
        <v>2011</v>
      </c>
      <c r="E2" s="204">
        <v>2012</v>
      </c>
      <c r="F2" s="204">
        <v>2013</v>
      </c>
      <c r="G2" s="204">
        <v>2014</v>
      </c>
      <c r="H2" s="204">
        <v>2015</v>
      </c>
      <c r="I2" s="214">
        <v>2016</v>
      </c>
      <c r="J2" s="214">
        <v>2017</v>
      </c>
      <c r="K2" s="214">
        <v>2018</v>
      </c>
      <c r="L2" s="214">
        <v>2019</v>
      </c>
      <c r="M2" s="214">
        <v>2020</v>
      </c>
      <c r="N2" s="214">
        <v>2021</v>
      </c>
      <c r="O2" s="215">
        <f>N2+1</f>
        <v>2022</v>
      </c>
      <c r="P2" s="215">
        <f t="shared" ref="P2:Q2" si="0">O2+1</f>
        <v>2023</v>
      </c>
      <c r="Q2" s="215">
        <f t="shared" si="0"/>
        <v>2024</v>
      </c>
      <c r="R2" s="213">
        <v>2025</v>
      </c>
      <c r="S2" s="213">
        <v>2026</v>
      </c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</row>
    <row r="3" spans="1:38" customFormat="1" outlineLevel="1" x14ac:dyDescent="0.2">
      <c r="A3" s="21" t="s">
        <v>121</v>
      </c>
      <c r="B3" s="222"/>
      <c r="C3" s="122"/>
      <c r="D3" s="66"/>
      <c r="E3" s="66"/>
      <c r="F3" s="66"/>
      <c r="G3" s="66"/>
      <c r="H3" s="66"/>
      <c r="I3" s="216"/>
      <c r="J3" s="216"/>
      <c r="K3" s="216"/>
      <c r="L3" s="216"/>
      <c r="M3" s="216"/>
      <c r="N3" s="216"/>
      <c r="O3" s="216"/>
      <c r="P3" s="216"/>
      <c r="Q3" s="216"/>
      <c r="R3" s="213"/>
      <c r="S3" s="213"/>
    </row>
    <row r="4" spans="1:38" customFormat="1" outlineLevel="1" x14ac:dyDescent="0.2">
      <c r="A4" s="225" t="s">
        <v>6</v>
      </c>
      <c r="B4" s="222"/>
      <c r="C4" s="265">
        <v>60895.870617820096</v>
      </c>
      <c r="D4" s="265">
        <v>58292.076261217648</v>
      </c>
      <c r="E4" s="265">
        <v>59976.344060000025</v>
      </c>
      <c r="F4" s="265">
        <v>57441.523630000011</v>
      </c>
      <c r="G4" s="265">
        <v>54883.039220000057</v>
      </c>
      <c r="H4" s="265">
        <v>59960.089873218494</v>
      </c>
      <c r="I4" s="219"/>
      <c r="J4" s="219"/>
      <c r="K4" s="219"/>
      <c r="L4" s="219"/>
      <c r="M4" s="219"/>
      <c r="N4" s="219"/>
      <c r="O4" s="219"/>
      <c r="P4" s="219"/>
      <c r="Q4" s="219"/>
      <c r="R4" s="220"/>
      <c r="S4" s="220"/>
    </row>
    <row r="5" spans="1:38" customFormat="1" outlineLevel="1" x14ac:dyDescent="0.2">
      <c r="A5" s="226" t="s">
        <v>40</v>
      </c>
      <c r="B5" s="222"/>
      <c r="C5" s="265">
        <v>48652.717111441081</v>
      </c>
      <c r="D5" s="265">
        <v>46335.17284241617</v>
      </c>
      <c r="E5" s="265">
        <v>48213.177576161092</v>
      </c>
      <c r="F5" s="265">
        <v>45842.904898536508</v>
      </c>
      <c r="G5" s="265">
        <v>43290.59095009476</v>
      </c>
      <c r="H5" s="265">
        <v>48207.942065100026</v>
      </c>
      <c r="I5" s="219"/>
      <c r="J5" s="219"/>
      <c r="K5" s="219"/>
      <c r="L5" s="219"/>
      <c r="M5" s="219"/>
      <c r="N5" s="219"/>
      <c r="O5" s="219"/>
      <c r="P5" s="219"/>
      <c r="Q5" s="219"/>
      <c r="R5" s="220"/>
      <c r="S5" s="220"/>
    </row>
    <row r="6" spans="1:38" customFormat="1" outlineLevel="1" x14ac:dyDescent="0.2">
      <c r="A6" s="227" t="s">
        <v>0</v>
      </c>
      <c r="B6" s="222"/>
      <c r="C6" s="265">
        <v>42770.156427521164</v>
      </c>
      <c r="D6" s="265">
        <v>40602.870060650879</v>
      </c>
      <c r="E6" s="265">
        <v>42555.536311371477</v>
      </c>
      <c r="F6" s="265">
        <v>40376.840342814779</v>
      </c>
      <c r="G6" s="265">
        <v>37974.938877966524</v>
      </c>
      <c r="H6" s="265">
        <v>42625.664059324045</v>
      </c>
      <c r="I6" s="219"/>
      <c r="J6" s="219"/>
      <c r="K6" s="219"/>
      <c r="L6" s="219"/>
      <c r="M6" s="219"/>
      <c r="N6" s="219"/>
      <c r="O6" s="219"/>
      <c r="P6" s="219"/>
      <c r="Q6" s="219"/>
      <c r="R6" s="220"/>
      <c r="S6" s="220"/>
    </row>
    <row r="7" spans="1:38" customFormat="1" outlineLevel="1" x14ac:dyDescent="0.2">
      <c r="A7" s="228" t="s">
        <v>36</v>
      </c>
      <c r="B7" s="222"/>
      <c r="C7" s="265">
        <v>48650.570826081661</v>
      </c>
      <c r="D7" s="265">
        <v>46396.846460309542</v>
      </c>
      <c r="E7" s="265">
        <v>48313.669501957578</v>
      </c>
      <c r="F7" s="265">
        <v>45938.628822031489</v>
      </c>
      <c r="G7" s="265">
        <v>43342.634843429223</v>
      </c>
      <c r="H7" s="265">
        <v>48337.639835168928</v>
      </c>
      <c r="I7" s="219"/>
      <c r="J7" s="219"/>
      <c r="K7" s="219"/>
      <c r="L7" s="219"/>
      <c r="M7" s="219"/>
      <c r="N7" s="219"/>
      <c r="O7" s="219"/>
      <c r="P7" s="219"/>
      <c r="Q7" s="219"/>
      <c r="R7" s="220"/>
      <c r="S7" s="220"/>
    </row>
    <row r="8" spans="1:38" customFormat="1" outlineLevel="1" x14ac:dyDescent="0.2">
      <c r="A8" s="228" t="s">
        <v>35</v>
      </c>
      <c r="B8" s="222"/>
      <c r="C8" s="266"/>
      <c r="D8" s="266"/>
      <c r="E8" s="266"/>
      <c r="F8" s="266"/>
      <c r="G8" s="266"/>
      <c r="H8" s="266"/>
      <c r="I8" s="219"/>
      <c r="J8" s="219"/>
      <c r="K8" s="219"/>
      <c r="L8" s="219"/>
      <c r="M8" s="219"/>
      <c r="N8" s="219"/>
      <c r="O8" s="219"/>
      <c r="P8" s="219"/>
      <c r="Q8" s="219"/>
      <c r="R8" s="220"/>
      <c r="S8" s="220"/>
    </row>
    <row r="9" spans="1:38" customFormat="1" outlineLevel="1" x14ac:dyDescent="0.2">
      <c r="A9" s="227" t="s">
        <v>1</v>
      </c>
      <c r="B9" s="222"/>
      <c r="C9" s="265">
        <v>5882.5606839199172</v>
      </c>
      <c r="D9" s="265">
        <v>5732.302781765291</v>
      </c>
      <c r="E9" s="265">
        <v>5657.6412647896141</v>
      </c>
      <c r="F9" s="265">
        <v>5466.0645557217285</v>
      </c>
      <c r="G9" s="265">
        <v>5315.6520721282359</v>
      </c>
      <c r="H9" s="265">
        <v>5582.278005775981</v>
      </c>
      <c r="I9" s="219"/>
      <c r="J9" s="219"/>
      <c r="K9" s="219"/>
      <c r="L9" s="219"/>
      <c r="M9" s="219"/>
      <c r="N9" s="219"/>
      <c r="O9" s="219"/>
      <c r="P9" s="219"/>
      <c r="Q9" s="219"/>
      <c r="R9" s="220"/>
      <c r="S9" s="220"/>
    </row>
    <row r="10" spans="1:38" customFormat="1" outlineLevel="1" x14ac:dyDescent="0.2">
      <c r="A10" s="229" t="s">
        <v>209</v>
      </c>
      <c r="B10" s="222"/>
      <c r="C10" s="265">
        <v>90.732479963819486</v>
      </c>
      <c r="D10" s="265">
        <v>86.542122474861159</v>
      </c>
      <c r="E10" s="265">
        <v>83.457774829236172</v>
      </c>
      <c r="F10" s="265">
        <v>77.255755833530969</v>
      </c>
      <c r="G10" s="265">
        <v>82.124769189952502</v>
      </c>
      <c r="H10" s="265">
        <v>83.35723843546063</v>
      </c>
      <c r="I10" s="219"/>
      <c r="J10" s="219"/>
      <c r="K10" s="219"/>
      <c r="L10" s="219"/>
      <c r="M10" s="219"/>
      <c r="N10" s="219"/>
      <c r="O10" s="219"/>
      <c r="P10" s="219"/>
      <c r="Q10" s="219"/>
      <c r="R10" s="220"/>
      <c r="S10" s="220"/>
    </row>
    <row r="11" spans="1:38" customFormat="1" outlineLevel="1" x14ac:dyDescent="0.2">
      <c r="A11" s="226" t="s">
        <v>41</v>
      </c>
      <c r="B11" s="222"/>
      <c r="C11" s="265">
        <v>11993.95942475419</v>
      </c>
      <c r="D11" s="265">
        <v>11613.930229978379</v>
      </c>
      <c r="E11" s="265">
        <v>11405.366567554576</v>
      </c>
      <c r="F11" s="265">
        <v>11268.10670826467</v>
      </c>
      <c r="G11" s="265">
        <v>11280.890828805932</v>
      </c>
      <c r="H11" s="265">
        <v>11351.049479062625</v>
      </c>
      <c r="I11" s="267"/>
      <c r="J11" s="267"/>
      <c r="K11" s="267"/>
      <c r="L11" s="267"/>
      <c r="M11" s="267"/>
      <c r="N11" s="267"/>
      <c r="O11" s="267"/>
      <c r="P11" s="267"/>
      <c r="Q11" s="267"/>
      <c r="R11" s="220"/>
      <c r="S11" s="220"/>
    </row>
    <row r="12" spans="1:38" customFormat="1" outlineLevel="1" x14ac:dyDescent="0.2">
      <c r="A12" s="227" t="s">
        <v>2</v>
      </c>
      <c r="B12" s="222"/>
      <c r="C12" s="265">
        <v>3672.5569519258597</v>
      </c>
      <c r="D12" s="265">
        <v>3532.1047194236344</v>
      </c>
      <c r="E12" s="265">
        <v>3623.871394808471</v>
      </c>
      <c r="F12" s="265">
        <v>3472.8614725632633</v>
      </c>
      <c r="G12" s="265">
        <v>3387.3423405006452</v>
      </c>
      <c r="H12" s="265">
        <v>3445.0974176602467</v>
      </c>
      <c r="I12" s="219"/>
      <c r="J12" s="219"/>
      <c r="K12" s="219"/>
      <c r="L12" s="219"/>
      <c r="M12" s="219"/>
      <c r="N12" s="219"/>
      <c r="O12" s="219"/>
      <c r="P12" s="219"/>
      <c r="Q12" s="219"/>
      <c r="R12" s="220"/>
      <c r="S12" s="220"/>
    </row>
    <row r="13" spans="1:38" customFormat="1" outlineLevel="1" x14ac:dyDescent="0.2">
      <c r="A13" s="230" t="s">
        <v>7</v>
      </c>
      <c r="B13" s="222"/>
      <c r="C13" s="265">
        <v>0</v>
      </c>
      <c r="D13" s="265">
        <v>0</v>
      </c>
      <c r="E13" s="265">
        <v>0</v>
      </c>
      <c r="F13" s="265">
        <v>8.8280011887095373</v>
      </c>
      <c r="G13" s="265">
        <v>52.762754249058005</v>
      </c>
      <c r="H13" s="265">
        <v>34.851113681032558</v>
      </c>
      <c r="I13" s="219"/>
      <c r="J13" s="219"/>
      <c r="K13" s="219"/>
      <c r="L13" s="219"/>
      <c r="M13" s="219"/>
      <c r="N13" s="219"/>
      <c r="O13" s="219"/>
      <c r="P13" s="219"/>
      <c r="Q13" s="219"/>
      <c r="R13" s="220"/>
      <c r="S13" s="220"/>
    </row>
    <row r="14" spans="1:38" customFormat="1" outlineLevel="1" x14ac:dyDescent="0.2">
      <c r="A14" s="199" t="s">
        <v>124</v>
      </c>
      <c r="B14" s="222"/>
      <c r="C14" s="265">
        <v>234.96575431488466</v>
      </c>
      <c r="D14" s="265">
        <v>201.7529694139007</v>
      </c>
      <c r="E14" s="265">
        <v>237.64635939173203</v>
      </c>
      <c r="F14" s="265">
        <v>180.01970343129446</v>
      </c>
      <c r="G14" s="265">
        <v>180.18804204227743</v>
      </c>
      <c r="H14" s="265">
        <v>184.8410802539407</v>
      </c>
      <c r="I14" s="219"/>
      <c r="J14" s="219"/>
      <c r="K14" s="219"/>
      <c r="L14" s="219"/>
      <c r="M14" s="219"/>
      <c r="N14" s="219"/>
      <c r="O14" s="219"/>
      <c r="P14" s="219"/>
      <c r="Q14" s="219"/>
      <c r="R14" s="220"/>
      <c r="S14" s="220"/>
    </row>
    <row r="15" spans="1:38" customFormat="1" outlineLevel="1" x14ac:dyDescent="0.2">
      <c r="A15" s="230" t="s">
        <v>8</v>
      </c>
      <c r="B15" s="222"/>
      <c r="C15" s="265">
        <v>240.21390623708345</v>
      </c>
      <c r="D15" s="265">
        <v>208.26884971524487</v>
      </c>
      <c r="E15" s="265">
        <v>215.60854423328124</v>
      </c>
      <c r="F15" s="265">
        <v>220.53047355149752</v>
      </c>
      <c r="G15" s="265">
        <v>212.83000746826073</v>
      </c>
      <c r="H15" s="265">
        <v>227.2614350894105</v>
      </c>
      <c r="I15" s="219"/>
      <c r="J15" s="219"/>
      <c r="K15" s="219"/>
      <c r="L15" s="219"/>
      <c r="M15" s="219"/>
      <c r="N15" s="219"/>
      <c r="O15" s="219"/>
      <c r="P15" s="219"/>
      <c r="Q15" s="219"/>
      <c r="R15" s="220"/>
      <c r="S15" s="220"/>
    </row>
    <row r="16" spans="1:38" customFormat="1" outlineLevel="1" x14ac:dyDescent="0.2">
      <c r="A16" s="230" t="s">
        <v>9</v>
      </c>
      <c r="B16" s="222"/>
      <c r="C16" s="265">
        <v>20.458070695195271</v>
      </c>
      <c r="D16" s="265">
        <v>13.59478998206753</v>
      </c>
      <c r="E16" s="265">
        <v>9.9646663288615169</v>
      </c>
      <c r="F16" s="265">
        <v>10.663069908304161</v>
      </c>
      <c r="G16" s="265">
        <v>12.297508622527117</v>
      </c>
      <c r="H16" s="265">
        <v>15.708849416573784</v>
      </c>
      <c r="I16" s="219"/>
      <c r="J16" s="219"/>
      <c r="K16" s="219"/>
      <c r="L16" s="219"/>
      <c r="M16" s="219"/>
      <c r="N16" s="219"/>
      <c r="O16" s="219"/>
      <c r="P16" s="219"/>
      <c r="Q16" s="219"/>
      <c r="R16" s="220"/>
      <c r="S16" s="220"/>
    </row>
    <row r="17" spans="1:19" customFormat="1" outlineLevel="1" x14ac:dyDescent="0.2">
      <c r="A17" s="230" t="s">
        <v>10</v>
      </c>
      <c r="B17" s="222"/>
      <c r="C17" s="265">
        <v>148.63171386694572</v>
      </c>
      <c r="D17" s="265">
        <v>161.05724532130762</v>
      </c>
      <c r="E17" s="265">
        <v>110.83905889511043</v>
      </c>
      <c r="F17" s="265">
        <v>122.83777260276685</v>
      </c>
      <c r="G17" s="265">
        <v>175.05986533231669</v>
      </c>
      <c r="H17" s="265">
        <v>98.329051114630118</v>
      </c>
      <c r="I17" s="219"/>
      <c r="J17" s="219"/>
      <c r="K17" s="219"/>
      <c r="L17" s="219"/>
      <c r="M17" s="219"/>
      <c r="N17" s="219"/>
      <c r="O17" s="219"/>
      <c r="P17" s="219"/>
      <c r="Q17" s="219"/>
      <c r="R17" s="220"/>
      <c r="S17" s="220"/>
    </row>
    <row r="18" spans="1:19" customFormat="1" outlineLevel="1" x14ac:dyDescent="0.2">
      <c r="A18" s="230" t="s">
        <v>11</v>
      </c>
      <c r="B18" s="222"/>
      <c r="C18" s="265">
        <v>1775.2848383640915</v>
      </c>
      <c r="D18" s="265">
        <v>1729.4625404747255</v>
      </c>
      <c r="E18" s="265">
        <v>1767.4913950793964</v>
      </c>
      <c r="F18" s="265">
        <v>1709.3507310783361</v>
      </c>
      <c r="G18" s="265">
        <v>1626.6616448083485</v>
      </c>
      <c r="H18" s="265">
        <v>1679.7750073734019</v>
      </c>
      <c r="I18" s="219"/>
      <c r="J18" s="219"/>
      <c r="K18" s="219"/>
      <c r="L18" s="219"/>
      <c r="M18" s="219"/>
      <c r="N18" s="219"/>
      <c r="O18" s="219"/>
      <c r="P18" s="219"/>
      <c r="Q18" s="219"/>
      <c r="R18" s="220"/>
      <c r="S18" s="220"/>
    </row>
    <row r="19" spans="1:19" customFormat="1" outlineLevel="1" x14ac:dyDescent="0.2">
      <c r="A19" s="230" t="s">
        <v>12</v>
      </c>
      <c r="B19" s="222"/>
      <c r="C19" s="265">
        <v>1253.0026684476593</v>
      </c>
      <c r="D19" s="265">
        <v>1217.9683245163876</v>
      </c>
      <c r="E19" s="265">
        <v>1282.3213708800895</v>
      </c>
      <c r="F19" s="265">
        <v>1220.6317208023549</v>
      </c>
      <c r="G19" s="265">
        <v>1127.542517977857</v>
      </c>
      <c r="H19" s="265">
        <v>1204.3308807312569</v>
      </c>
      <c r="I19" s="219"/>
      <c r="J19" s="219"/>
      <c r="K19" s="219"/>
      <c r="L19" s="219"/>
      <c r="M19" s="219"/>
      <c r="N19" s="219"/>
      <c r="O19" s="219"/>
      <c r="P19" s="219"/>
      <c r="Q19" s="219"/>
      <c r="R19" s="220"/>
      <c r="S19" s="220"/>
    </row>
    <row r="20" spans="1:19" customFormat="1" outlineLevel="1" x14ac:dyDescent="0.2">
      <c r="A20" s="227" t="s">
        <v>3</v>
      </c>
      <c r="B20" s="222"/>
      <c r="C20" s="265">
        <v>8321.4024728283293</v>
      </c>
      <c r="D20" s="265">
        <v>8081.8255105547451</v>
      </c>
      <c r="E20" s="265">
        <v>7781.4951727461057</v>
      </c>
      <c r="F20" s="265">
        <v>7795.2452357014063</v>
      </c>
      <c r="G20" s="265">
        <v>7893.5484883052877</v>
      </c>
      <c r="H20" s="265">
        <v>7905.9520614023777</v>
      </c>
      <c r="I20" s="219"/>
      <c r="J20" s="219"/>
      <c r="K20" s="219"/>
      <c r="L20" s="219"/>
      <c r="M20" s="219"/>
      <c r="N20" s="219"/>
      <c r="O20" s="219"/>
      <c r="P20" s="219"/>
      <c r="Q20" s="219"/>
      <c r="R20" s="220"/>
      <c r="S20" s="220"/>
    </row>
    <row r="21" spans="1:19" customFormat="1" outlineLevel="1" x14ac:dyDescent="0.2">
      <c r="A21" s="231" t="s">
        <v>13</v>
      </c>
      <c r="B21" s="222"/>
      <c r="C21" s="265">
        <v>94.203523388930762</v>
      </c>
      <c r="D21" s="265">
        <v>88.363814664644991</v>
      </c>
      <c r="E21" s="265">
        <v>88.143778241253088</v>
      </c>
      <c r="F21" s="265">
        <v>83.936863546948942</v>
      </c>
      <c r="G21" s="265">
        <v>76.449488147745853</v>
      </c>
      <c r="H21" s="265">
        <v>104.70603008288687</v>
      </c>
      <c r="I21" s="219"/>
      <c r="J21" s="219"/>
      <c r="K21" s="219"/>
      <c r="L21" s="219"/>
      <c r="M21" s="219"/>
      <c r="N21" s="219"/>
      <c r="O21" s="219"/>
      <c r="P21" s="219"/>
      <c r="Q21" s="219"/>
      <c r="R21" s="220"/>
      <c r="S21" s="220"/>
    </row>
    <row r="22" spans="1:19" customFormat="1" outlineLevel="1" x14ac:dyDescent="0.2">
      <c r="A22" s="231" t="s">
        <v>14</v>
      </c>
      <c r="B22" s="222"/>
      <c r="C22" s="265">
        <v>0</v>
      </c>
      <c r="D22" s="265">
        <v>0</v>
      </c>
      <c r="E22" s="265">
        <v>0</v>
      </c>
      <c r="F22" s="265">
        <v>0</v>
      </c>
      <c r="G22" s="265">
        <v>0</v>
      </c>
      <c r="H22" s="265">
        <v>0</v>
      </c>
      <c r="I22" s="219"/>
      <c r="J22" s="219"/>
      <c r="K22" s="219"/>
      <c r="L22" s="219"/>
      <c r="M22" s="219"/>
      <c r="N22" s="219"/>
      <c r="O22" s="219"/>
      <c r="P22" s="219"/>
      <c r="Q22" s="219"/>
      <c r="R22" s="220"/>
      <c r="S22" s="220"/>
    </row>
    <row r="23" spans="1:19" customFormat="1" outlineLevel="1" x14ac:dyDescent="0.2">
      <c r="A23" s="231" t="s">
        <v>15</v>
      </c>
      <c r="B23" s="222"/>
      <c r="C23" s="265">
        <v>1301.4316385038203</v>
      </c>
      <c r="D23" s="265">
        <v>1271.5133580022552</v>
      </c>
      <c r="E23" s="265">
        <v>1188.879222914062</v>
      </c>
      <c r="F23" s="265">
        <v>1194.8820287342699</v>
      </c>
      <c r="G23" s="265">
        <v>1199.6184670811497</v>
      </c>
      <c r="H23" s="265">
        <v>1194.6312270359867</v>
      </c>
      <c r="I23" s="219"/>
      <c r="J23" s="219"/>
      <c r="K23" s="219"/>
      <c r="L23" s="219"/>
      <c r="M23" s="219"/>
      <c r="N23" s="219"/>
      <c r="O23" s="219"/>
      <c r="P23" s="219"/>
      <c r="Q23" s="219"/>
      <c r="R23" s="220"/>
      <c r="S23" s="220"/>
    </row>
    <row r="24" spans="1:19" customFormat="1" outlineLevel="1" x14ac:dyDescent="0.2">
      <c r="A24" s="231" t="s">
        <v>16</v>
      </c>
      <c r="B24" s="222"/>
      <c r="C24" s="265">
        <v>31.250681911764165</v>
      </c>
      <c r="D24" s="265">
        <v>31.697303113325916</v>
      </c>
      <c r="E24" s="265">
        <v>27.10136511701959</v>
      </c>
      <c r="F24" s="265">
        <v>29.323960514636301</v>
      </c>
      <c r="G24" s="265">
        <v>34.570764315484489</v>
      </c>
      <c r="H24" s="265">
        <v>40.059521604490264</v>
      </c>
      <c r="I24" s="219"/>
      <c r="J24" s="219"/>
      <c r="K24" s="219"/>
      <c r="L24" s="219"/>
      <c r="M24" s="219"/>
      <c r="N24" s="219"/>
      <c r="O24" s="219"/>
      <c r="P24" s="219"/>
      <c r="Q24" s="219"/>
      <c r="R24" s="220"/>
      <c r="S24" s="220"/>
    </row>
    <row r="25" spans="1:19" customFormat="1" outlineLevel="1" x14ac:dyDescent="0.2">
      <c r="A25" s="231" t="s">
        <v>43</v>
      </c>
      <c r="B25" s="222"/>
      <c r="C25" s="265">
        <v>1454.016832647407</v>
      </c>
      <c r="D25" s="265">
        <v>1349.0181749845858</v>
      </c>
      <c r="E25" s="265">
        <v>1421.3749201839582</v>
      </c>
      <c r="F25" s="265">
        <v>1426.1269427992738</v>
      </c>
      <c r="G25" s="265">
        <v>1317.7600391209967</v>
      </c>
      <c r="H25" s="265">
        <v>1240.3654417769767</v>
      </c>
      <c r="I25" s="219"/>
      <c r="J25" s="219"/>
      <c r="K25" s="219"/>
      <c r="L25" s="219"/>
      <c r="M25" s="219"/>
      <c r="N25" s="219"/>
      <c r="O25" s="219"/>
      <c r="P25" s="219"/>
      <c r="Q25" s="219"/>
      <c r="R25" s="220"/>
      <c r="S25" s="220"/>
    </row>
    <row r="26" spans="1:19" customFormat="1" outlineLevel="1" x14ac:dyDescent="0.2">
      <c r="A26" s="231" t="s">
        <v>17</v>
      </c>
      <c r="B26" s="222"/>
      <c r="C26" s="265">
        <v>837.49470742205892</v>
      </c>
      <c r="D26" s="265">
        <v>825.74377738561702</v>
      </c>
      <c r="E26" s="265">
        <v>815.41937924255171</v>
      </c>
      <c r="F26" s="265">
        <v>767.24923966618007</v>
      </c>
      <c r="G26" s="265">
        <v>739.87091409704715</v>
      </c>
      <c r="H26" s="265">
        <v>788.21318279027025</v>
      </c>
      <c r="I26" s="219"/>
      <c r="J26" s="219"/>
      <c r="K26" s="219"/>
      <c r="L26" s="219"/>
      <c r="M26" s="219"/>
      <c r="N26" s="219"/>
      <c r="O26" s="219"/>
      <c r="P26" s="219"/>
      <c r="Q26" s="219"/>
      <c r="R26" s="220"/>
      <c r="S26" s="220"/>
    </row>
    <row r="27" spans="1:19" customFormat="1" outlineLevel="1" x14ac:dyDescent="0.2">
      <c r="A27" s="231" t="s">
        <v>18</v>
      </c>
      <c r="B27" s="222"/>
      <c r="C27" s="265">
        <v>2878.3283388454156</v>
      </c>
      <c r="D27" s="265">
        <v>2948.0096220280921</v>
      </c>
      <c r="E27" s="265">
        <v>2615.3271455471772</v>
      </c>
      <c r="F27" s="265">
        <v>2746.798283926827</v>
      </c>
      <c r="G27" s="265">
        <v>2979.3613633673376</v>
      </c>
      <c r="H27" s="265">
        <v>2999.1892557780998</v>
      </c>
      <c r="I27" s="219"/>
      <c r="J27" s="219"/>
      <c r="K27" s="219"/>
      <c r="L27" s="219"/>
      <c r="M27" s="219"/>
      <c r="N27" s="219"/>
      <c r="O27" s="219"/>
      <c r="P27" s="219"/>
      <c r="Q27" s="219"/>
      <c r="R27" s="220"/>
      <c r="S27" s="220"/>
    </row>
    <row r="28" spans="1:19" customFormat="1" outlineLevel="1" x14ac:dyDescent="0.2">
      <c r="A28" s="231" t="s">
        <v>42</v>
      </c>
      <c r="B28" s="222"/>
      <c r="C28" s="265">
        <v>531.90211040892655</v>
      </c>
      <c r="D28" s="265">
        <v>463.49339459180851</v>
      </c>
      <c r="E28" s="265">
        <v>453.22121295855663</v>
      </c>
      <c r="F28" s="265">
        <v>470.25735179285061</v>
      </c>
      <c r="G28" s="265">
        <v>536.56280163081783</v>
      </c>
      <c r="H28" s="265">
        <v>566.15391615447118</v>
      </c>
      <c r="I28" s="219"/>
      <c r="J28" s="219"/>
      <c r="K28" s="219"/>
      <c r="L28" s="219"/>
      <c r="M28" s="219"/>
      <c r="N28" s="219"/>
      <c r="O28" s="219"/>
      <c r="P28" s="219"/>
      <c r="Q28" s="219"/>
      <c r="R28" s="220"/>
      <c r="S28" s="220"/>
    </row>
    <row r="29" spans="1:19" customFormat="1" outlineLevel="1" x14ac:dyDescent="0.2">
      <c r="A29" s="231" t="s">
        <v>44</v>
      </c>
      <c r="B29" s="222"/>
      <c r="C29" s="265">
        <v>652.15479120740088</v>
      </c>
      <c r="D29" s="265"/>
      <c r="E29" s="265">
        <v>681.2636130622958</v>
      </c>
      <c r="F29" s="265">
        <v>567.64895009620113</v>
      </c>
      <c r="G29" s="265">
        <v>501.40334319096979</v>
      </c>
      <c r="H29" s="265">
        <v>457.2109091649329</v>
      </c>
      <c r="I29" s="219"/>
      <c r="J29" s="219"/>
      <c r="K29" s="219"/>
      <c r="L29" s="219"/>
      <c r="M29" s="219"/>
      <c r="N29" s="219"/>
      <c r="O29" s="219"/>
      <c r="P29" s="219"/>
      <c r="Q29" s="219"/>
      <c r="R29" s="220"/>
      <c r="S29" s="220"/>
    </row>
    <row r="30" spans="1:19" customFormat="1" outlineLevel="1" x14ac:dyDescent="0.2">
      <c r="A30" s="231" t="s">
        <v>19</v>
      </c>
      <c r="B30" s="222"/>
      <c r="C30" s="265">
        <v>540.61984849260523</v>
      </c>
      <c r="D30" s="265">
        <v>500.47214893904021</v>
      </c>
      <c r="E30" s="265">
        <v>490.7645354792316</v>
      </c>
      <c r="F30" s="265">
        <v>509.02161462421873</v>
      </c>
      <c r="G30" s="265">
        <v>507.95130735373772</v>
      </c>
      <c r="H30" s="265">
        <v>515.42257701426274</v>
      </c>
      <c r="I30" s="219"/>
      <c r="J30" s="219"/>
      <c r="K30" s="219"/>
      <c r="L30" s="219"/>
      <c r="M30" s="219"/>
      <c r="N30" s="219"/>
      <c r="O30" s="219"/>
      <c r="P30" s="219"/>
      <c r="Q30" s="219"/>
      <c r="R30" s="220"/>
      <c r="S30" s="220"/>
    </row>
    <row r="31" spans="1:19" customFormat="1" outlineLevel="1" x14ac:dyDescent="0.2">
      <c r="A31" s="226" t="s">
        <v>4</v>
      </c>
      <c r="B31" s="222"/>
      <c r="C31" s="265">
        <v>0</v>
      </c>
      <c r="D31" s="265">
        <v>0</v>
      </c>
      <c r="E31" s="265">
        <v>0</v>
      </c>
      <c r="F31" s="265">
        <v>0</v>
      </c>
      <c r="G31" s="265">
        <v>0</v>
      </c>
      <c r="H31" s="265">
        <v>0</v>
      </c>
      <c r="I31" s="219"/>
      <c r="J31" s="219"/>
      <c r="K31" s="219"/>
      <c r="L31" s="219"/>
      <c r="M31" s="219"/>
      <c r="N31" s="219"/>
      <c r="O31" s="219"/>
      <c r="P31" s="219"/>
      <c r="Q31" s="219"/>
      <c r="R31" s="220"/>
      <c r="S31" s="220"/>
    </row>
    <row r="32" spans="1:19" customFormat="1" x14ac:dyDescent="0.2">
      <c r="A32" s="232"/>
      <c r="B32" s="222"/>
      <c r="C32" s="265"/>
      <c r="D32" s="265"/>
      <c r="E32" s="265"/>
      <c r="F32" s="265"/>
      <c r="G32" s="265"/>
      <c r="H32" s="265"/>
      <c r="I32" s="219"/>
      <c r="J32" s="219"/>
      <c r="K32" s="219"/>
      <c r="L32" s="219"/>
      <c r="M32" s="219"/>
      <c r="N32" s="219"/>
      <c r="O32" s="219"/>
      <c r="P32" s="219"/>
      <c r="Q32" s="219"/>
      <c r="R32" s="220"/>
      <c r="S32" s="220"/>
    </row>
    <row r="33" spans="1:19" customFormat="1" x14ac:dyDescent="0.2">
      <c r="A33" s="154"/>
      <c r="B33" s="222"/>
      <c r="C33" s="265">
        <v>-1558.0916655776925</v>
      </c>
      <c r="D33" s="265">
        <v>357.45855717108702</v>
      </c>
      <c r="E33" s="265">
        <v>-1448.8177633962653</v>
      </c>
      <c r="F33" s="265">
        <v>1262.6168485034261</v>
      </c>
      <c r="G33" s="265">
        <v>2810.1842604501871</v>
      </c>
      <c r="H33" s="265">
        <v>-2756.9099357147416</v>
      </c>
      <c r="I33" s="219"/>
      <c r="J33" s="219"/>
      <c r="K33" s="219"/>
      <c r="L33" s="219"/>
      <c r="M33" s="219"/>
      <c r="N33" s="219"/>
      <c r="O33" s="219"/>
      <c r="P33" s="219"/>
      <c r="Q33" s="219"/>
      <c r="R33" s="220"/>
      <c r="S33" s="220"/>
    </row>
    <row r="34" spans="1:19" customFormat="1" x14ac:dyDescent="0.2">
      <c r="A34" s="153"/>
      <c r="B34" s="222"/>
      <c r="C34" s="265">
        <v>-1487.1948977180625</v>
      </c>
      <c r="D34" s="265">
        <v>347.29515425604768</v>
      </c>
      <c r="E34" s="265">
        <v>-1390.7570895467456</v>
      </c>
      <c r="F34" s="265">
        <v>1203.5167310398165</v>
      </c>
      <c r="G34" s="265">
        <v>2680.0101293578473</v>
      </c>
      <c r="H34" s="265">
        <v>-2659.4306275346707</v>
      </c>
      <c r="I34" s="219"/>
      <c r="J34" s="219"/>
      <c r="K34" s="219"/>
      <c r="L34" s="219"/>
      <c r="M34" s="219"/>
      <c r="N34" s="219"/>
      <c r="O34" s="219"/>
      <c r="P34" s="219"/>
      <c r="Q34" s="219"/>
      <c r="R34" s="220"/>
      <c r="S34" s="220"/>
    </row>
    <row r="35" spans="1:19" customFormat="1" x14ac:dyDescent="0.2">
      <c r="A35" s="153"/>
      <c r="B35" s="222"/>
      <c r="C35" s="265">
        <v>-70.89676785963006</v>
      </c>
      <c r="D35" s="265">
        <v>10.163402915039333</v>
      </c>
      <c r="E35" s="265">
        <v>-58.060673849519574</v>
      </c>
      <c r="F35" s="265">
        <v>59.100117463609671</v>
      </c>
      <c r="G35" s="265">
        <v>130.17413109233999</v>
      </c>
      <c r="H35" s="265">
        <v>-97.479308180070717</v>
      </c>
      <c r="I35" s="219"/>
      <c r="J35" s="219"/>
      <c r="K35" s="219"/>
      <c r="L35" s="219"/>
      <c r="M35" s="219"/>
      <c r="N35" s="219"/>
      <c r="O35" s="219"/>
      <c r="P35" s="219"/>
      <c r="Q35" s="219"/>
      <c r="R35" s="220"/>
      <c r="S35" s="220"/>
    </row>
    <row r="36" spans="1:19" customFormat="1" x14ac:dyDescent="0.2">
      <c r="A36" s="153"/>
      <c r="B36" s="222"/>
      <c r="C36" s="265"/>
      <c r="D36" s="265"/>
      <c r="E36" s="265"/>
      <c r="F36" s="265"/>
      <c r="G36" s="265"/>
      <c r="H36" s="265"/>
      <c r="I36" s="219"/>
      <c r="J36" s="219"/>
      <c r="K36" s="219"/>
      <c r="L36" s="219"/>
      <c r="M36" s="219"/>
      <c r="N36" s="219"/>
      <c r="O36" s="219"/>
      <c r="P36" s="219"/>
      <c r="Q36" s="219"/>
      <c r="R36" s="220"/>
      <c r="S36" s="220"/>
    </row>
    <row r="37" spans="1:19" customFormat="1" x14ac:dyDescent="0.2">
      <c r="A37" s="153"/>
      <c r="B37" s="222"/>
      <c r="C37" s="265"/>
      <c r="D37" s="265"/>
      <c r="E37" s="265"/>
      <c r="F37" s="265"/>
      <c r="G37" s="265"/>
      <c r="H37" s="265"/>
      <c r="I37" s="219"/>
      <c r="J37" s="219"/>
      <c r="K37" s="219"/>
      <c r="L37" s="219"/>
      <c r="M37" s="219"/>
      <c r="N37" s="219"/>
      <c r="O37" s="219"/>
      <c r="P37" s="219"/>
      <c r="Q37" s="219"/>
      <c r="R37" s="220"/>
      <c r="S37" s="220"/>
    </row>
    <row r="38" spans="1:19" customFormat="1" x14ac:dyDescent="0.2">
      <c r="A38" s="153"/>
      <c r="B38" s="222"/>
      <c r="C38" s="265">
        <v>0.85499999999999998</v>
      </c>
      <c r="D38" s="265">
        <v>0.85499999999999998</v>
      </c>
      <c r="E38" s="265">
        <v>0.85499999999999998</v>
      </c>
      <c r="F38" s="265">
        <v>0.85499999999999998</v>
      </c>
      <c r="G38" s="265">
        <v>0.85499999999999998</v>
      </c>
      <c r="H38" s="265">
        <v>0.85499999999999998</v>
      </c>
      <c r="I38" s="219"/>
      <c r="J38" s="219"/>
      <c r="K38" s="219"/>
      <c r="L38" s="219"/>
      <c r="M38" s="219"/>
      <c r="N38" s="219"/>
      <c r="O38" s="219"/>
      <c r="P38" s="219"/>
      <c r="Q38" s="219"/>
      <c r="R38" s="220"/>
      <c r="S38" s="220"/>
    </row>
    <row r="39" spans="1:19" customFormat="1" x14ac:dyDescent="0.2">
      <c r="A39" s="153"/>
      <c r="B39" s="222"/>
      <c r="C39" s="265">
        <v>0.14500000000000002</v>
      </c>
      <c r="D39" s="265">
        <v>0.14500000000000002</v>
      </c>
      <c r="E39" s="265">
        <v>0.14500000000000002</v>
      </c>
      <c r="F39" s="265">
        <v>0.14500000000000002</v>
      </c>
      <c r="G39" s="265">
        <v>0.14500000000000002</v>
      </c>
      <c r="H39" s="265">
        <v>0.14500000000000002</v>
      </c>
      <c r="I39" s="219"/>
      <c r="J39" s="219"/>
      <c r="K39" s="219"/>
      <c r="L39" s="219"/>
      <c r="M39" s="219"/>
      <c r="N39" s="219"/>
      <c r="O39" s="219"/>
      <c r="P39" s="219"/>
      <c r="Q39" s="219"/>
      <c r="R39" s="220"/>
      <c r="S39" s="220"/>
    </row>
    <row r="40" spans="1:19" customFormat="1" x14ac:dyDescent="0.2">
      <c r="A40" s="233"/>
      <c r="B40" s="222"/>
      <c r="C40" s="265"/>
      <c r="D40" s="265"/>
      <c r="E40" s="265"/>
      <c r="F40" s="265"/>
      <c r="G40" s="265"/>
      <c r="H40" s="265"/>
      <c r="I40" s="219"/>
      <c r="J40" s="219"/>
      <c r="K40" s="219"/>
      <c r="L40" s="219"/>
      <c r="M40" s="219"/>
      <c r="N40" s="219"/>
      <c r="O40" s="219"/>
      <c r="P40" s="219"/>
      <c r="Q40" s="219"/>
      <c r="R40" s="220"/>
      <c r="S40" s="220"/>
    </row>
    <row r="41" spans="1:19" customFormat="1" x14ac:dyDescent="0.2">
      <c r="A41" s="21" t="s">
        <v>122</v>
      </c>
      <c r="B41" s="222"/>
      <c r="C41" s="263">
        <v>2010</v>
      </c>
      <c r="D41" s="263">
        <v>2011</v>
      </c>
      <c r="E41" s="263">
        <v>2012</v>
      </c>
      <c r="F41" s="263">
        <v>2013</v>
      </c>
      <c r="G41" s="263">
        <v>2014</v>
      </c>
      <c r="H41" s="263">
        <v>2015</v>
      </c>
      <c r="I41" s="219"/>
      <c r="J41" s="219"/>
      <c r="K41" s="219"/>
      <c r="L41" s="219"/>
      <c r="M41" s="219"/>
      <c r="N41" s="219"/>
      <c r="O41" s="219"/>
      <c r="P41" s="219"/>
      <c r="Q41" s="219"/>
      <c r="R41" s="220"/>
      <c r="S41" s="220"/>
    </row>
    <row r="42" spans="1:19" customFormat="1" x14ac:dyDescent="0.2">
      <c r="A42" s="225" t="s">
        <v>6</v>
      </c>
      <c r="B42" s="222"/>
      <c r="C42" s="265">
        <v>57157.83425734027</v>
      </c>
      <c r="D42" s="265">
        <v>56654.43258977995</v>
      </c>
      <c r="E42" s="265">
        <v>56151.735076011362</v>
      </c>
      <c r="F42" s="265">
        <v>56244.334676641338</v>
      </c>
      <c r="G42" s="265">
        <v>55418.204237869155</v>
      </c>
      <c r="H42" s="265">
        <v>54171.45368644155</v>
      </c>
      <c r="I42" s="219"/>
      <c r="J42" s="219"/>
      <c r="K42" s="219"/>
      <c r="L42" s="219"/>
      <c r="M42" s="219"/>
      <c r="N42" s="219"/>
      <c r="O42" s="219"/>
      <c r="P42" s="219"/>
      <c r="Q42" s="219"/>
      <c r="R42" s="220"/>
      <c r="S42" s="220"/>
    </row>
    <row r="43" spans="1:19" customFormat="1" x14ac:dyDescent="0.2">
      <c r="A43" s="226" t="s">
        <v>40</v>
      </c>
      <c r="B43" s="222"/>
      <c r="C43" s="265">
        <v>45147.80196812177</v>
      </c>
      <c r="D43" s="265">
        <v>44947.038168618768</v>
      </c>
      <c r="E43" s="265">
        <v>44724.602763218252</v>
      </c>
      <c r="F43" s="265">
        <v>44843.584378521969</v>
      </c>
      <c r="G43" s="265">
        <v>43928.887757716082</v>
      </c>
      <c r="H43" s="265">
        <v>42839.210978330411</v>
      </c>
      <c r="I43" s="219"/>
      <c r="J43" s="219"/>
      <c r="K43" s="219"/>
      <c r="L43" s="219"/>
      <c r="M43" s="219"/>
      <c r="N43" s="219"/>
      <c r="O43" s="219"/>
      <c r="P43" s="219"/>
      <c r="Q43" s="219"/>
      <c r="R43" s="220"/>
      <c r="S43" s="220"/>
    </row>
    <row r="44" spans="1:19" customFormat="1" x14ac:dyDescent="0.2">
      <c r="A44" s="227" t="s">
        <v>0</v>
      </c>
      <c r="B44" s="222"/>
      <c r="C44" s="265">
        <v>39724.845467678424</v>
      </c>
      <c r="D44" s="265">
        <v>39379.074300875385</v>
      </c>
      <c r="E44" s="265">
        <v>39514.792566391559</v>
      </c>
      <c r="F44" s="265">
        <v>39465.664513618831</v>
      </c>
      <c r="G44" s="265">
        <v>38475.336214913914</v>
      </c>
      <c r="H44" s="265">
        <v>37956.276071949927</v>
      </c>
      <c r="I44" s="219"/>
      <c r="J44" s="219"/>
      <c r="K44" s="219"/>
      <c r="L44" s="219"/>
      <c r="M44" s="219"/>
      <c r="N44" s="219"/>
      <c r="O44" s="219"/>
      <c r="P44" s="219"/>
      <c r="Q44" s="219"/>
      <c r="R44" s="220"/>
      <c r="S44" s="220"/>
    </row>
    <row r="45" spans="1:19" customFormat="1" x14ac:dyDescent="0.2">
      <c r="A45" s="228" t="s">
        <v>36</v>
      </c>
      <c r="B45" s="222"/>
      <c r="C45" s="265">
        <v>39724.845467678424</v>
      </c>
      <c r="D45" s="265">
        <v>39379.074300875385</v>
      </c>
      <c r="E45" s="265">
        <v>39514.792566391559</v>
      </c>
      <c r="F45" s="265">
        <v>39465.664513618831</v>
      </c>
      <c r="G45" s="265">
        <v>38475.336214913914</v>
      </c>
      <c r="H45" s="265">
        <v>37956.276071949927</v>
      </c>
      <c r="I45" s="219"/>
      <c r="J45" s="219"/>
      <c r="K45" s="219"/>
      <c r="L45" s="219"/>
      <c r="M45" s="219"/>
      <c r="N45" s="219"/>
      <c r="O45" s="219"/>
      <c r="P45" s="219"/>
      <c r="Q45" s="219"/>
      <c r="R45" s="220"/>
      <c r="S45" s="220"/>
    </row>
    <row r="46" spans="1:19" customFormat="1" x14ac:dyDescent="0.2">
      <c r="A46" s="228" t="s">
        <v>35</v>
      </c>
      <c r="B46" s="222"/>
      <c r="C46" s="265"/>
      <c r="D46" s="265"/>
      <c r="E46" s="265"/>
      <c r="F46" s="265"/>
      <c r="G46" s="265"/>
      <c r="H46" s="265"/>
      <c r="I46" s="219"/>
      <c r="J46" s="219"/>
      <c r="K46" s="219"/>
      <c r="L46" s="219"/>
      <c r="M46" s="219"/>
      <c r="N46" s="219"/>
      <c r="O46" s="219"/>
      <c r="P46" s="219"/>
      <c r="Q46" s="219"/>
      <c r="R46" s="220"/>
      <c r="S46" s="220"/>
    </row>
    <row r="47" spans="1:19" customFormat="1" x14ac:dyDescent="0.2">
      <c r="A47" s="227" t="s">
        <v>1</v>
      </c>
      <c r="B47" s="222"/>
      <c r="C47" s="265">
        <v>5422.9565004433462</v>
      </c>
      <c r="D47" s="265">
        <v>5567.9638677433832</v>
      </c>
      <c r="E47" s="265">
        <v>5209.8101968266928</v>
      </c>
      <c r="F47" s="265">
        <v>5377.9198649031387</v>
      </c>
      <c r="G47" s="265">
        <v>5453.5515428021681</v>
      </c>
      <c r="H47" s="265">
        <v>4882.9349063804839</v>
      </c>
      <c r="I47" s="219"/>
      <c r="J47" s="219"/>
      <c r="K47" s="219"/>
      <c r="L47" s="219"/>
      <c r="M47" s="219"/>
      <c r="N47" s="219"/>
      <c r="O47" s="219"/>
      <c r="P47" s="219"/>
      <c r="Q47" s="219"/>
      <c r="R47" s="220"/>
      <c r="S47" s="220"/>
    </row>
    <row r="48" spans="1:19" customFormat="1" x14ac:dyDescent="0.2">
      <c r="A48" s="229" t="s">
        <v>208</v>
      </c>
      <c r="B48" s="222"/>
      <c r="C48" s="265">
        <v>86.969632323938001</v>
      </c>
      <c r="D48" s="265">
        <v>83.300788267762996</v>
      </c>
      <c r="E48" s="265">
        <v>79.826419088051011</v>
      </c>
      <c r="F48" s="265">
        <v>73.543472391085018</v>
      </c>
      <c r="G48" s="265">
        <v>78.25152025479801</v>
      </c>
      <c r="H48" s="265">
        <v>78.672537228576999</v>
      </c>
      <c r="I48" s="219"/>
      <c r="J48" s="219"/>
      <c r="K48" s="219"/>
      <c r="L48" s="219"/>
      <c r="M48" s="219"/>
      <c r="N48" s="219"/>
      <c r="O48" s="219"/>
      <c r="P48" s="219"/>
      <c r="Q48" s="219"/>
      <c r="R48" s="220"/>
      <c r="S48" s="220"/>
    </row>
    <row r="49" spans="1:19" customFormat="1" ht="12" customHeight="1" x14ac:dyDescent="0.2">
      <c r="A49" s="226" t="s">
        <v>41</v>
      </c>
      <c r="B49" s="222"/>
      <c r="C49" s="265">
        <v>11923.062656894559</v>
      </c>
      <c r="D49" s="265">
        <v>11624.093632893419</v>
      </c>
      <c r="E49" s="265">
        <v>11347.305893705057</v>
      </c>
      <c r="F49" s="265">
        <v>11327.206825728281</v>
      </c>
      <c r="G49" s="265">
        <v>11411.064959898275</v>
      </c>
      <c r="H49" s="265">
        <v>11253.570170882555</v>
      </c>
      <c r="I49" s="267"/>
      <c r="J49" s="267"/>
      <c r="K49" s="267"/>
      <c r="L49" s="267"/>
      <c r="M49" s="267"/>
      <c r="N49" s="267"/>
      <c r="O49" s="267"/>
      <c r="P49" s="267"/>
      <c r="Q49" s="267"/>
      <c r="R49" s="220"/>
      <c r="S49" s="220"/>
    </row>
    <row r="50" spans="1:19" customFormat="1" x14ac:dyDescent="0.2">
      <c r="A50" s="227" t="s">
        <v>2</v>
      </c>
      <c r="B50" s="222"/>
      <c r="C50" s="265">
        <v>3601.6601840662297</v>
      </c>
      <c r="D50" s="265">
        <v>3542.2681223386735</v>
      </c>
      <c r="E50" s="265">
        <v>3565.8107209589516</v>
      </c>
      <c r="F50" s="265">
        <v>3531.9615900268736</v>
      </c>
      <c r="G50" s="265">
        <v>3517.5164715929859</v>
      </c>
      <c r="H50" s="265">
        <v>3347.6181094801759</v>
      </c>
      <c r="I50" s="219"/>
      <c r="J50" s="219"/>
      <c r="K50" s="219"/>
      <c r="L50" s="219"/>
      <c r="M50" s="219"/>
      <c r="N50" s="219"/>
      <c r="O50" s="219"/>
      <c r="P50" s="219"/>
      <c r="Q50" s="219"/>
      <c r="R50" s="220"/>
      <c r="S50" s="220"/>
    </row>
    <row r="51" spans="1:19" customFormat="1" x14ac:dyDescent="0.2">
      <c r="A51" s="230" t="s">
        <v>7</v>
      </c>
      <c r="B51" s="222"/>
      <c r="C51" s="265">
        <v>0</v>
      </c>
      <c r="D51" s="265">
        <v>0</v>
      </c>
      <c r="E51" s="265">
        <v>0</v>
      </c>
      <c r="F51" s="265">
        <v>8.8280011887095373</v>
      </c>
      <c r="G51" s="265">
        <v>52.762754249058005</v>
      </c>
      <c r="H51" s="265">
        <v>34.851113681032558</v>
      </c>
      <c r="I51" s="219"/>
      <c r="J51" s="219"/>
      <c r="K51" s="219"/>
      <c r="L51" s="219"/>
      <c r="M51" s="219"/>
      <c r="N51" s="219"/>
      <c r="O51" s="219"/>
      <c r="P51" s="219"/>
      <c r="Q51" s="219"/>
      <c r="R51" s="220"/>
      <c r="S51" s="220"/>
    </row>
    <row r="52" spans="1:19" customFormat="1" x14ac:dyDescent="0.2">
      <c r="A52" s="199" t="s">
        <v>124</v>
      </c>
      <c r="B52" s="222"/>
      <c r="C52" s="265">
        <v>234.96575431488466</v>
      </c>
      <c r="D52" s="265">
        <v>201.7529694139007</v>
      </c>
      <c r="E52" s="265">
        <v>237.64635939173203</v>
      </c>
      <c r="F52" s="265">
        <v>180.01970343129446</v>
      </c>
      <c r="G52" s="265">
        <v>180.18804204227743</v>
      </c>
      <c r="H52" s="265">
        <v>184.8410802539407</v>
      </c>
      <c r="I52" s="219"/>
      <c r="J52" s="219"/>
      <c r="K52" s="219"/>
      <c r="L52" s="219"/>
      <c r="M52" s="219"/>
      <c r="N52" s="219"/>
      <c r="O52" s="219"/>
      <c r="P52" s="219"/>
      <c r="Q52" s="219"/>
      <c r="R52" s="220"/>
      <c r="S52" s="220"/>
    </row>
    <row r="53" spans="1:19" customFormat="1" x14ac:dyDescent="0.2">
      <c r="A53" s="230" t="s">
        <v>8</v>
      </c>
      <c r="B53" s="222"/>
      <c r="C53" s="265">
        <v>240.21390623708345</v>
      </c>
      <c r="D53" s="265">
        <v>208.26884971524487</v>
      </c>
      <c r="E53" s="265">
        <v>215.60854423328124</v>
      </c>
      <c r="F53" s="265">
        <v>220.53047355149752</v>
      </c>
      <c r="G53" s="265">
        <v>212.83000746826073</v>
      </c>
      <c r="H53" s="265">
        <v>227.2614350894105</v>
      </c>
      <c r="I53" s="219"/>
      <c r="J53" s="219"/>
      <c r="K53" s="219"/>
      <c r="L53" s="219"/>
      <c r="M53" s="219"/>
      <c r="N53" s="219"/>
      <c r="O53" s="219"/>
      <c r="P53" s="219"/>
      <c r="Q53" s="219"/>
      <c r="R53" s="220"/>
      <c r="S53" s="220"/>
    </row>
    <row r="54" spans="1:19" customFormat="1" x14ac:dyDescent="0.2">
      <c r="A54" s="230" t="s">
        <v>9</v>
      </c>
      <c r="B54" s="222"/>
      <c r="C54" s="265">
        <v>20.458070695195271</v>
      </c>
      <c r="D54" s="265">
        <v>13.59478998206753</v>
      </c>
      <c r="E54" s="265">
        <v>9.9646663288615169</v>
      </c>
      <c r="F54" s="265">
        <v>10.663069908304161</v>
      </c>
      <c r="G54" s="265">
        <v>12.297508622527117</v>
      </c>
      <c r="H54" s="265">
        <v>15.708849416573784</v>
      </c>
      <c r="I54" s="219"/>
      <c r="J54" s="219"/>
      <c r="K54" s="219"/>
      <c r="L54" s="219"/>
      <c r="M54" s="219"/>
      <c r="N54" s="219"/>
      <c r="O54" s="219"/>
      <c r="P54" s="219"/>
      <c r="Q54" s="219"/>
      <c r="R54" s="220"/>
      <c r="S54" s="220"/>
    </row>
    <row r="55" spans="1:19" customFormat="1" x14ac:dyDescent="0.2">
      <c r="A55" s="230" t="s">
        <v>10</v>
      </c>
      <c r="B55" s="222"/>
      <c r="C55" s="265">
        <v>147.7955464863935</v>
      </c>
      <c r="D55" s="265">
        <v>161.17711405791619</v>
      </c>
      <c r="E55" s="265">
        <v>110.15428238086972</v>
      </c>
      <c r="F55" s="265">
        <v>123.53480847480714</v>
      </c>
      <c r="G55" s="265">
        <v>176.59515904876162</v>
      </c>
      <c r="H55" s="265">
        <v>97.179365166458908</v>
      </c>
      <c r="I55" s="219"/>
      <c r="J55" s="219"/>
      <c r="K55" s="219"/>
      <c r="L55" s="219"/>
      <c r="M55" s="219"/>
      <c r="N55" s="219"/>
      <c r="O55" s="219"/>
      <c r="P55" s="219"/>
      <c r="Q55" s="219"/>
      <c r="R55" s="220"/>
      <c r="S55" s="220"/>
    </row>
    <row r="56" spans="1:19" customFormat="1" x14ac:dyDescent="0.2">
      <c r="A56" s="230" t="s">
        <v>11</v>
      </c>
      <c r="B56" s="222"/>
      <c r="C56" s="265">
        <v>1728.587190895111</v>
      </c>
      <c r="D56" s="265">
        <v>1736.1568795925737</v>
      </c>
      <c r="E56" s="265">
        <v>1729.2485109382678</v>
      </c>
      <c r="F56" s="265">
        <v>1748.2782666206508</v>
      </c>
      <c r="G56" s="265">
        <v>1712.4035744738383</v>
      </c>
      <c r="H56" s="265">
        <v>1615.5682105568565</v>
      </c>
      <c r="I56" s="219"/>
      <c r="J56" s="219"/>
      <c r="K56" s="219"/>
      <c r="L56" s="219"/>
      <c r="M56" s="219"/>
      <c r="N56" s="219"/>
      <c r="O56" s="219"/>
      <c r="P56" s="219"/>
      <c r="Q56" s="219"/>
      <c r="R56" s="220"/>
      <c r="S56" s="220"/>
    </row>
    <row r="57" spans="1:19" customFormat="1" x14ac:dyDescent="0.2">
      <c r="A57" s="230" t="s">
        <v>12</v>
      </c>
      <c r="B57" s="222"/>
      <c r="C57" s="265">
        <v>1229.639715437562</v>
      </c>
      <c r="D57" s="265">
        <v>1221.3175195769702</v>
      </c>
      <c r="E57" s="265">
        <v>1263.1883576859393</v>
      </c>
      <c r="F57" s="265">
        <v>1240.1072668516097</v>
      </c>
      <c r="G57" s="265">
        <v>1170.4394256882624</v>
      </c>
      <c r="H57" s="265">
        <v>1172.2080553159028</v>
      </c>
      <c r="I57" s="219"/>
      <c r="J57" s="219"/>
      <c r="K57" s="219"/>
      <c r="L57" s="219"/>
      <c r="M57" s="219"/>
      <c r="N57" s="219"/>
      <c r="O57" s="219"/>
      <c r="P57" s="219"/>
      <c r="Q57" s="219"/>
      <c r="R57" s="220"/>
      <c r="S57" s="220"/>
    </row>
    <row r="58" spans="1:19" customFormat="1" x14ac:dyDescent="0.2">
      <c r="A58" s="227" t="s">
        <v>3</v>
      </c>
      <c r="B58" s="222"/>
      <c r="C58" s="265">
        <v>8321.4024728283293</v>
      </c>
      <c r="D58" s="265">
        <v>8081.8255105547451</v>
      </c>
      <c r="E58" s="265">
        <v>7781.4951727461057</v>
      </c>
      <c r="F58" s="265">
        <v>7795.2452357014063</v>
      </c>
      <c r="G58" s="265">
        <v>7893.5484883052877</v>
      </c>
      <c r="H58" s="265">
        <v>7905.9520614023777</v>
      </c>
      <c r="I58" s="219"/>
      <c r="J58" s="219"/>
      <c r="K58" s="219"/>
      <c r="L58" s="219"/>
      <c r="M58" s="219"/>
      <c r="N58" s="219"/>
      <c r="O58" s="219"/>
      <c r="P58" s="219"/>
      <c r="Q58" s="219"/>
      <c r="R58" s="220"/>
      <c r="S58" s="220"/>
    </row>
    <row r="59" spans="1:19" customFormat="1" x14ac:dyDescent="0.2">
      <c r="A59" s="231" t="s">
        <v>13</v>
      </c>
      <c r="B59" s="222"/>
      <c r="C59" s="265">
        <v>94.203523388930762</v>
      </c>
      <c r="D59" s="265">
        <v>88.363814664644991</v>
      </c>
      <c r="E59" s="265">
        <v>88.143778241253088</v>
      </c>
      <c r="F59" s="265">
        <v>83.936863546948942</v>
      </c>
      <c r="G59" s="265">
        <v>76.449488147745853</v>
      </c>
      <c r="H59" s="265">
        <v>104.70603008288687</v>
      </c>
      <c r="I59" s="219"/>
      <c r="J59" s="219"/>
      <c r="K59" s="219"/>
      <c r="L59" s="219"/>
      <c r="M59" s="219"/>
      <c r="N59" s="219"/>
      <c r="O59" s="219"/>
      <c r="P59" s="219"/>
      <c r="Q59" s="219"/>
      <c r="R59" s="220"/>
      <c r="S59" s="220"/>
    </row>
    <row r="60" spans="1:19" customFormat="1" x14ac:dyDescent="0.2">
      <c r="A60" s="231" t="s">
        <v>14</v>
      </c>
      <c r="B60" s="222"/>
      <c r="C60" s="265">
        <v>0</v>
      </c>
      <c r="D60" s="265">
        <v>0</v>
      </c>
      <c r="E60" s="265">
        <v>0</v>
      </c>
      <c r="F60" s="265">
        <v>0</v>
      </c>
      <c r="G60" s="265">
        <v>0</v>
      </c>
      <c r="H60" s="265">
        <v>0</v>
      </c>
      <c r="I60" s="219"/>
      <c r="J60" s="219"/>
      <c r="K60" s="219"/>
      <c r="L60" s="219"/>
      <c r="M60" s="219"/>
      <c r="N60" s="219"/>
      <c r="O60" s="219"/>
      <c r="P60" s="219"/>
      <c r="Q60" s="219"/>
      <c r="R60" s="220"/>
      <c r="S60" s="220"/>
    </row>
    <row r="61" spans="1:19" customFormat="1" x14ac:dyDescent="0.2">
      <c r="A61" s="231" t="s">
        <v>15</v>
      </c>
      <c r="B61" s="222"/>
      <c r="C61" s="265">
        <v>1301.4316385038203</v>
      </c>
      <c r="D61" s="265">
        <v>1271.5133580022552</v>
      </c>
      <c r="E61" s="265">
        <v>1188.879222914062</v>
      </c>
      <c r="F61" s="265">
        <v>1194.8820287342699</v>
      </c>
      <c r="G61" s="265">
        <v>1199.6184670811497</v>
      </c>
      <c r="H61" s="265">
        <v>1194.6312270359867</v>
      </c>
      <c r="I61" s="219"/>
      <c r="J61" s="219"/>
      <c r="K61" s="219"/>
      <c r="L61" s="219"/>
      <c r="M61" s="219"/>
      <c r="N61" s="219"/>
      <c r="O61" s="219"/>
      <c r="P61" s="219"/>
      <c r="Q61" s="219"/>
      <c r="R61" s="220"/>
      <c r="S61" s="220"/>
    </row>
    <row r="62" spans="1:19" customFormat="1" x14ac:dyDescent="0.2">
      <c r="A62" s="231" t="s">
        <v>16</v>
      </c>
      <c r="B62" s="222"/>
      <c r="C62" s="265">
        <v>31.250681911764165</v>
      </c>
      <c r="D62" s="265">
        <v>31.697303113325916</v>
      </c>
      <c r="E62" s="265">
        <v>27.10136511701959</v>
      </c>
      <c r="F62" s="265">
        <v>29.323960514636301</v>
      </c>
      <c r="G62" s="265">
        <v>34.570764315484489</v>
      </c>
      <c r="H62" s="265">
        <v>40.059521604490264</v>
      </c>
      <c r="I62" s="219"/>
      <c r="J62" s="219"/>
      <c r="K62" s="219"/>
      <c r="L62" s="219"/>
      <c r="M62" s="219"/>
      <c r="N62" s="219"/>
      <c r="O62" s="219"/>
      <c r="P62" s="219"/>
      <c r="Q62" s="219"/>
      <c r="R62" s="220"/>
      <c r="S62" s="220"/>
    </row>
    <row r="63" spans="1:19" customFormat="1" x14ac:dyDescent="0.2">
      <c r="A63" s="231" t="s">
        <v>43</v>
      </c>
      <c r="B63" s="222"/>
      <c r="C63" s="265">
        <v>1454.016832647407</v>
      </c>
      <c r="D63" s="265">
        <v>1349.0181749845858</v>
      </c>
      <c r="E63" s="265">
        <v>1421.3749201839582</v>
      </c>
      <c r="F63" s="265">
        <v>1426.1269427992738</v>
      </c>
      <c r="G63" s="265">
        <v>1317.7600391209967</v>
      </c>
      <c r="H63" s="265">
        <v>1240.3654417769767</v>
      </c>
      <c r="I63" s="219"/>
      <c r="J63" s="219"/>
      <c r="K63" s="219"/>
      <c r="L63" s="219"/>
      <c r="M63" s="219"/>
      <c r="N63" s="219"/>
      <c r="O63" s="219"/>
      <c r="P63" s="219"/>
      <c r="Q63" s="219"/>
      <c r="R63" s="220"/>
      <c r="S63" s="220"/>
    </row>
    <row r="64" spans="1:19" customFormat="1" x14ac:dyDescent="0.2">
      <c r="A64" s="231" t="s">
        <v>17</v>
      </c>
      <c r="B64" s="222"/>
      <c r="C64" s="265">
        <v>837.49470742205892</v>
      </c>
      <c r="D64" s="265">
        <v>825.74377738561702</v>
      </c>
      <c r="E64" s="265">
        <v>815.41937924255171</v>
      </c>
      <c r="F64" s="265">
        <v>767.24923966618007</v>
      </c>
      <c r="G64" s="265">
        <v>739.87091409704715</v>
      </c>
      <c r="H64" s="265">
        <v>788.21318279027025</v>
      </c>
      <c r="I64" s="219"/>
      <c r="J64" s="219"/>
      <c r="K64" s="219"/>
      <c r="L64" s="219"/>
      <c r="M64" s="219"/>
      <c r="N64" s="219"/>
      <c r="O64" s="219"/>
      <c r="P64" s="219"/>
      <c r="Q64" s="219"/>
      <c r="R64" s="220"/>
      <c r="S64" s="220"/>
    </row>
    <row r="65" spans="1:38" customFormat="1" x14ac:dyDescent="0.2">
      <c r="A65" s="231" t="s">
        <v>18</v>
      </c>
      <c r="B65" s="222"/>
      <c r="C65" s="265">
        <v>2878.3283388454156</v>
      </c>
      <c r="D65" s="265">
        <v>2948.0096220280921</v>
      </c>
      <c r="E65" s="265">
        <v>2615.3271455471772</v>
      </c>
      <c r="F65" s="265">
        <v>2746.798283926827</v>
      </c>
      <c r="G65" s="265">
        <v>2979.3613633673376</v>
      </c>
      <c r="H65" s="265">
        <v>2999.1892557780998</v>
      </c>
      <c r="I65" s="219"/>
      <c r="J65" s="219"/>
      <c r="K65" s="219"/>
      <c r="L65" s="219"/>
      <c r="M65" s="219"/>
      <c r="N65" s="219"/>
      <c r="O65" s="219"/>
      <c r="P65" s="219"/>
      <c r="Q65" s="219"/>
      <c r="R65" s="220"/>
      <c r="S65" s="220"/>
    </row>
    <row r="66" spans="1:38" customFormat="1" x14ac:dyDescent="0.2">
      <c r="A66" s="231" t="s">
        <v>42</v>
      </c>
      <c r="B66" s="222"/>
      <c r="C66" s="265">
        <v>531.90211040892655</v>
      </c>
      <c r="D66" s="265">
        <v>463.49339459180851</v>
      </c>
      <c r="E66" s="265">
        <v>453.22121295855663</v>
      </c>
      <c r="F66" s="265">
        <v>470.25735179285061</v>
      </c>
      <c r="G66" s="265">
        <v>536.56280163081783</v>
      </c>
      <c r="H66" s="265">
        <v>566.15391615447118</v>
      </c>
      <c r="I66" s="219"/>
      <c r="J66" s="219"/>
      <c r="K66" s="219"/>
      <c r="L66" s="219"/>
      <c r="M66" s="219"/>
      <c r="N66" s="219"/>
      <c r="O66" s="219"/>
      <c r="P66" s="219"/>
      <c r="Q66" s="219"/>
      <c r="R66" s="220"/>
      <c r="S66" s="220"/>
    </row>
    <row r="67" spans="1:38" customFormat="1" x14ac:dyDescent="0.2">
      <c r="A67" s="231" t="s">
        <v>44</v>
      </c>
      <c r="B67" s="222"/>
      <c r="C67" s="265">
        <v>652.15479120740088</v>
      </c>
      <c r="D67" s="265">
        <v>603.51391684537498</v>
      </c>
      <c r="E67" s="265">
        <v>681.2636130622958</v>
      </c>
      <c r="F67" s="265">
        <v>567.64895009620113</v>
      </c>
      <c r="G67" s="265">
        <v>501.40334319096979</v>
      </c>
      <c r="H67" s="265">
        <v>457.2109091649329</v>
      </c>
      <c r="I67" s="219"/>
      <c r="J67" s="219"/>
      <c r="K67" s="219"/>
      <c r="L67" s="219"/>
      <c r="M67" s="219"/>
      <c r="N67" s="219"/>
      <c r="O67" s="219"/>
      <c r="P67" s="219"/>
      <c r="Q67" s="219"/>
      <c r="R67" s="220"/>
      <c r="S67" s="220"/>
    </row>
    <row r="68" spans="1:38" customFormat="1" x14ac:dyDescent="0.2">
      <c r="A68" s="231" t="s">
        <v>19</v>
      </c>
      <c r="B68" s="222"/>
      <c r="C68" s="265">
        <v>540.61984849260523</v>
      </c>
      <c r="D68" s="265">
        <v>500.47214893904021</v>
      </c>
      <c r="E68" s="265">
        <v>490.7645354792316</v>
      </c>
      <c r="F68" s="265">
        <v>509.02161462421873</v>
      </c>
      <c r="G68" s="265">
        <v>507.95130735373772</v>
      </c>
      <c r="H68" s="265">
        <v>515.42257701426274</v>
      </c>
      <c r="I68" s="268"/>
      <c r="J68" s="219"/>
      <c r="K68" s="219"/>
      <c r="L68" s="219"/>
      <c r="M68" s="219"/>
      <c r="N68" s="219"/>
      <c r="O68" s="219"/>
      <c r="P68" s="219"/>
      <c r="Q68" s="219"/>
      <c r="R68" s="220"/>
      <c r="S68" s="220"/>
    </row>
    <row r="69" spans="1:38" customFormat="1" x14ac:dyDescent="0.2">
      <c r="A69" s="226" t="s">
        <v>4</v>
      </c>
      <c r="B69" s="222"/>
      <c r="C69" s="265"/>
      <c r="D69" s="211"/>
      <c r="E69" s="211"/>
      <c r="F69" s="211"/>
      <c r="G69" s="211"/>
      <c r="H69" s="211"/>
      <c r="I69" s="219"/>
      <c r="J69" s="219"/>
      <c r="K69" s="219"/>
      <c r="L69" s="219"/>
      <c r="M69" s="219"/>
      <c r="N69" s="219"/>
      <c r="O69" s="219"/>
      <c r="P69" s="219"/>
      <c r="Q69" s="219"/>
      <c r="R69" s="220"/>
      <c r="S69" s="220"/>
    </row>
    <row r="70" spans="1:38" s="2" customFormat="1" x14ac:dyDescent="0.2">
      <c r="A70" s="223"/>
      <c r="B70" s="224"/>
      <c r="C70" s="68"/>
      <c r="D70" s="68"/>
      <c r="E70" s="68"/>
      <c r="F70" s="68"/>
      <c r="G70" s="68"/>
      <c r="H70" s="68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</row>
    <row r="71" spans="1:38" customFormat="1" x14ac:dyDescent="0.2">
      <c r="A71" s="234" t="s">
        <v>45</v>
      </c>
      <c r="B71" s="222"/>
      <c r="C71" s="269"/>
      <c r="D71" s="270"/>
      <c r="E71" s="270"/>
      <c r="F71" s="270"/>
      <c r="G71" s="270"/>
      <c r="H71" s="270"/>
      <c r="I71" s="221"/>
      <c r="J71" s="271"/>
      <c r="K71" s="271"/>
      <c r="L71" s="271"/>
      <c r="M71" s="271"/>
      <c r="N71" s="271"/>
      <c r="O71" s="271"/>
      <c r="P71" s="271"/>
      <c r="Q71" s="271"/>
      <c r="R71" s="271"/>
      <c r="S71" s="271"/>
      <c r="T71" s="207"/>
      <c r="U71" s="207"/>
    </row>
    <row r="72" spans="1:38" customFormat="1" x14ac:dyDescent="0.2">
      <c r="A72" s="225" t="s">
        <v>49</v>
      </c>
      <c r="B72" s="222"/>
      <c r="C72" s="211"/>
      <c r="D72" s="211"/>
      <c r="E72" s="211"/>
      <c r="F72" s="211"/>
      <c r="G72" s="211"/>
      <c r="H72" s="211"/>
      <c r="I72" s="218"/>
      <c r="J72" s="219"/>
      <c r="K72" s="219"/>
      <c r="L72" s="219"/>
      <c r="M72" s="219"/>
      <c r="N72" s="219"/>
      <c r="O72" s="219"/>
      <c r="P72" s="219"/>
      <c r="Q72" s="219"/>
      <c r="R72" s="219"/>
      <c r="S72" s="219"/>
    </row>
    <row r="73" spans="1:38" customFormat="1" x14ac:dyDescent="0.2">
      <c r="A73" s="235" t="s">
        <v>48</v>
      </c>
      <c r="B73" s="222"/>
      <c r="C73" s="265"/>
      <c r="D73" s="265"/>
      <c r="E73" s="265"/>
      <c r="F73" s="265"/>
      <c r="G73" s="265"/>
      <c r="H73" s="265">
        <v>666705</v>
      </c>
      <c r="I73" s="218">
        <v>669282</v>
      </c>
      <c r="J73" s="219">
        <v>672272.95469718054</v>
      </c>
      <c r="K73" s="219">
        <v>675211.64329278213</v>
      </c>
      <c r="L73" s="219">
        <v>678257.15477558912</v>
      </c>
      <c r="M73" s="219">
        <v>681299.25487936521</v>
      </c>
      <c r="N73" s="219">
        <v>684311.43066411605</v>
      </c>
      <c r="O73" s="219">
        <v>687156.48270348064</v>
      </c>
      <c r="P73" s="219">
        <v>690258.29483928264</v>
      </c>
      <c r="Q73" s="219">
        <v>692982.59054528701</v>
      </c>
      <c r="R73" s="219">
        <v>695529.61822964845</v>
      </c>
      <c r="S73" s="219">
        <v>698388.17888092145</v>
      </c>
    </row>
    <row r="74" spans="1:38" customFormat="1" x14ac:dyDescent="0.2">
      <c r="A74" s="227" t="s">
        <v>37</v>
      </c>
      <c r="B74" s="222"/>
      <c r="C74" s="265"/>
      <c r="D74" s="265"/>
      <c r="E74" s="265"/>
      <c r="F74" s="265"/>
      <c r="G74" s="265"/>
      <c r="H74" s="265">
        <v>666705</v>
      </c>
      <c r="I74" s="219">
        <v>663556.27686292375</v>
      </c>
      <c r="J74" s="219">
        <v>660393.48239529179</v>
      </c>
      <c r="K74" s="219">
        <v>657216.86248969252</v>
      </c>
      <c r="L74" s="219">
        <v>654025.91458413191</v>
      </c>
      <c r="M74" s="219">
        <v>650820.65472788073</v>
      </c>
      <c r="N74" s="219">
        <v>647601.22370374156</v>
      </c>
      <c r="O74" s="219">
        <v>644368.40776684135</v>
      </c>
      <c r="P74" s="219">
        <v>641120.99895632605</v>
      </c>
      <c r="Q74" s="219">
        <v>637860.77334673097</v>
      </c>
      <c r="R74" s="219">
        <v>634588.56491823366</v>
      </c>
      <c r="S74" s="219">
        <v>631302.90802397544</v>
      </c>
    </row>
    <row r="75" spans="1:38" customFormat="1" x14ac:dyDescent="0.2">
      <c r="A75" s="172" t="e">
        <f>#REF!</f>
        <v>#REF!</v>
      </c>
      <c r="B75" s="222"/>
      <c r="C75" s="265"/>
      <c r="D75" s="265"/>
      <c r="E75" s="265"/>
      <c r="F75" s="265"/>
      <c r="G75" s="265"/>
      <c r="H75" s="265">
        <v>2572.1679886569709</v>
      </c>
      <c r="I75" s="219">
        <v>3148.7231370762988</v>
      </c>
      <c r="J75" s="219">
        <v>3162.794467631968</v>
      </c>
      <c r="K75" s="219">
        <v>3176.619905599272</v>
      </c>
      <c r="L75" s="219">
        <v>3190.9479055606421</v>
      </c>
      <c r="M75" s="219">
        <v>3205.2598562511762</v>
      </c>
      <c r="N75" s="219">
        <v>3219.4310241391308</v>
      </c>
      <c r="O75" s="219">
        <v>3232.8159369001692</v>
      </c>
      <c r="P75" s="219">
        <v>3247.4088105152728</v>
      </c>
      <c r="Q75" s="219">
        <v>3260.2256095950829</v>
      </c>
      <c r="R75" s="219">
        <v>3272.2084284973139</v>
      </c>
      <c r="S75" s="219">
        <v>3285.6568942582326</v>
      </c>
    </row>
    <row r="76" spans="1:38" customFormat="1" x14ac:dyDescent="0.2">
      <c r="A76" s="227" t="s">
        <v>38</v>
      </c>
      <c r="B76" s="222"/>
      <c r="C76" s="265"/>
      <c r="D76" s="265"/>
      <c r="E76" s="265"/>
      <c r="F76" s="265"/>
      <c r="G76" s="265"/>
      <c r="H76" s="265">
        <v>3229</v>
      </c>
      <c r="I76" s="272">
        <v>2577</v>
      </c>
      <c r="J76" s="272">
        <v>2990.9546971805876</v>
      </c>
      <c r="K76" s="272">
        <v>2938.6885956015331</v>
      </c>
      <c r="L76" s="272">
        <v>3045.5114828070218</v>
      </c>
      <c r="M76" s="272">
        <v>3042.1001037761389</v>
      </c>
      <c r="N76" s="272">
        <v>3012.1757847508275</v>
      </c>
      <c r="O76" s="272">
        <v>2845.0520393645347</v>
      </c>
      <c r="P76" s="272">
        <v>3101.812135802018</v>
      </c>
      <c r="Q76" s="272">
        <v>2724.2957060043968</v>
      </c>
      <c r="R76" s="272">
        <v>2547.0276843614465</v>
      </c>
      <c r="S76" s="272">
        <v>2858.5606512729773</v>
      </c>
    </row>
    <row r="77" spans="1:38" s="197" customFormat="1" x14ac:dyDescent="0.2">
      <c r="A77" s="229" t="s">
        <v>210</v>
      </c>
      <c r="B77" s="222"/>
      <c r="C77" s="211"/>
      <c r="D77" s="211"/>
      <c r="E77" s="211"/>
      <c r="F77" s="211"/>
      <c r="G77" s="211"/>
      <c r="H77" s="211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</row>
    <row r="78" spans="1:38" customFormat="1" x14ac:dyDescent="0.2">
      <c r="A78" s="229" t="s">
        <v>214</v>
      </c>
      <c r="B78" s="222"/>
      <c r="C78" s="211"/>
      <c r="D78" s="211"/>
      <c r="E78" s="211"/>
      <c r="F78" s="211"/>
      <c r="G78" s="211"/>
      <c r="H78" s="211"/>
      <c r="I78" s="219">
        <v>2577</v>
      </c>
      <c r="J78" s="219">
        <v>5567.9546971805876</v>
      </c>
      <c r="K78" s="219">
        <v>8506.6432927821206</v>
      </c>
      <c r="L78" s="219">
        <v>11552.154775589142</v>
      </c>
      <c r="M78" s="219">
        <v>14594.254879365282</v>
      </c>
      <c r="N78" s="219">
        <v>17606.430664116109</v>
      </c>
      <c r="O78" s="219">
        <v>20451.482703480644</v>
      </c>
      <c r="P78" s="219">
        <v>23553.294839282662</v>
      </c>
      <c r="Q78" s="219">
        <v>26277.590545287057</v>
      </c>
      <c r="R78" s="219">
        <v>28824.618229648506</v>
      </c>
      <c r="S78" s="219">
        <v>31683.178880921485</v>
      </c>
    </row>
    <row r="79" spans="1:38" customFormat="1" x14ac:dyDescent="0.2">
      <c r="A79" s="236" t="s">
        <v>109</v>
      </c>
      <c r="B79" s="222"/>
      <c r="C79" s="211"/>
      <c r="D79" s="269"/>
      <c r="E79" s="269"/>
      <c r="F79" s="269"/>
      <c r="G79" s="269"/>
      <c r="H79" s="269">
        <v>2.12</v>
      </c>
      <c r="I79" s="273">
        <v>1.82</v>
      </c>
      <c r="J79" s="273">
        <v>2.0499999999999998</v>
      </c>
      <c r="K79" s="273">
        <v>1.95</v>
      </c>
      <c r="L79" s="273">
        <v>1.892308111678398</v>
      </c>
      <c r="M79" s="273">
        <v>1.9022100238113016</v>
      </c>
      <c r="N79" s="273">
        <v>1.75</v>
      </c>
      <c r="O79" s="273">
        <v>1.75</v>
      </c>
      <c r="P79" s="273">
        <v>1.75</v>
      </c>
      <c r="Q79" s="273">
        <v>1.75</v>
      </c>
      <c r="R79" s="273">
        <v>1.75</v>
      </c>
      <c r="S79" s="273">
        <v>1.75</v>
      </c>
    </row>
    <row r="80" spans="1:38" customFormat="1" x14ac:dyDescent="0.2">
      <c r="A80" s="225" t="s">
        <v>94</v>
      </c>
      <c r="B80" s="222"/>
      <c r="C80" s="265"/>
      <c r="D80" s="265"/>
      <c r="E80" s="265"/>
      <c r="F80" s="265"/>
      <c r="G80" s="265"/>
      <c r="H80" s="265">
        <v>745161.41637018695</v>
      </c>
      <c r="I80" s="272">
        <v>754941.30197995086</v>
      </c>
      <c r="J80" s="272">
        <v>765846.58089861879</v>
      </c>
      <c r="K80" s="272">
        <v>774403.00961254549</v>
      </c>
      <c r="L80" s="272">
        <v>781586.07684868644</v>
      </c>
      <c r="M80" s="272">
        <v>788960.51089250611</v>
      </c>
      <c r="N80" s="272">
        <v>796275.65719263116</v>
      </c>
      <c r="O80" s="272">
        <v>802269.06041163218</v>
      </c>
      <c r="P80" s="272">
        <v>809563.67366764357</v>
      </c>
      <c r="Q80" s="272">
        <v>816110.33014270314</v>
      </c>
      <c r="R80" s="272">
        <v>823296.40136262972</v>
      </c>
      <c r="S80" s="272">
        <v>831099.69921615324</v>
      </c>
    </row>
    <row r="81" spans="1:19" customFormat="1" x14ac:dyDescent="0.2">
      <c r="A81" s="225"/>
      <c r="B81" s="222"/>
      <c r="C81" s="211"/>
      <c r="D81" s="270"/>
      <c r="E81" s="270"/>
      <c r="F81" s="270"/>
      <c r="G81" s="270"/>
      <c r="H81" s="270"/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</row>
    <row r="82" spans="1:19" customFormat="1" x14ac:dyDescent="0.2">
      <c r="A82" s="225" t="s">
        <v>108</v>
      </c>
      <c r="B82" s="222"/>
      <c r="C82" s="265"/>
      <c r="D82" s="265"/>
      <c r="E82" s="265"/>
      <c r="F82" s="265"/>
      <c r="G82" s="265"/>
      <c r="H82" s="265">
        <v>1867153.33130818</v>
      </c>
      <c r="I82" s="272">
        <v>1888996.0978626867</v>
      </c>
      <c r="J82" s="272">
        <v>1909775.0549391762</v>
      </c>
      <c r="K82" s="272">
        <v>1927381.0203205224</v>
      </c>
      <c r="L82" s="272">
        <v>1946926.0867286974</v>
      </c>
      <c r="M82" s="272">
        <v>1965796.1573423285</v>
      </c>
      <c r="N82" s="272">
        <v>1983622.4692406189</v>
      </c>
      <c r="O82" s="272">
        <v>2003331.3684217604</v>
      </c>
      <c r="P82" s="272">
        <v>2022587.9544917417</v>
      </c>
      <c r="Q82" s="272">
        <v>2040967.5810032613</v>
      </c>
      <c r="R82" s="272">
        <v>2059880.0158018984</v>
      </c>
      <c r="S82" s="272">
        <v>2078584.4580657808</v>
      </c>
    </row>
    <row r="83" spans="1:19" customFormat="1" x14ac:dyDescent="0.2">
      <c r="A83" s="225" t="s">
        <v>47</v>
      </c>
      <c r="B83" s="222"/>
      <c r="C83" s="211"/>
      <c r="D83" s="211"/>
      <c r="E83" s="211"/>
      <c r="F83" s="211"/>
      <c r="G83" s="211"/>
      <c r="H83" s="211">
        <v>1878074.7145854332</v>
      </c>
      <c r="I83" s="219">
        <v>1899385.5764009315</v>
      </c>
      <c r="J83" s="219">
        <v>1918578.0376298493</v>
      </c>
      <c r="K83" s="219">
        <v>1937153.5535246099</v>
      </c>
      <c r="L83" s="219">
        <v>1956361.1220355129</v>
      </c>
      <c r="M83" s="219">
        <v>1974709.3132914738</v>
      </c>
      <c r="N83" s="219">
        <v>1983622.4692406189</v>
      </c>
      <c r="O83" s="219">
        <v>2003331.3684217604</v>
      </c>
      <c r="P83" s="219">
        <v>2022587.9544917417</v>
      </c>
      <c r="Q83" s="219">
        <v>2040967.5810032613</v>
      </c>
      <c r="R83" s="219">
        <v>2059880.0158018984</v>
      </c>
      <c r="S83" s="219">
        <v>2078584.4580657808</v>
      </c>
    </row>
    <row r="84" spans="1:19" customFormat="1" x14ac:dyDescent="0.2">
      <c r="A84" s="225"/>
      <c r="B84" s="222"/>
      <c r="C84" s="211"/>
      <c r="D84" s="211"/>
      <c r="E84" s="274"/>
      <c r="F84" s="274"/>
      <c r="G84" s="274"/>
      <c r="H84" s="274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</row>
    <row r="85" spans="1:19" customFormat="1" x14ac:dyDescent="0.2">
      <c r="A85" s="225" t="s">
        <v>107</v>
      </c>
      <c r="B85" s="222"/>
      <c r="C85" s="265"/>
      <c r="D85" s="265"/>
      <c r="E85" s="265"/>
      <c r="F85" s="265"/>
      <c r="G85" s="265"/>
      <c r="H85" s="265">
        <v>80932.584468059154</v>
      </c>
      <c r="I85" s="272">
        <v>83004.075274425108</v>
      </c>
      <c r="J85" s="272">
        <v>83476.689107414408</v>
      </c>
      <c r="K85" s="272">
        <v>84571.202824829612</v>
      </c>
      <c r="L85" s="272">
        <v>85803.243198295837</v>
      </c>
      <c r="M85" s="272">
        <v>87707.702012667374</v>
      </c>
      <c r="N85" s="272">
        <v>89533.013649739136</v>
      </c>
      <c r="O85" s="219">
        <v>91531.123089522109</v>
      </c>
      <c r="P85" s="219">
        <v>93848.051320496437</v>
      </c>
      <c r="Q85" s="219">
        <v>95954.410183166867</v>
      </c>
      <c r="R85" s="219">
        <v>97884.114047359733</v>
      </c>
      <c r="S85" s="219">
        <v>99944.514098814732</v>
      </c>
    </row>
    <row r="86" spans="1:19" customFormat="1" x14ac:dyDescent="0.2">
      <c r="A86" s="225" t="s">
        <v>106</v>
      </c>
      <c r="B86" s="222"/>
      <c r="C86" s="211"/>
      <c r="D86" s="211"/>
      <c r="E86" s="211"/>
      <c r="F86" s="211"/>
      <c r="G86" s="211"/>
      <c r="H86" s="211">
        <v>81968.329871242138</v>
      </c>
      <c r="I86" s="219">
        <v>83240.382190919758</v>
      </c>
      <c r="J86" s="219">
        <v>84023.945966122003</v>
      </c>
      <c r="K86" s="219">
        <v>85187.223011562717</v>
      </c>
      <c r="L86" s="219">
        <v>86755.472605481598</v>
      </c>
      <c r="M86" s="219">
        <v>88620.357831203262</v>
      </c>
      <c r="N86" s="219">
        <v>89533.013649739136</v>
      </c>
      <c r="O86" s="219">
        <v>91531.123089522109</v>
      </c>
      <c r="P86" s="219">
        <v>93848.051320496437</v>
      </c>
      <c r="Q86" s="219">
        <v>95954.410183166867</v>
      </c>
      <c r="R86" s="219">
        <v>97884.114047359733</v>
      </c>
      <c r="S86" s="219">
        <v>99944.514098814732</v>
      </c>
    </row>
    <row r="87" spans="1:19" customFormat="1" x14ac:dyDescent="0.2">
      <c r="A87" s="225"/>
      <c r="B87" s="222"/>
      <c r="C87" s="211"/>
      <c r="D87" s="211"/>
      <c r="E87" s="211"/>
      <c r="F87" s="211"/>
      <c r="G87" s="211"/>
      <c r="H87" s="211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</row>
    <row r="88" spans="1:19" customFormat="1" x14ac:dyDescent="0.2">
      <c r="A88" s="225" t="s">
        <v>113</v>
      </c>
      <c r="B88" s="222"/>
      <c r="C88" s="275">
        <v>42.048771300866669</v>
      </c>
      <c r="D88" s="275">
        <v>43.486277289193985</v>
      </c>
      <c r="E88" s="275">
        <v>43.969500746956896</v>
      </c>
      <c r="F88" s="275">
        <v>43.657622180633091</v>
      </c>
      <c r="G88" s="275">
        <v>43.366512687946916</v>
      </c>
      <c r="H88" s="275">
        <v>43.345440950666607</v>
      </c>
      <c r="I88" s="276">
        <f t="shared" ref="I88:N88" si="1">I85/I82*1000</f>
        <v>43.940839988150557</v>
      </c>
      <c r="J88" s="276">
        <f t="shared" si="1"/>
        <v>43.710220683594088</v>
      </c>
      <c r="K88" s="276">
        <f t="shared" si="1"/>
        <v>43.878818943005605</v>
      </c>
      <c r="L88" s="276">
        <f t="shared" si="1"/>
        <v>44.071135408363574</v>
      </c>
      <c r="M88" s="276">
        <f t="shared" si="1"/>
        <v>44.616885471606786</v>
      </c>
      <c r="N88" s="276">
        <f t="shared" si="1"/>
        <v>45.136115888027149</v>
      </c>
      <c r="O88" s="276">
        <f t="shared" ref="O88:Q88" si="2">O85/O82*1000</f>
        <v>45.689457337071012</v>
      </c>
      <c r="P88" s="276">
        <f t="shared" si="2"/>
        <v>46.399985282261618</v>
      </c>
      <c r="Q88" s="276">
        <f t="shared" si="2"/>
        <v>47.014176548556136</v>
      </c>
      <c r="R88" s="276">
        <f t="shared" ref="R88:S88" si="3">R85/R82*1000</f>
        <v>47.519327968844848</v>
      </c>
      <c r="S88" s="276">
        <f t="shared" si="3"/>
        <v>48.082969980357561</v>
      </c>
    </row>
    <row r="89" spans="1:19" customFormat="1" x14ac:dyDescent="0.2">
      <c r="A89" s="225"/>
      <c r="B89" s="222"/>
      <c r="C89" s="277">
        <v>42.767524295030327</v>
      </c>
      <c r="D89" s="277">
        <v>43.727889018075444</v>
      </c>
      <c r="E89" s="277">
        <v>43.813561463794997</v>
      </c>
      <c r="F89" s="277">
        <v>43.512067434290003</v>
      </c>
      <c r="G89" s="277">
        <v>43.355976819306761</v>
      </c>
      <c r="H89" s="277">
        <v>43.643140469408578</v>
      </c>
      <c r="I89" s="278">
        <f t="shared" ref="I89:M89" si="4">AVERAGE(I88:J88)</f>
        <v>43.825530335872322</v>
      </c>
      <c r="J89" s="278">
        <f t="shared" si="4"/>
        <v>43.794519813299843</v>
      </c>
      <c r="K89" s="278">
        <f t="shared" si="4"/>
        <v>43.974977175684586</v>
      </c>
      <c r="L89" s="278">
        <f t="shared" si="4"/>
        <v>44.344010439985183</v>
      </c>
      <c r="M89" s="278">
        <f t="shared" si="4"/>
        <v>44.876500679816971</v>
      </c>
      <c r="N89" s="278">
        <f>AVERAGE(N88:N88)</f>
        <v>45.136115888027149</v>
      </c>
      <c r="O89" s="278">
        <f t="shared" ref="O89:Q89" si="5">AVERAGE(O88:O88)</f>
        <v>45.689457337071012</v>
      </c>
      <c r="P89" s="278">
        <f t="shared" si="5"/>
        <v>46.399985282261618</v>
      </c>
      <c r="Q89" s="278">
        <f t="shared" si="5"/>
        <v>47.014176548556136</v>
      </c>
      <c r="R89" s="278">
        <f t="shared" ref="R89:S89" si="6">AVERAGE(R88:R88)</f>
        <v>47.519327968844848</v>
      </c>
      <c r="S89" s="278">
        <f t="shared" si="6"/>
        <v>48.082969980357561</v>
      </c>
    </row>
    <row r="90" spans="1:19" customFormat="1" x14ac:dyDescent="0.2">
      <c r="A90" s="233"/>
      <c r="B90" s="222"/>
      <c r="C90" s="274"/>
      <c r="D90" s="274"/>
      <c r="E90" s="274"/>
      <c r="F90" s="274"/>
      <c r="G90" s="274"/>
      <c r="H90" s="274"/>
      <c r="I90" s="271"/>
      <c r="J90" s="271"/>
      <c r="K90" s="271"/>
      <c r="L90" s="271"/>
      <c r="M90" s="271"/>
      <c r="N90" s="271"/>
      <c r="O90" s="271"/>
      <c r="P90" s="271"/>
      <c r="Q90" s="271"/>
      <c r="R90" s="271"/>
      <c r="S90" s="271"/>
    </row>
    <row r="91" spans="1:19" customFormat="1" ht="18" x14ac:dyDescent="0.25">
      <c r="A91" s="21" t="s">
        <v>52</v>
      </c>
      <c r="B91" s="237"/>
      <c r="C91" s="270"/>
      <c r="D91" s="270"/>
      <c r="E91" s="270"/>
      <c r="F91" s="270"/>
      <c r="G91" s="270"/>
      <c r="H91" s="270"/>
      <c r="I91" s="268"/>
      <c r="J91" s="268"/>
      <c r="K91" s="268"/>
      <c r="L91" s="268"/>
      <c r="M91" s="268"/>
      <c r="N91" s="268"/>
      <c r="O91" s="268"/>
      <c r="P91" s="268"/>
      <c r="Q91" s="268"/>
      <c r="R91" s="268"/>
      <c r="S91" s="268"/>
    </row>
    <row r="92" spans="1:19" customFormat="1" x14ac:dyDescent="0.2">
      <c r="A92" s="225" t="s">
        <v>50</v>
      </c>
      <c r="B92" s="222"/>
      <c r="C92" s="279"/>
      <c r="D92" s="279"/>
      <c r="E92" s="279"/>
      <c r="F92" s="279"/>
      <c r="G92" s="279"/>
      <c r="H92" s="279"/>
      <c r="I92" s="280"/>
      <c r="J92" s="280"/>
      <c r="K92" s="280"/>
      <c r="L92" s="280"/>
      <c r="M92" s="280"/>
      <c r="N92" s="280"/>
      <c r="O92" s="280"/>
      <c r="P92" s="280"/>
      <c r="Q92" s="280"/>
      <c r="R92" s="280"/>
      <c r="S92" s="280"/>
    </row>
    <row r="93" spans="1:19" customFormat="1" x14ac:dyDescent="0.2">
      <c r="A93" s="235" t="s">
        <v>51</v>
      </c>
      <c r="B93" s="222"/>
      <c r="C93" s="274"/>
      <c r="D93" s="211"/>
      <c r="E93" s="281"/>
      <c r="F93" s="211"/>
      <c r="G93" s="211"/>
      <c r="H93" s="211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</row>
    <row r="94" spans="1:19" customFormat="1" x14ac:dyDescent="0.2">
      <c r="A94" s="227" t="s">
        <v>36</v>
      </c>
      <c r="B94" s="222"/>
      <c r="C94" s="282"/>
      <c r="D94" s="282"/>
      <c r="E94" s="282"/>
      <c r="F94" s="282"/>
      <c r="G94" s="282"/>
      <c r="H94" s="282">
        <f t="shared" ref="H94" si="7">H45/H74*1000</f>
        <v>56.931140567342268</v>
      </c>
      <c r="I94" s="283">
        <f>(H94+I111)*(1+(I181/100+I212*(I89/H89-1)+I243*(I$171/H$171-1)+I274*(H$171/G$171-1)+I305*(G$171/F$171-1)+I336*(F$171/E$171-1)))+I117</f>
        <v>56.459859406371464</v>
      </c>
      <c r="J94" s="283">
        <f t="shared" ref="J94:S94" si="8">(I94+J111)*(1+(J181/100+J212*(J89/I89-1)+J243*(J$171/I$171-1)+J274*(I$171/H$171-1)+J305*(H$171/G$171-1)+J336*(G$171/F$171-1)))+J117</f>
        <v>56.245564646757913</v>
      </c>
      <c r="K94" s="283">
        <f t="shared" si="8"/>
        <v>55.578597464104071</v>
      </c>
      <c r="L94" s="283">
        <f t="shared" si="8"/>
        <v>54.713318213451579</v>
      </c>
      <c r="M94" s="283">
        <f t="shared" si="8"/>
        <v>53.894043371545507</v>
      </c>
      <c r="N94" s="283">
        <f t="shared" si="8"/>
        <v>52.953235302453692</v>
      </c>
      <c r="O94" s="283">
        <f t="shared" si="8"/>
        <v>52.086739927435268</v>
      </c>
      <c r="P94" s="283">
        <f t="shared" si="8"/>
        <v>51.384360408434446</v>
      </c>
      <c r="Q94" s="283">
        <f t="shared" si="8"/>
        <v>50.849707457132148</v>
      </c>
      <c r="R94" s="283">
        <f t="shared" si="8"/>
        <v>50.358016917981175</v>
      </c>
      <c r="S94" s="283">
        <f t="shared" si="8"/>
        <v>49.871833840579178</v>
      </c>
    </row>
    <row r="95" spans="1:19" customFormat="1" x14ac:dyDescent="0.2">
      <c r="A95" s="227" t="s">
        <v>35</v>
      </c>
      <c r="B95" s="222"/>
      <c r="C95" s="211"/>
      <c r="D95" s="281"/>
      <c r="E95" s="281"/>
      <c r="F95" s="281"/>
      <c r="G95" s="281">
        <v>42.648954103999998</v>
      </c>
      <c r="H95" s="284">
        <v>42.065014526772202</v>
      </c>
      <c r="I95" s="283">
        <f>(H95+I104)*(1+(I181/100+I212*(I89/H89-1)+I243*(I$171/H$171-1)+I274*(H$171/G$171-1)+I305*(G$171/F$171-1)+I336*(F$171/E$171-1)))+I118</f>
        <v>41.623805267616582</v>
      </c>
      <c r="J95" s="283">
        <f t="shared" ref="J95:S95" si="9">(I95+J104)*(1+(J181/100+J212*(J89/I89-1)+J243*(J$171/I$171-1)+J274*(I$171/H$171-1)+J305*(H$171/G$171-1)+J336*(G$171/F$171-1)))+J118</f>
        <v>41.222586109546242</v>
      </c>
      <c r="K95" s="283">
        <f t="shared" si="9"/>
        <v>40.605690733399591</v>
      </c>
      <c r="L95" s="283">
        <f t="shared" si="9"/>
        <v>39.864623526729204</v>
      </c>
      <c r="M95" s="283">
        <f t="shared" si="9"/>
        <v>39.135108390948346</v>
      </c>
      <c r="N95" s="283">
        <f t="shared" si="9"/>
        <v>38.316963509507822</v>
      </c>
      <c r="O95" s="283">
        <f t="shared" si="9"/>
        <v>37.552298305315297</v>
      </c>
      <c r="P95" s="283">
        <f t="shared" si="9"/>
        <v>36.905284342183208</v>
      </c>
      <c r="Q95" s="283">
        <f t="shared" si="9"/>
        <v>36.377689150398083</v>
      </c>
      <c r="R95" s="283">
        <f t="shared" si="9"/>
        <v>35.879520657126569</v>
      </c>
      <c r="S95" s="283">
        <f t="shared" si="9"/>
        <v>35.383807004665968</v>
      </c>
    </row>
    <row r="96" spans="1:19" customFormat="1" ht="18" x14ac:dyDescent="0.25">
      <c r="A96" s="238" t="s">
        <v>202</v>
      </c>
      <c r="B96" s="222"/>
      <c r="C96" s="211"/>
      <c r="D96" s="281"/>
      <c r="E96" s="281"/>
      <c r="F96" s="281"/>
      <c r="G96" s="281"/>
      <c r="H96" s="281"/>
      <c r="I96" s="285"/>
      <c r="J96" s="285"/>
      <c r="K96" s="285"/>
      <c r="L96" s="285"/>
      <c r="M96" s="285"/>
      <c r="N96" s="285"/>
      <c r="O96" s="285"/>
      <c r="P96" s="285"/>
      <c r="Q96" s="285"/>
      <c r="R96" s="285"/>
      <c r="S96" s="285"/>
    </row>
    <row r="97" spans="1:19" customFormat="1" x14ac:dyDescent="0.2">
      <c r="A97" s="239" t="s">
        <v>150</v>
      </c>
      <c r="B97" s="222"/>
      <c r="C97" s="211"/>
      <c r="D97" s="211"/>
      <c r="E97" s="211"/>
      <c r="F97" s="211"/>
      <c r="G97" s="274"/>
      <c r="H97" s="211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</row>
    <row r="98" spans="1:19" customFormat="1" x14ac:dyDescent="0.2">
      <c r="A98" s="232" t="s">
        <v>203</v>
      </c>
      <c r="B98" s="46" t="s">
        <v>174</v>
      </c>
      <c r="C98" s="284"/>
      <c r="D98" s="284"/>
      <c r="E98" s="284"/>
      <c r="F98" s="284"/>
      <c r="G98" s="284"/>
      <c r="H98" s="284"/>
      <c r="I98" s="283">
        <v>-0.4</v>
      </c>
      <c r="J98" s="283">
        <v>-0.4</v>
      </c>
      <c r="K98" s="283">
        <v>-0.4</v>
      </c>
      <c r="L98" s="283">
        <v>-0.4</v>
      </c>
      <c r="M98" s="283">
        <v>-0.4</v>
      </c>
      <c r="N98" s="283">
        <v>-0.4</v>
      </c>
      <c r="O98" s="283">
        <v>-0.4</v>
      </c>
      <c r="P98" s="283">
        <v>-0.4</v>
      </c>
      <c r="Q98" s="283">
        <v>-0.4</v>
      </c>
      <c r="R98" s="283">
        <v>-0.4</v>
      </c>
      <c r="S98" s="283">
        <v>-0.4</v>
      </c>
    </row>
    <row r="99" spans="1:19" customFormat="1" x14ac:dyDescent="0.2">
      <c r="A99" s="232" t="s">
        <v>144</v>
      </c>
      <c r="B99" s="222"/>
      <c r="C99" s="284"/>
      <c r="D99" s="284"/>
      <c r="E99" s="284"/>
      <c r="F99" s="284"/>
      <c r="G99" s="284"/>
      <c r="H99" s="284"/>
      <c r="I99" s="283">
        <v>0.5</v>
      </c>
      <c r="J99" s="283">
        <v>0.5</v>
      </c>
      <c r="K99" s="283">
        <v>0.5</v>
      </c>
      <c r="L99" s="283">
        <v>0.5</v>
      </c>
      <c r="M99" s="283">
        <v>0.5</v>
      </c>
      <c r="N99" s="283">
        <v>0.5</v>
      </c>
      <c r="O99" s="283">
        <v>0.5</v>
      </c>
      <c r="P99" s="283">
        <v>0.5</v>
      </c>
      <c r="Q99" s="283">
        <v>0.5</v>
      </c>
      <c r="R99" s="283">
        <v>0.5</v>
      </c>
      <c r="S99" s="283">
        <v>0.5</v>
      </c>
    </row>
    <row r="100" spans="1:19" customFormat="1" x14ac:dyDescent="0.2">
      <c r="A100" s="232" t="s">
        <v>145</v>
      </c>
      <c r="B100" s="222"/>
      <c r="C100" s="286"/>
      <c r="D100" s="284"/>
      <c r="E100" s="284"/>
      <c r="F100" s="284"/>
      <c r="G100" s="284"/>
      <c r="H100" s="284"/>
      <c r="I100" s="287">
        <v>-0.2</v>
      </c>
      <c r="J100" s="287">
        <v>-0.2</v>
      </c>
      <c r="K100" s="287">
        <v>-0.2</v>
      </c>
      <c r="L100" s="287">
        <v>-0.2</v>
      </c>
      <c r="M100" s="287">
        <v>-0.2</v>
      </c>
      <c r="N100" s="287">
        <v>-0.2</v>
      </c>
      <c r="O100" s="287">
        <v>-0.2</v>
      </c>
      <c r="P100" s="287">
        <v>-0.2</v>
      </c>
      <c r="Q100" s="287">
        <v>-0.2</v>
      </c>
      <c r="R100" s="287">
        <v>-0.2</v>
      </c>
      <c r="S100" s="287">
        <v>-0.2</v>
      </c>
    </row>
    <row r="101" spans="1:19" customFormat="1" x14ac:dyDescent="0.2">
      <c r="A101" s="231" t="s">
        <v>90</v>
      </c>
      <c r="B101" s="222"/>
      <c r="C101" s="284"/>
      <c r="D101" s="284"/>
      <c r="E101" s="284"/>
      <c r="F101" s="284"/>
      <c r="G101" s="284"/>
      <c r="H101" s="284"/>
      <c r="I101" s="283"/>
      <c r="J101" s="283"/>
      <c r="K101" s="283"/>
      <c r="L101" s="283"/>
      <c r="M101" s="283"/>
      <c r="N101" s="283"/>
      <c r="O101" s="283"/>
      <c r="P101" s="283"/>
      <c r="Q101" s="283"/>
      <c r="R101" s="283"/>
      <c r="S101" s="283"/>
    </row>
    <row r="102" spans="1:19" customFormat="1" x14ac:dyDescent="0.2">
      <c r="A102" s="231" t="s">
        <v>92</v>
      </c>
      <c r="B102" s="222" t="s">
        <v>148</v>
      </c>
      <c r="C102" s="284"/>
      <c r="D102" s="284"/>
      <c r="E102" s="284"/>
      <c r="F102" s="284"/>
      <c r="G102" s="284"/>
      <c r="H102" s="284"/>
      <c r="I102" s="283"/>
      <c r="J102" s="283"/>
      <c r="K102" s="283"/>
      <c r="L102" s="283"/>
      <c r="M102" s="283"/>
      <c r="N102" s="283"/>
      <c r="O102" s="283"/>
      <c r="P102" s="283"/>
      <c r="Q102" s="283"/>
      <c r="R102" s="283"/>
      <c r="S102" s="283"/>
    </row>
    <row r="103" spans="1:19" customFormat="1" x14ac:dyDescent="0.2">
      <c r="A103" s="232" t="s">
        <v>157</v>
      </c>
      <c r="B103" s="222" t="s">
        <v>146</v>
      </c>
      <c r="C103" s="284"/>
      <c r="D103" s="284"/>
      <c r="E103" s="284"/>
      <c r="F103" s="284"/>
      <c r="G103" s="284"/>
      <c r="H103" s="284"/>
      <c r="I103" s="283">
        <v>-0.18666666666666668</v>
      </c>
      <c r="J103" s="283">
        <v>-0.18666666666666668</v>
      </c>
      <c r="K103" s="283">
        <v>-0.18666666666666668</v>
      </c>
      <c r="L103" s="283">
        <v>-0.18666666666666668</v>
      </c>
      <c r="M103" s="283">
        <v>-0.18666666666666668</v>
      </c>
      <c r="N103" s="283">
        <v>-0.18666666666666668</v>
      </c>
      <c r="O103" s="283">
        <v>-0.18666666666666668</v>
      </c>
      <c r="P103" s="283">
        <v>-0.18666666666666668</v>
      </c>
      <c r="Q103" s="283">
        <v>-0.18666666666666668</v>
      </c>
      <c r="R103" s="283">
        <v>-0.18666666666666668</v>
      </c>
      <c r="S103" s="283">
        <v>-0.18666666666666668</v>
      </c>
    </row>
    <row r="104" spans="1:19" customFormat="1" x14ac:dyDescent="0.2">
      <c r="A104" s="231" t="s">
        <v>91</v>
      </c>
      <c r="B104" s="162" t="s">
        <v>147</v>
      </c>
      <c r="C104" s="284"/>
      <c r="D104" s="284"/>
      <c r="E104" s="284"/>
      <c r="F104" s="284"/>
      <c r="G104" s="284"/>
      <c r="H104" s="284"/>
      <c r="I104" s="283">
        <v>-0.38666666666666671</v>
      </c>
      <c r="J104" s="283">
        <v>-0.38666666666666671</v>
      </c>
      <c r="K104" s="283">
        <v>-0.38666666666666671</v>
      </c>
      <c r="L104" s="283">
        <v>-0.38666666666666671</v>
      </c>
      <c r="M104" s="283">
        <v>-0.38666666666666671</v>
      </c>
      <c r="N104" s="283">
        <v>-0.38666666666666671</v>
      </c>
      <c r="O104" s="283">
        <v>-0.38666666666666671</v>
      </c>
      <c r="P104" s="283">
        <v>-0.38666666666666671</v>
      </c>
      <c r="Q104" s="283">
        <v>-0.38666666666666671</v>
      </c>
      <c r="R104" s="283">
        <v>-0.38666666666666671</v>
      </c>
      <c r="S104" s="283">
        <v>-0.38666666666666671</v>
      </c>
    </row>
    <row r="105" spans="1:19" customFormat="1" x14ac:dyDescent="0.2">
      <c r="A105" s="239" t="s">
        <v>151</v>
      </c>
      <c r="B105" s="222"/>
      <c r="C105" s="284"/>
      <c r="D105" s="284"/>
      <c r="E105" s="284"/>
      <c r="F105" s="284"/>
      <c r="G105" s="284"/>
      <c r="H105" s="284"/>
      <c r="I105" s="283"/>
      <c r="J105" s="283"/>
      <c r="K105" s="283"/>
      <c r="L105" s="283"/>
      <c r="M105" s="283"/>
      <c r="N105" s="283"/>
      <c r="O105" s="283"/>
      <c r="P105" s="283"/>
      <c r="Q105" s="283"/>
      <c r="R105" s="283"/>
      <c r="S105" s="283"/>
    </row>
    <row r="106" spans="1:19" customFormat="1" x14ac:dyDescent="0.2">
      <c r="A106" s="231" t="s">
        <v>97</v>
      </c>
      <c r="B106" s="222"/>
      <c r="C106" s="270"/>
      <c r="D106" s="270"/>
      <c r="E106" s="270"/>
      <c r="F106" s="270"/>
      <c r="G106" s="270"/>
      <c r="H106" s="270"/>
      <c r="I106" s="268"/>
      <c r="J106" s="268">
        <v>0</v>
      </c>
      <c r="K106" s="268">
        <v>0</v>
      </c>
      <c r="L106" s="268">
        <v>-2.9411764705882353E-2</v>
      </c>
      <c r="M106" s="268"/>
      <c r="N106" s="268"/>
      <c r="O106" s="268"/>
      <c r="P106" s="268"/>
      <c r="Q106" s="268"/>
      <c r="R106" s="268"/>
      <c r="S106" s="268"/>
    </row>
    <row r="107" spans="1:19" customFormat="1" x14ac:dyDescent="0.2">
      <c r="A107" s="232" t="s">
        <v>215</v>
      </c>
      <c r="B107" s="222"/>
      <c r="C107" s="270"/>
      <c r="D107" s="270"/>
      <c r="E107" s="270"/>
      <c r="F107" s="270"/>
      <c r="G107" s="270"/>
      <c r="H107" s="270"/>
      <c r="I107" s="268">
        <v>-7.1428571428571425E-2</v>
      </c>
      <c r="J107" s="268">
        <v>-7.1428571428571425E-2</v>
      </c>
      <c r="K107" s="268">
        <v>-7.1428571428571425E-2</v>
      </c>
      <c r="L107" s="268">
        <v>-7.1428571428571425E-2</v>
      </c>
      <c r="M107" s="268">
        <v>-7.1428571428571425E-2</v>
      </c>
      <c r="N107" s="268">
        <v>-7.1428571428571425E-2</v>
      </c>
      <c r="O107" s="268">
        <v>-7.1428571428571425E-2</v>
      </c>
      <c r="P107" s="268">
        <v>-7.1428571428571425E-2</v>
      </c>
      <c r="Q107" s="268">
        <v>-7.1428571428571425E-2</v>
      </c>
      <c r="R107" s="268">
        <v>-7.1428571428571425E-2</v>
      </c>
      <c r="S107" s="268">
        <v>-7.1428571428571425E-2</v>
      </c>
    </row>
    <row r="108" spans="1:19" customFormat="1" x14ac:dyDescent="0.2">
      <c r="A108" s="232" t="s">
        <v>207</v>
      </c>
      <c r="B108" s="222"/>
      <c r="C108" s="270"/>
      <c r="D108" s="270"/>
      <c r="E108" s="270"/>
      <c r="F108" s="270"/>
      <c r="G108" s="270"/>
      <c r="H108" s="270"/>
      <c r="I108" s="268">
        <v>-0.2</v>
      </c>
      <c r="J108" s="268">
        <v>-0.2</v>
      </c>
      <c r="K108" s="268">
        <v>-0.2</v>
      </c>
      <c r="L108" s="268">
        <v>-0.2</v>
      </c>
      <c r="M108" s="268">
        <v>-0.2</v>
      </c>
      <c r="N108" s="268">
        <v>-0.2</v>
      </c>
      <c r="O108" s="268">
        <v>-0.2</v>
      </c>
      <c r="P108" s="268">
        <v>-0.2</v>
      </c>
      <c r="Q108" s="268">
        <v>-0.2</v>
      </c>
      <c r="R108" s="268">
        <v>-0.2</v>
      </c>
      <c r="S108" s="268">
        <v>-0.2</v>
      </c>
    </row>
    <row r="109" spans="1:19" customFormat="1" x14ac:dyDescent="0.2">
      <c r="A109" s="232" t="s">
        <v>211</v>
      </c>
      <c r="B109" s="222"/>
      <c r="C109" s="270"/>
      <c r="D109" s="270"/>
      <c r="E109" s="270"/>
      <c r="F109" s="270"/>
      <c r="G109" s="270"/>
      <c r="H109" s="270"/>
      <c r="I109" s="268"/>
      <c r="J109" s="268"/>
      <c r="K109" s="268">
        <v>-0.16000000000000003</v>
      </c>
      <c r="L109" s="268">
        <v>-0.16000000000000003</v>
      </c>
      <c r="M109" s="268">
        <v>-0.16000000000000003</v>
      </c>
      <c r="N109" s="268">
        <v>-0.16000000000000003</v>
      </c>
      <c r="O109" s="268">
        <v>-0.16000000000000003</v>
      </c>
      <c r="P109" s="268">
        <v>-0.16000000000000003</v>
      </c>
      <c r="Q109" s="268">
        <v>-0.16000000000000003</v>
      </c>
      <c r="R109" s="268">
        <v>-0.16000000000000003</v>
      </c>
      <c r="S109" s="268">
        <v>-0.16000000000000003</v>
      </c>
    </row>
    <row r="110" spans="1:19" customFormat="1" x14ac:dyDescent="0.2">
      <c r="A110" s="231" t="s">
        <v>98</v>
      </c>
      <c r="B110" s="222"/>
      <c r="C110" s="270"/>
      <c r="D110" s="270"/>
      <c r="E110" s="270"/>
      <c r="F110" s="270"/>
      <c r="G110" s="270"/>
      <c r="H110" s="270"/>
      <c r="I110" s="268">
        <v>-0.2</v>
      </c>
      <c r="J110" s="268"/>
      <c r="K110" s="268"/>
      <c r="L110" s="268"/>
      <c r="M110" s="268"/>
      <c r="N110" s="268"/>
      <c r="O110" s="268"/>
      <c r="P110" s="268"/>
      <c r="Q110" s="268"/>
      <c r="R110" s="268"/>
      <c r="S110" s="268"/>
    </row>
    <row r="111" spans="1:19" customFormat="1" x14ac:dyDescent="0.2">
      <c r="A111" s="231" t="s">
        <v>93</v>
      </c>
      <c r="B111" s="222"/>
      <c r="C111" s="270"/>
      <c r="D111" s="269"/>
      <c r="E111" s="270"/>
      <c r="F111" s="270"/>
      <c r="G111" s="270"/>
      <c r="H111" s="270"/>
      <c r="I111" s="268">
        <v>-0.47142857142857147</v>
      </c>
      <c r="J111" s="268">
        <v>-0.27142857142857146</v>
      </c>
      <c r="K111" s="268">
        <v>-0.43142857142857149</v>
      </c>
      <c r="L111" s="268">
        <v>-0.46084033613445385</v>
      </c>
      <c r="M111" s="268">
        <v>-0.43142857142857149</v>
      </c>
      <c r="N111" s="268">
        <v>-0.43142857142857149</v>
      </c>
      <c r="O111" s="268">
        <v>-0.43142857142857149</v>
      </c>
      <c r="P111" s="268">
        <v>-0.43142857142857149</v>
      </c>
      <c r="Q111" s="268">
        <v>-0.43142857142857149</v>
      </c>
      <c r="R111" s="268">
        <v>-0.43142857142857149</v>
      </c>
      <c r="S111" s="268">
        <v>-0.43142857142857149</v>
      </c>
    </row>
    <row r="112" spans="1:19" customFormat="1" x14ac:dyDescent="0.2">
      <c r="A112" s="239" t="s">
        <v>152</v>
      </c>
      <c r="B112" s="222"/>
      <c r="C112" s="274"/>
      <c r="D112" s="211"/>
      <c r="E112" s="211"/>
      <c r="F112" s="211"/>
      <c r="G112" s="211"/>
      <c r="H112" s="211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</row>
    <row r="113" spans="1:21" customFormat="1" x14ac:dyDescent="0.2">
      <c r="A113" s="229" t="s">
        <v>201</v>
      </c>
      <c r="B113" s="222" t="s">
        <v>204</v>
      </c>
      <c r="C113" s="274">
        <v>-165556.2315660826</v>
      </c>
      <c r="D113" s="211">
        <v>-162587.85718123571</v>
      </c>
      <c r="E113" s="211">
        <v>-161828.74565095795</v>
      </c>
      <c r="F113" s="211">
        <v>-161159.94192427784</v>
      </c>
      <c r="G113" s="211">
        <v>-157727.21765355169</v>
      </c>
      <c r="H113" s="211">
        <v>-160718.75536141722</v>
      </c>
      <c r="I113" s="219">
        <v>-160261.78888337451</v>
      </c>
      <c r="J113" s="219">
        <v>-160261.78888337451</v>
      </c>
      <c r="K113" s="219">
        <v>-160261.78888337451</v>
      </c>
      <c r="L113" s="219">
        <v>-160261.78888337451</v>
      </c>
      <c r="M113" s="219">
        <v>-160261.78888337451</v>
      </c>
      <c r="N113" s="219">
        <v>-160261.78888337451</v>
      </c>
      <c r="O113" s="219">
        <v>-160261.78888337451</v>
      </c>
      <c r="P113" s="219">
        <v>-160261.78888337451</v>
      </c>
      <c r="Q113" s="219">
        <v>-160261.78888337451</v>
      </c>
      <c r="R113" s="219">
        <v>-160261.78888337451</v>
      </c>
      <c r="S113" s="219">
        <v>-160261.78888337451</v>
      </c>
    </row>
    <row r="114" spans="1:21" customFormat="1" x14ac:dyDescent="0.2">
      <c r="A114" s="229" t="s">
        <v>128</v>
      </c>
      <c r="B114" s="222"/>
      <c r="C114" s="274"/>
      <c r="D114" s="211">
        <v>-139012.61788995654</v>
      </c>
      <c r="E114" s="211">
        <v>-138363.57753156906</v>
      </c>
      <c r="F114" s="211">
        <v>-137791.75034525755</v>
      </c>
      <c r="G114" s="211">
        <v>-134856.77109378669</v>
      </c>
      <c r="H114" s="211">
        <v>-137414.53583401171</v>
      </c>
      <c r="I114" s="219">
        <v>-137023.8294952852</v>
      </c>
      <c r="J114" s="219">
        <v>-137023.8294952852</v>
      </c>
      <c r="K114" s="219">
        <v>-137023.8294952852</v>
      </c>
      <c r="L114" s="219">
        <v>-137023.8294952852</v>
      </c>
      <c r="M114" s="219">
        <v>-137023.8294952852</v>
      </c>
      <c r="N114" s="219">
        <v>-137023.8294952852</v>
      </c>
      <c r="O114" s="219">
        <v>-137023.8294952852</v>
      </c>
      <c r="P114" s="219">
        <v>-137023.8294952852</v>
      </c>
      <c r="Q114" s="219">
        <v>-137023.8294952852</v>
      </c>
      <c r="R114" s="219">
        <v>-137023.8294952852</v>
      </c>
      <c r="S114" s="219">
        <v>-137023.8294952852</v>
      </c>
    </row>
    <row r="115" spans="1:21" customFormat="1" x14ac:dyDescent="0.2">
      <c r="A115" s="229" t="s">
        <v>129</v>
      </c>
      <c r="B115" s="222"/>
      <c r="C115" s="274"/>
      <c r="D115" s="211">
        <v>-23575.239291279169</v>
      </c>
      <c r="E115" s="211">
        <v>-23465.168119388894</v>
      </c>
      <c r="F115" s="211">
        <v>-23368.191579020291</v>
      </c>
      <c r="G115" s="211">
        <v>-22870.446559764998</v>
      </c>
      <c r="H115" s="211">
        <v>-23304.219527405512</v>
      </c>
      <c r="I115" s="219">
        <v>-23237.959388089308</v>
      </c>
      <c r="J115" s="219">
        <v>-23237.959388089308</v>
      </c>
      <c r="K115" s="219">
        <v>-23237.959388089308</v>
      </c>
      <c r="L115" s="219">
        <v>-23237.959388089308</v>
      </c>
      <c r="M115" s="219">
        <v>-23237.959388089308</v>
      </c>
      <c r="N115" s="219">
        <v>-23237.959388089308</v>
      </c>
      <c r="O115" s="219">
        <v>-23237.959388089308</v>
      </c>
      <c r="P115" s="219">
        <v>-23237.959388089308</v>
      </c>
      <c r="Q115" s="219">
        <v>-23237.959388089308</v>
      </c>
      <c r="R115" s="219">
        <v>-23237.959388089308</v>
      </c>
      <c r="S115" s="219">
        <v>-23237.959388089308</v>
      </c>
    </row>
    <row r="116" spans="1:21" customFormat="1" x14ac:dyDescent="0.2">
      <c r="A116" s="229" t="s">
        <v>155</v>
      </c>
      <c r="B116" s="222"/>
      <c r="C116" s="274"/>
      <c r="D116" s="211"/>
      <c r="E116" s="211"/>
      <c r="F116" s="211"/>
      <c r="G116" s="211"/>
      <c r="H116" s="211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</row>
    <row r="117" spans="1:21" customFormat="1" x14ac:dyDescent="0.2">
      <c r="A117" s="229" t="s">
        <v>153</v>
      </c>
      <c r="B117" s="222"/>
      <c r="C117" s="274"/>
      <c r="D117" s="270"/>
      <c r="E117" s="270"/>
      <c r="F117" s="270"/>
      <c r="G117" s="270"/>
      <c r="H117" s="270">
        <f t="shared" ref="D117:N117" si="10">((H74/(H74+H78))*H114)/H74</f>
        <v>-0.20610995242875291</v>
      </c>
      <c r="I117" s="268">
        <f t="shared" si="10"/>
        <v>-0.20570032192443952</v>
      </c>
      <c r="J117" s="268">
        <f t="shared" si="10"/>
        <v>-0.20575339931621103</v>
      </c>
      <c r="K117" s="268">
        <f t="shared" si="10"/>
        <v>-0.20582693611551364</v>
      </c>
      <c r="L117" s="268">
        <f t="shared" si="10"/>
        <v>-0.20587191165583424</v>
      </c>
      <c r="M117" s="268">
        <f t="shared" si="10"/>
        <v>-0.20592239145372024</v>
      </c>
      <c r="N117" s="268">
        <f t="shared" si="10"/>
        <v>-0.20598654960682619</v>
      </c>
      <c r="O117" s="268">
        <f t="shared" ref="O117:Q117" si="11">((O74/(O74+O78))*O114)/O74</f>
        <v>-0.20610669364652839</v>
      </c>
      <c r="P117" s="268">
        <f t="shared" si="11"/>
        <v>-0.20615184124665553</v>
      </c>
      <c r="Q117" s="268">
        <f t="shared" si="11"/>
        <v>-0.20631819654610989</v>
      </c>
      <c r="R117" s="268">
        <f t="shared" ref="R117:S117" si="12">((R74/(R74+R78))*R114)/R74</f>
        <v>-0.20654372414655661</v>
      </c>
      <c r="S117" s="268">
        <f t="shared" si="12"/>
        <v>-0.20667677980238039</v>
      </c>
    </row>
    <row r="118" spans="1:21" customFormat="1" x14ac:dyDescent="0.2">
      <c r="A118" s="229" t="s">
        <v>154</v>
      </c>
      <c r="B118" s="222"/>
      <c r="C118" s="274"/>
      <c r="D118" s="270"/>
      <c r="E118" s="270"/>
      <c r="F118" s="270"/>
      <c r="G118" s="270"/>
      <c r="H118" s="270">
        <f t="shared" ref="D118:N118" si="13">((H79/(H74+H79))*H114)/H79</f>
        <v>-0.20610929703887326</v>
      </c>
      <c r="I118" s="268">
        <f t="shared" si="13"/>
        <v>-0.20649861729227195</v>
      </c>
      <c r="J118" s="268">
        <f t="shared" si="13"/>
        <v>-0.20748751736446799</v>
      </c>
      <c r="K118" s="268">
        <f t="shared" si="13"/>
        <v>-0.20849042494113668</v>
      </c>
      <c r="L118" s="268">
        <f t="shared" si="13"/>
        <v>-0.20950765097646834</v>
      </c>
      <c r="M118" s="268">
        <f t="shared" si="13"/>
        <v>-0.21053945969540011</v>
      </c>
      <c r="N118" s="268">
        <f t="shared" si="13"/>
        <v>-0.21158616476330352</v>
      </c>
      <c r="O118" s="268">
        <f t="shared" ref="O118:Q118" si="14">((O79/(O74+O79))*O114)/O79</f>
        <v>-0.21264769611640807</v>
      </c>
      <c r="P118" s="268">
        <f t="shared" si="14"/>
        <v>-0.21372479719109047</v>
      </c>
      <c r="Q118" s="268">
        <f t="shared" si="14"/>
        <v>-0.21481718157127319</v>
      </c>
      <c r="R118" s="268">
        <f t="shared" ref="R118:S118" si="15">((R79/(R74+R79))*R114)/R79</f>
        <v>-0.2159248672317676</v>
      </c>
      <c r="S118" s="268">
        <f t="shared" si="15"/>
        <v>-0.21704865908035381</v>
      </c>
    </row>
    <row r="119" spans="1:21" customFormat="1" x14ac:dyDescent="0.2">
      <c r="A119" s="229"/>
      <c r="B119" s="222"/>
      <c r="C119" s="274"/>
      <c r="D119" s="211"/>
      <c r="E119" s="211"/>
      <c r="F119" s="211"/>
      <c r="G119" s="211"/>
      <c r="H119" s="211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</row>
    <row r="120" spans="1:21" customFormat="1" x14ac:dyDescent="0.2">
      <c r="A120" s="21" t="s">
        <v>112</v>
      </c>
      <c r="B120" s="222" t="s">
        <v>206</v>
      </c>
      <c r="C120" s="211"/>
      <c r="D120" s="211"/>
      <c r="E120" s="211"/>
      <c r="F120" s="211"/>
      <c r="G120" s="211"/>
      <c r="H120" s="211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</row>
    <row r="121" spans="1:21" customFormat="1" x14ac:dyDescent="0.2">
      <c r="A121" s="131" t="s">
        <v>55</v>
      </c>
      <c r="B121" s="222"/>
      <c r="C121" s="211"/>
      <c r="D121" s="211"/>
      <c r="E121" s="211"/>
      <c r="F121" s="211"/>
      <c r="G121" s="211"/>
      <c r="H121" s="211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06"/>
      <c r="U121" s="206"/>
    </row>
    <row r="122" spans="1:21" customFormat="1" x14ac:dyDescent="0.2">
      <c r="A122" s="131" t="s">
        <v>56</v>
      </c>
      <c r="B122" s="222"/>
      <c r="C122" s="211"/>
      <c r="D122" s="211"/>
      <c r="E122" s="211"/>
      <c r="F122" s="211"/>
      <c r="G122" s="211"/>
      <c r="H122" s="211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06"/>
      <c r="U122" s="206"/>
    </row>
    <row r="123" spans="1:21" customFormat="1" x14ac:dyDescent="0.2">
      <c r="A123" s="131" t="s">
        <v>63</v>
      </c>
      <c r="B123" s="222"/>
      <c r="C123" s="265"/>
      <c r="D123" s="265"/>
      <c r="E123" s="265"/>
      <c r="F123" s="265"/>
      <c r="G123" s="265"/>
      <c r="H123" s="265"/>
      <c r="I123" s="272"/>
      <c r="J123" s="272"/>
      <c r="K123" s="272"/>
      <c r="L123" s="272"/>
      <c r="M123" s="272"/>
      <c r="N123" s="219"/>
      <c r="O123" s="219"/>
      <c r="P123" s="219"/>
      <c r="Q123" s="219"/>
      <c r="R123" s="219"/>
      <c r="S123" s="219"/>
    </row>
    <row r="124" spans="1:21" customFormat="1" x14ac:dyDescent="0.2">
      <c r="A124" s="131" t="s">
        <v>57</v>
      </c>
      <c r="B124" s="222"/>
      <c r="C124" s="211"/>
      <c r="D124" s="211"/>
      <c r="E124" s="211"/>
      <c r="F124" s="211"/>
      <c r="G124" s="211"/>
      <c r="H124" s="211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06"/>
      <c r="U124" s="206"/>
    </row>
    <row r="125" spans="1:21" customFormat="1" x14ac:dyDescent="0.2">
      <c r="A125" s="131" t="s">
        <v>64</v>
      </c>
      <c r="B125" s="222"/>
      <c r="C125" s="211"/>
      <c r="D125" s="211"/>
      <c r="E125" s="211"/>
      <c r="F125" s="211"/>
      <c r="G125" s="211"/>
      <c r="H125" s="211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06"/>
      <c r="U125" s="206"/>
    </row>
    <row r="126" spans="1:21" customFormat="1" x14ac:dyDescent="0.2">
      <c r="A126" s="131" t="s">
        <v>58</v>
      </c>
      <c r="B126" s="222"/>
      <c r="C126" s="211"/>
      <c r="D126" s="211"/>
      <c r="E126" s="211"/>
      <c r="F126" s="211"/>
      <c r="G126" s="211"/>
      <c r="H126" s="211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06"/>
      <c r="U126" s="206"/>
    </row>
    <row r="127" spans="1:21" customFormat="1" x14ac:dyDescent="0.2">
      <c r="A127" s="131" t="s">
        <v>75</v>
      </c>
      <c r="B127" s="222"/>
      <c r="C127" s="211"/>
      <c r="D127" s="211"/>
      <c r="E127" s="211"/>
      <c r="F127" s="211"/>
      <c r="G127" s="211"/>
      <c r="H127" s="211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06"/>
      <c r="U127" s="206"/>
    </row>
    <row r="128" spans="1:21" customFormat="1" x14ac:dyDescent="0.2">
      <c r="A128" s="131" t="s">
        <v>59</v>
      </c>
      <c r="B128" s="222"/>
      <c r="C128" s="211"/>
      <c r="D128" s="211"/>
      <c r="E128" s="211"/>
      <c r="F128" s="211"/>
      <c r="G128" s="211"/>
      <c r="H128" s="211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06"/>
      <c r="U128" s="206"/>
    </row>
    <row r="129" spans="1:21" customFormat="1" x14ac:dyDescent="0.2">
      <c r="A129" s="131" t="s">
        <v>60</v>
      </c>
      <c r="B129" s="222"/>
      <c r="C129" s="211"/>
      <c r="D129" s="211"/>
      <c r="E129" s="211"/>
      <c r="F129" s="211"/>
      <c r="G129" s="211"/>
      <c r="H129" s="211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06"/>
      <c r="U129" s="206"/>
    </row>
    <row r="130" spans="1:21" customFormat="1" x14ac:dyDescent="0.2">
      <c r="A130" s="131" t="s">
        <v>61</v>
      </c>
      <c r="B130" s="222"/>
      <c r="C130" s="211"/>
      <c r="D130" s="211"/>
      <c r="E130" s="211"/>
      <c r="F130" s="211"/>
      <c r="G130" s="211"/>
      <c r="H130" s="211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06"/>
      <c r="U130" s="206"/>
    </row>
    <row r="131" spans="1:21" customFormat="1" x14ac:dyDescent="0.2">
      <c r="A131" s="131" t="s">
        <v>76</v>
      </c>
      <c r="B131" s="222"/>
      <c r="C131" s="211"/>
      <c r="D131" s="211"/>
      <c r="E131" s="211"/>
      <c r="F131" s="211"/>
      <c r="G131" s="211"/>
      <c r="H131" s="211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</row>
    <row r="132" spans="1:21" customFormat="1" x14ac:dyDescent="0.2">
      <c r="A132" s="131" t="s">
        <v>62</v>
      </c>
      <c r="B132" s="222"/>
      <c r="C132" s="265"/>
      <c r="D132" s="265"/>
      <c r="E132" s="265"/>
      <c r="F132" s="265"/>
      <c r="G132" s="265"/>
      <c r="H132" s="265"/>
      <c r="I132" s="272"/>
      <c r="J132" s="272"/>
      <c r="K132" s="272"/>
      <c r="L132" s="272"/>
      <c r="M132" s="272"/>
      <c r="N132" s="272"/>
      <c r="O132" s="272"/>
      <c r="P132" s="272"/>
      <c r="Q132" s="272"/>
      <c r="R132" s="272"/>
      <c r="S132" s="272"/>
    </row>
    <row r="133" spans="1:21" customFormat="1" x14ac:dyDescent="0.2">
      <c r="A133" s="131"/>
      <c r="B133" s="222"/>
      <c r="C133" s="211"/>
      <c r="D133" s="211"/>
      <c r="E133" s="211"/>
      <c r="F133" s="211"/>
      <c r="G133" s="211"/>
      <c r="H133" s="211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</row>
    <row r="134" spans="1:21" customFormat="1" x14ac:dyDescent="0.2">
      <c r="A134" s="131" t="s">
        <v>110</v>
      </c>
      <c r="B134" s="222"/>
      <c r="C134" s="211"/>
      <c r="D134" s="211"/>
      <c r="E134" s="211"/>
      <c r="F134" s="211"/>
      <c r="G134" s="211"/>
      <c r="H134" s="211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</row>
    <row r="135" spans="1:21" customFormat="1" x14ac:dyDescent="0.2">
      <c r="A135" s="240"/>
      <c r="B135" s="222"/>
      <c r="C135" s="211"/>
      <c r="D135" s="211"/>
      <c r="E135" s="211"/>
      <c r="F135" s="211"/>
      <c r="G135" s="211"/>
      <c r="H135" s="211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</row>
    <row r="136" spans="1:21" customFormat="1" x14ac:dyDescent="0.2">
      <c r="A136" s="233" t="s">
        <v>65</v>
      </c>
      <c r="B136" s="222"/>
      <c r="C136" s="211"/>
      <c r="D136" s="211"/>
      <c r="E136" s="211"/>
      <c r="F136" s="211"/>
      <c r="G136" s="211"/>
      <c r="H136" s="211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06"/>
      <c r="U136" s="206"/>
    </row>
    <row r="137" spans="1:21" customFormat="1" x14ac:dyDescent="0.2">
      <c r="A137" s="233" t="s">
        <v>66</v>
      </c>
      <c r="B137" s="222"/>
      <c r="C137" s="211"/>
      <c r="D137" s="211"/>
      <c r="E137" s="211"/>
      <c r="F137" s="211"/>
      <c r="G137" s="211"/>
      <c r="H137" s="211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06"/>
      <c r="U137" s="206"/>
    </row>
    <row r="138" spans="1:21" customFormat="1" x14ac:dyDescent="0.2">
      <c r="A138" s="233" t="s">
        <v>67</v>
      </c>
      <c r="B138" s="222"/>
      <c r="C138" s="211"/>
      <c r="D138" s="211"/>
      <c r="E138" s="211"/>
      <c r="F138" s="211"/>
      <c r="G138" s="211"/>
      <c r="H138" s="211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06"/>
      <c r="U138" s="206"/>
    </row>
    <row r="139" spans="1:21" customFormat="1" x14ac:dyDescent="0.2">
      <c r="A139" s="233" t="s">
        <v>69</v>
      </c>
      <c r="B139" s="222"/>
      <c r="C139" s="211"/>
      <c r="D139" s="211"/>
      <c r="E139" s="211"/>
      <c r="F139" s="211"/>
      <c r="G139" s="211"/>
      <c r="H139" s="211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06"/>
      <c r="U139" s="206"/>
    </row>
    <row r="140" spans="1:21" customFormat="1" x14ac:dyDescent="0.2">
      <c r="A140" s="233" t="s">
        <v>70</v>
      </c>
      <c r="B140" s="222"/>
      <c r="C140" s="211"/>
      <c r="D140" s="211"/>
      <c r="E140" s="211"/>
      <c r="F140" s="211"/>
      <c r="G140" s="211"/>
      <c r="H140" s="211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06"/>
      <c r="U140" s="206"/>
    </row>
    <row r="141" spans="1:21" customFormat="1" x14ac:dyDescent="0.2">
      <c r="A141" s="233" t="s">
        <v>71</v>
      </c>
      <c r="B141" s="222"/>
      <c r="C141" s="211"/>
      <c r="D141" s="211"/>
      <c r="E141" s="211"/>
      <c r="F141" s="211"/>
      <c r="G141" s="211"/>
      <c r="H141" s="211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06"/>
      <c r="U141" s="206"/>
    </row>
    <row r="142" spans="1:21" customFormat="1" x14ac:dyDescent="0.2">
      <c r="A142" s="233" t="s">
        <v>72</v>
      </c>
      <c r="B142" s="222"/>
      <c r="C142" s="211"/>
      <c r="D142" s="211"/>
      <c r="E142" s="211"/>
      <c r="F142" s="211"/>
      <c r="G142" s="211"/>
      <c r="H142" s="211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06"/>
      <c r="U142" s="206"/>
    </row>
    <row r="143" spans="1:21" customFormat="1" x14ac:dyDescent="0.2">
      <c r="A143" s="233" t="s">
        <v>73</v>
      </c>
      <c r="B143" s="222"/>
      <c r="C143" s="211"/>
      <c r="D143" s="211"/>
      <c r="E143" s="211"/>
      <c r="F143" s="211"/>
      <c r="G143" s="211"/>
      <c r="H143" s="211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06"/>
      <c r="U143" s="206"/>
    </row>
    <row r="144" spans="1:21" customFormat="1" x14ac:dyDescent="0.2">
      <c r="A144" s="233"/>
      <c r="B144" s="222"/>
      <c r="C144" s="211"/>
      <c r="D144" s="211"/>
      <c r="E144" s="211"/>
      <c r="F144" s="211"/>
      <c r="G144" s="211"/>
      <c r="H144" s="211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</row>
    <row r="145" spans="1:19" customFormat="1" x14ac:dyDescent="0.2">
      <c r="A145" s="233" t="s">
        <v>74</v>
      </c>
      <c r="B145" s="222"/>
      <c r="C145" s="265"/>
      <c r="D145" s="265"/>
      <c r="E145" s="265"/>
      <c r="F145" s="265"/>
      <c r="G145" s="265"/>
      <c r="H145" s="265"/>
      <c r="I145" s="272"/>
      <c r="J145" s="272"/>
      <c r="K145" s="272"/>
      <c r="L145" s="272"/>
      <c r="M145" s="272"/>
      <c r="N145" s="272"/>
      <c r="O145" s="272"/>
      <c r="P145" s="272"/>
      <c r="Q145" s="272"/>
      <c r="R145" s="272"/>
      <c r="S145" s="272"/>
    </row>
    <row r="146" spans="1:19" customFormat="1" x14ac:dyDescent="0.2">
      <c r="A146" s="227"/>
      <c r="B146" s="222"/>
      <c r="C146" s="211"/>
      <c r="D146" s="211"/>
      <c r="E146" s="211"/>
      <c r="F146" s="211"/>
      <c r="G146" s="211"/>
      <c r="H146" s="211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</row>
    <row r="147" spans="1:19" customFormat="1" x14ac:dyDescent="0.2">
      <c r="A147" s="227"/>
      <c r="B147" s="222"/>
      <c r="C147" s="211"/>
      <c r="D147" s="211"/>
      <c r="E147" s="211"/>
      <c r="F147" s="211"/>
      <c r="G147" s="211"/>
      <c r="H147" s="211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</row>
    <row r="148" spans="1:19" customFormat="1" x14ac:dyDescent="0.2">
      <c r="A148" s="21" t="s">
        <v>111</v>
      </c>
      <c r="B148" s="222"/>
      <c r="C148" s="211"/>
      <c r="D148" s="211"/>
      <c r="E148" s="211"/>
      <c r="F148" s="211"/>
      <c r="G148" s="211"/>
      <c r="H148" s="211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</row>
    <row r="149" spans="1:19" customFormat="1" x14ac:dyDescent="0.2">
      <c r="A149" s="241" t="s">
        <v>212</v>
      </c>
      <c r="B149" s="222"/>
      <c r="C149" s="211">
        <v>111.02549072873128</v>
      </c>
      <c r="D149" s="211">
        <v>112.19561470275119</v>
      </c>
      <c r="E149" s="211">
        <v>112.38248333613711</v>
      </c>
      <c r="F149" s="211">
        <v>113.85581092265818</v>
      </c>
      <c r="G149" s="211">
        <v>116.8845972980221</v>
      </c>
      <c r="H149" s="211">
        <v>120.06156504702594</v>
      </c>
      <c r="I149" s="219">
        <v>122.68792852259416</v>
      </c>
      <c r="J149" s="219">
        <v>125.21696210323047</v>
      </c>
      <c r="K149" s="219">
        <v>127.91593673124071</v>
      </c>
      <c r="L149" s="219">
        <v>130.49792859060793</v>
      </c>
      <c r="M149" s="219">
        <v>132.67570573302012</v>
      </c>
      <c r="N149" s="219">
        <v>133.74448826345738</v>
      </c>
      <c r="O149" s="219">
        <v>136.54064413681229</v>
      </c>
      <c r="P149" s="219">
        <v>139.21562487593442</v>
      </c>
      <c r="Q149" s="219">
        <v>141.50801204956826</v>
      </c>
      <c r="R149" s="219">
        <v>143.9808783790821</v>
      </c>
      <c r="S149" s="219">
        <v>146.61019475104064</v>
      </c>
    </row>
    <row r="150" spans="1:19" customFormat="1" x14ac:dyDescent="0.2">
      <c r="A150" s="226" t="s">
        <v>95</v>
      </c>
      <c r="B150" s="222"/>
      <c r="C150" s="211">
        <v>113.59623014237621</v>
      </c>
      <c r="D150" s="211">
        <v>115.454531451378</v>
      </c>
      <c r="E150" s="211">
        <v>115.82302795455577</v>
      </c>
      <c r="F150" s="211">
        <v>117.00384509029487</v>
      </c>
      <c r="G150" s="211">
        <v>119.67257100134174</v>
      </c>
      <c r="H150" s="211">
        <v>123.10837405796917</v>
      </c>
      <c r="I150" s="219">
        <v>125.82032490973967</v>
      </c>
      <c r="J150" s="219">
        <v>128.41496818609451</v>
      </c>
      <c r="K150" s="219">
        <v>131.16551207366959</v>
      </c>
      <c r="L150" s="219">
        <v>133.77696539816583</v>
      </c>
      <c r="M150" s="219">
        <v>135.9495016915603</v>
      </c>
      <c r="N150" s="219">
        <v>137.00781228769074</v>
      </c>
      <c r="O150" s="219">
        <v>139.83968250282683</v>
      </c>
      <c r="P150" s="219">
        <v>142.51013370130121</v>
      </c>
      <c r="Q150" s="219">
        <v>144.72890148244076</v>
      </c>
      <c r="R150" s="219">
        <v>147.12370398107518</v>
      </c>
      <c r="S150" s="219">
        <v>149.66563309442958</v>
      </c>
    </row>
    <row r="151" spans="1:19" customFormat="1" x14ac:dyDescent="0.2">
      <c r="A151" s="235" t="s">
        <v>54</v>
      </c>
      <c r="B151" s="222"/>
      <c r="C151" s="211">
        <v>94.588908123595701</v>
      </c>
      <c r="D151" s="211">
        <v>92.140306279629442</v>
      </c>
      <c r="E151" s="211">
        <v>87.745112583423008</v>
      </c>
      <c r="F151" s="211">
        <v>87.364305231811741</v>
      </c>
      <c r="G151" s="211">
        <v>90.921990044512768</v>
      </c>
      <c r="H151" s="211">
        <v>94.208082060100324</v>
      </c>
      <c r="I151" s="219">
        <v>94.654954021006048</v>
      </c>
      <c r="J151" s="219">
        <v>94.971933842080176</v>
      </c>
      <c r="K151" s="219">
        <v>95.360919960084573</v>
      </c>
      <c r="L151" s="219">
        <v>95.612444362042552</v>
      </c>
      <c r="M151" s="219">
        <v>95.516226741381004</v>
      </c>
      <c r="N151" s="219">
        <v>95.441775690345338</v>
      </c>
      <c r="O151" s="219">
        <v>95.758746247775377</v>
      </c>
      <c r="P151" s="219">
        <v>95.927306455630003</v>
      </c>
      <c r="Q151" s="219">
        <v>95.762154553172124</v>
      </c>
      <c r="R151" s="219">
        <v>95.687920329936162</v>
      </c>
      <c r="S151" s="219">
        <v>95.681082499406969</v>
      </c>
    </row>
    <row r="152" spans="1:19" customFormat="1" x14ac:dyDescent="0.2">
      <c r="A152" s="242" t="s">
        <v>125</v>
      </c>
      <c r="B152" s="222"/>
      <c r="C152" s="265">
        <v>116.63247065980454</v>
      </c>
      <c r="D152" s="265">
        <v>122.62730905906479</v>
      </c>
      <c r="E152" s="265">
        <v>121.66667866956966</v>
      </c>
      <c r="F152" s="265">
        <v>125.42213095579235</v>
      </c>
      <c r="G152" s="265">
        <v>138.18642293716269</v>
      </c>
      <c r="H152" s="265">
        <v>146.38304678473614</v>
      </c>
      <c r="I152" s="272">
        <v>153.68722157864062</v>
      </c>
      <c r="J152" s="272">
        <v>161.1303671937689</v>
      </c>
      <c r="K152" s="272">
        <v>169.06926026935818</v>
      </c>
      <c r="L152" s="272">
        <v>177.12321466330874</v>
      </c>
      <c r="M152" s="272">
        <v>184.89677253821216</v>
      </c>
      <c r="N152" s="272">
        <v>193.38861083612269</v>
      </c>
      <c r="O152" s="272">
        <v>202.59152766384975</v>
      </c>
      <c r="P152" s="272">
        <v>211.69410153181053</v>
      </c>
      <c r="Q152" s="272">
        <v>220.9362412019193</v>
      </c>
      <c r="R152" s="272">
        <v>230.77180715125252</v>
      </c>
      <c r="S152" s="272">
        <v>240.89991414992556</v>
      </c>
    </row>
    <row r="153" spans="1:19" customFormat="1" x14ac:dyDescent="0.2">
      <c r="A153" s="235" t="s">
        <v>29</v>
      </c>
      <c r="B153" s="222"/>
      <c r="C153" s="211">
        <v>112.46885381341032</v>
      </c>
      <c r="D153" s="211">
        <v>110.91995027420749</v>
      </c>
      <c r="E153" s="211">
        <v>110.70378853134275</v>
      </c>
      <c r="F153" s="211">
        <v>113.38137444869008</v>
      </c>
      <c r="G153" s="211">
        <v>118.69281013929445</v>
      </c>
      <c r="H153" s="211">
        <v>122.983401742796</v>
      </c>
      <c r="I153" s="219">
        <v>125.25919010323368</v>
      </c>
      <c r="J153" s="219">
        <v>127.39963347227246</v>
      </c>
      <c r="K153" s="219">
        <v>129.67537957967045</v>
      </c>
      <c r="L153" s="219">
        <v>131.7958415035977</v>
      </c>
      <c r="M153" s="219">
        <v>133.46646074794674</v>
      </c>
      <c r="N153" s="219">
        <v>134.27044073205593</v>
      </c>
      <c r="O153" s="219">
        <v>136.56194241434321</v>
      </c>
      <c r="P153" s="219">
        <v>138.67648163940424</v>
      </c>
      <c r="Q153" s="219">
        <v>140.33429063438274</v>
      </c>
      <c r="R153" s="219">
        <v>142.14655579355798</v>
      </c>
      <c r="S153" s="219">
        <v>144.08362819183327</v>
      </c>
    </row>
    <row r="154" spans="1:19" customFormat="1" x14ac:dyDescent="0.2">
      <c r="A154" s="235" t="s">
        <v>30</v>
      </c>
      <c r="B154" s="222"/>
      <c r="C154" s="211">
        <v>110.43721166316907</v>
      </c>
      <c r="D154" s="211">
        <v>108.42189072635927</v>
      </c>
      <c r="E154" s="211">
        <v>105.80849053922722</v>
      </c>
      <c r="F154" s="211">
        <v>107.64640168406491</v>
      </c>
      <c r="G154" s="211">
        <v>115.09401306030536</v>
      </c>
      <c r="H154" s="211">
        <v>122.33794576142122</v>
      </c>
      <c r="I154" s="219">
        <v>125.22346425200779</v>
      </c>
      <c r="J154" s="219">
        <v>127.99861294481228</v>
      </c>
      <c r="K154" s="219">
        <v>130.93578176185667</v>
      </c>
      <c r="L154" s="219">
        <v>133.73994279366022</v>
      </c>
      <c r="M154" s="219">
        <v>136.11090610167608</v>
      </c>
      <c r="N154" s="219">
        <v>137.26958307285159</v>
      </c>
      <c r="O154" s="219">
        <v>140.30900259213811</v>
      </c>
      <c r="P154" s="219">
        <v>143.19261438615655</v>
      </c>
      <c r="Q154" s="219">
        <v>145.62755543058307</v>
      </c>
      <c r="R154" s="219">
        <v>148.2443153371683</v>
      </c>
      <c r="S154" s="219">
        <v>151.01437696624899</v>
      </c>
    </row>
    <row r="155" spans="1:19" customFormat="1" x14ac:dyDescent="0.2">
      <c r="A155" s="235" t="s">
        <v>31</v>
      </c>
      <c r="B155" s="222"/>
      <c r="C155" s="211">
        <v>116.86565655031671</v>
      </c>
      <c r="D155" s="211">
        <v>121.49910758005346</v>
      </c>
      <c r="E155" s="211">
        <v>123.4149792208953</v>
      </c>
      <c r="F155" s="211">
        <v>124.70385537421507</v>
      </c>
      <c r="G155" s="211">
        <v>124.95910767538483</v>
      </c>
      <c r="H155" s="211">
        <v>126.90146845430669</v>
      </c>
      <c r="I155" s="219">
        <v>130.09685077894883</v>
      </c>
      <c r="J155" s="219">
        <v>133.18698701408968</v>
      </c>
      <c r="K155" s="219">
        <v>136.45554902736683</v>
      </c>
      <c r="L155" s="219">
        <v>139.59462991200792</v>
      </c>
      <c r="M155" s="219">
        <v>142.29055894024251</v>
      </c>
      <c r="N155" s="219">
        <v>143.61253593832143</v>
      </c>
      <c r="O155" s="219">
        <v>147.02098971248589</v>
      </c>
      <c r="P155" s="219">
        <v>150.27619532882002</v>
      </c>
      <c r="Q155" s="219">
        <v>153.06958335855055</v>
      </c>
      <c r="R155" s="219">
        <v>156.06271482403639</v>
      </c>
      <c r="S155" s="219">
        <v>159.22643522537669</v>
      </c>
    </row>
    <row r="156" spans="1:19" customFormat="1" x14ac:dyDescent="0.2">
      <c r="A156" s="235" t="s">
        <v>32</v>
      </c>
      <c r="B156" s="222"/>
      <c r="C156" s="211">
        <v>115.53324422911746</v>
      </c>
      <c r="D156" s="211">
        <v>117.46515689982833</v>
      </c>
      <c r="E156" s="211">
        <v>119.20265064715052</v>
      </c>
      <c r="F156" s="211">
        <v>122.4576343383621</v>
      </c>
      <c r="G156" s="211">
        <v>125.52636433949846</v>
      </c>
      <c r="H156" s="211">
        <v>128.41858682200225</v>
      </c>
      <c r="I156" s="219">
        <v>131.69797974332101</v>
      </c>
      <c r="J156" s="219">
        <v>134.87305081436668</v>
      </c>
      <c r="K156" s="219">
        <v>138.2311239196026</v>
      </c>
      <c r="L156" s="219">
        <v>141.46019177072472</v>
      </c>
      <c r="M156" s="219">
        <v>144.24232068280457</v>
      </c>
      <c r="N156" s="219">
        <v>145.60752552644428</v>
      </c>
      <c r="O156" s="219">
        <v>149.11520808263165</v>
      </c>
      <c r="P156" s="219">
        <v>152.46982946979449</v>
      </c>
      <c r="Q156" s="219">
        <v>155.35804591664967</v>
      </c>
      <c r="R156" s="219">
        <v>158.45105459013305</v>
      </c>
      <c r="S156" s="219">
        <v>161.71945730172484</v>
      </c>
    </row>
    <row r="157" spans="1:19" customFormat="1" x14ac:dyDescent="0.2">
      <c r="A157" s="235" t="s">
        <v>33</v>
      </c>
      <c r="B157" s="222"/>
      <c r="C157" s="211">
        <v>106.64837930911584</v>
      </c>
      <c r="D157" s="211">
        <v>109.20890534334877</v>
      </c>
      <c r="E157" s="211">
        <v>108.12323164130811</v>
      </c>
      <c r="F157" s="211">
        <v>104.92502804871016</v>
      </c>
      <c r="G157" s="211">
        <v>106.02879837418647</v>
      </c>
      <c r="H157" s="211">
        <v>109.17019556609611</v>
      </c>
      <c r="I157" s="219">
        <v>110.68494460449811</v>
      </c>
      <c r="J157" s="219">
        <v>112.06472266483347</v>
      </c>
      <c r="K157" s="219">
        <v>113.54748788263382</v>
      </c>
      <c r="L157" s="219">
        <v>114.88032658527518</v>
      </c>
      <c r="M157" s="219">
        <v>115.80772626150943</v>
      </c>
      <c r="N157" s="219">
        <v>116.24146752356455</v>
      </c>
      <c r="O157" s="219">
        <v>117.6877461786496</v>
      </c>
      <c r="P157" s="219">
        <v>118.96665912151887</v>
      </c>
      <c r="Q157" s="219">
        <v>119.84147493178617</v>
      </c>
      <c r="R157" s="219">
        <v>120.83717779251768</v>
      </c>
      <c r="S157" s="219">
        <v>121.92696373700211</v>
      </c>
    </row>
    <row r="158" spans="1:19" customFormat="1" x14ac:dyDescent="0.2">
      <c r="A158" s="226" t="s">
        <v>46</v>
      </c>
      <c r="B158" s="222"/>
      <c r="C158" s="211"/>
      <c r="D158" s="211"/>
      <c r="E158" s="211"/>
      <c r="F158" s="211"/>
      <c r="G158" s="211"/>
      <c r="H158" s="211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</row>
    <row r="159" spans="1:19" customFormat="1" x14ac:dyDescent="0.2">
      <c r="A159" s="235" t="s">
        <v>21</v>
      </c>
      <c r="B159" s="222"/>
      <c r="C159" s="211">
        <v>113.88283553444676</v>
      </c>
      <c r="D159" s="211">
        <v>119.17360521908138</v>
      </c>
      <c r="E159" s="211">
        <v>129.18463853025702</v>
      </c>
      <c r="F159" s="211">
        <v>138.91057658100138</v>
      </c>
      <c r="G159" s="211">
        <v>137.00950852560621</v>
      </c>
      <c r="H159" s="211">
        <v>133.17070017039924</v>
      </c>
      <c r="I159" s="219">
        <v>135.28575798541752</v>
      </c>
      <c r="J159" s="219">
        <v>137.24331403018084</v>
      </c>
      <c r="K159" s="219">
        <v>139.33481734511074</v>
      </c>
      <c r="L159" s="219">
        <v>141.24906890053879</v>
      </c>
      <c r="M159" s="219">
        <v>142.67121794503902</v>
      </c>
      <c r="N159" s="219">
        <v>143.34668897755023</v>
      </c>
      <c r="O159" s="219">
        <v>145.41759789515299</v>
      </c>
      <c r="P159" s="219">
        <v>147.28893603879402</v>
      </c>
      <c r="Q159" s="219">
        <v>148.66582437583429</v>
      </c>
      <c r="R159" s="219">
        <v>150.19784802756081</v>
      </c>
      <c r="S159" s="219">
        <v>151.85253084524163</v>
      </c>
    </row>
    <row r="160" spans="1:19" customFormat="1" x14ac:dyDescent="0.2">
      <c r="A160" s="240" t="s">
        <v>22</v>
      </c>
      <c r="B160" s="243"/>
      <c r="C160" s="211">
        <v>123.46684744543879</v>
      </c>
      <c r="D160" s="211">
        <v>115.72001620003343</v>
      </c>
      <c r="E160" s="211">
        <v>113.76806437266163</v>
      </c>
      <c r="F160" s="211">
        <v>114.81699719632978</v>
      </c>
      <c r="G160" s="211">
        <v>124.47155615887931</v>
      </c>
      <c r="H160" s="211">
        <v>136.87663241517868</v>
      </c>
      <c r="I160" s="219">
        <v>139.29126867566055</v>
      </c>
      <c r="J160" s="219">
        <v>141.55135681923298</v>
      </c>
      <c r="K160" s="219">
        <v>143.95756043429191</v>
      </c>
      <c r="L160" s="219">
        <v>146.18762949533129</v>
      </c>
      <c r="M160" s="219">
        <v>147.91511591974646</v>
      </c>
      <c r="N160" s="219">
        <v>148.74336345174416</v>
      </c>
      <c r="O160" s="219">
        <v>151.15351978338498</v>
      </c>
      <c r="P160" s="219">
        <v>153.36377495334605</v>
      </c>
      <c r="Q160" s="219">
        <v>155.06549681896919</v>
      </c>
      <c r="R160" s="219">
        <v>156.9347458622876</v>
      </c>
      <c r="S160" s="219">
        <v>158.93838625911496</v>
      </c>
    </row>
    <row r="161" spans="1:19" customFormat="1" x14ac:dyDescent="0.2">
      <c r="A161" s="240" t="s">
        <v>23</v>
      </c>
      <c r="B161" s="243"/>
      <c r="C161" s="211">
        <v>103.12278855493524</v>
      </c>
      <c r="D161" s="211">
        <v>101.37166590518203</v>
      </c>
      <c r="E161" s="211">
        <v>102.4308324510736</v>
      </c>
      <c r="F161" s="211">
        <v>102.99154630944103</v>
      </c>
      <c r="G161" s="211">
        <v>106.35545726773343</v>
      </c>
      <c r="H161" s="211">
        <v>109.97257883543855</v>
      </c>
      <c r="I161" s="219">
        <v>111.14356758950737</v>
      </c>
      <c r="J161" s="219">
        <v>112.17096550218069</v>
      </c>
      <c r="K161" s="219">
        <v>113.29299405193953</v>
      </c>
      <c r="L161" s="219">
        <v>114.25848331325108</v>
      </c>
      <c r="M161" s="219">
        <v>114.81426176231797</v>
      </c>
      <c r="N161" s="219">
        <v>115.06122466437523</v>
      </c>
      <c r="O161" s="219">
        <v>116.12193957372487</v>
      </c>
      <c r="P161" s="219">
        <v>117.01012101105329</v>
      </c>
      <c r="Q161" s="219">
        <v>117.49528407569385</v>
      </c>
      <c r="R161" s="219">
        <v>118.09431494632921</v>
      </c>
      <c r="S161" s="219">
        <v>118.77999537961941</v>
      </c>
    </row>
    <row r="162" spans="1:19" customFormat="1" x14ac:dyDescent="0.2">
      <c r="A162" s="240" t="s">
        <v>24</v>
      </c>
      <c r="B162" s="243"/>
      <c r="C162" s="211">
        <v>92.373315379303577</v>
      </c>
      <c r="D162" s="211">
        <v>83.446259077381541</v>
      </c>
      <c r="E162" s="211">
        <v>75.999014034457005</v>
      </c>
      <c r="F162" s="211">
        <v>73.165770047309778</v>
      </c>
      <c r="G162" s="211">
        <v>71.528687687039877</v>
      </c>
      <c r="H162" s="211">
        <v>69.003310542833802</v>
      </c>
      <c r="I162" s="219">
        <v>66.913660624703041</v>
      </c>
      <c r="J162" s="219">
        <v>64.797715589567801</v>
      </c>
      <c r="K162" s="219">
        <v>62.792550308659578</v>
      </c>
      <c r="L162" s="219">
        <v>60.766178472077556</v>
      </c>
      <c r="M162" s="219">
        <v>58.588838375385485</v>
      </c>
      <c r="N162" s="219">
        <v>57.503574212200256</v>
      </c>
      <c r="O162" s="219">
        <v>55.682760043729232</v>
      </c>
      <c r="P162" s="219">
        <v>53.835720093648277</v>
      </c>
      <c r="Q162" s="219">
        <v>51.869033874558845</v>
      </c>
      <c r="R162" s="219">
        <v>50.021572420944672</v>
      </c>
      <c r="S162" s="219">
        <v>48.273887906499681</v>
      </c>
    </row>
    <row r="163" spans="1:19" customFormat="1" x14ac:dyDescent="0.2">
      <c r="A163" s="240" t="s">
        <v>25</v>
      </c>
      <c r="B163" s="243"/>
      <c r="C163" s="211">
        <v>85.841734848387603</v>
      </c>
      <c r="D163" s="211">
        <v>80.857690598751304</v>
      </c>
      <c r="E163" s="211">
        <v>78.712338830771998</v>
      </c>
      <c r="F163" s="211">
        <v>81.540437494973901</v>
      </c>
      <c r="G163" s="211">
        <v>86.022011865367134</v>
      </c>
      <c r="H163" s="211">
        <v>88.246041503503207</v>
      </c>
      <c r="I163" s="219">
        <v>88.555637396781322</v>
      </c>
      <c r="J163" s="219">
        <v>88.746882098149939</v>
      </c>
      <c r="K163" s="219">
        <v>89.008524862647008</v>
      </c>
      <c r="L163" s="219">
        <v>89.14542775307234</v>
      </c>
      <c r="M163" s="219">
        <v>88.961810720852398</v>
      </c>
      <c r="N163" s="219">
        <v>88.846497287499943</v>
      </c>
      <c r="O163" s="219">
        <v>89.053356972322462</v>
      </c>
      <c r="P163" s="219">
        <v>89.125706519405512</v>
      </c>
      <c r="Q163" s="219">
        <v>88.891930562487147</v>
      </c>
      <c r="R163" s="219">
        <v>88.746655628187682</v>
      </c>
      <c r="S163" s="219">
        <v>88.66783802048063</v>
      </c>
    </row>
    <row r="164" spans="1:19" customFormat="1" x14ac:dyDescent="0.2">
      <c r="A164" s="240" t="s">
        <v>26</v>
      </c>
      <c r="B164" s="243"/>
      <c r="C164" s="265">
        <v>95.942172520503647</v>
      </c>
      <c r="D164" s="265">
        <v>87.265511654548618</v>
      </c>
      <c r="E164" s="265">
        <v>80.477766563452107</v>
      </c>
      <c r="F164" s="265">
        <v>78.15302725042568</v>
      </c>
      <c r="G164" s="265">
        <v>77.704918937238233</v>
      </c>
      <c r="H164" s="265">
        <v>76.078541738850404</v>
      </c>
      <c r="I164" s="272">
        <v>73.927336061208365</v>
      </c>
      <c r="J164" s="272">
        <v>71.737755724791313</v>
      </c>
      <c r="K164" s="272">
        <v>69.661878830233519</v>
      </c>
      <c r="L164" s="272">
        <v>67.553184697678986</v>
      </c>
      <c r="M164" s="272">
        <v>65.267469335720705</v>
      </c>
      <c r="N164" s="272">
        <v>63.174994183357505</v>
      </c>
      <c r="O164" s="272">
        <v>61.254289308724687</v>
      </c>
      <c r="P164" s="272">
        <v>59.243548872116911</v>
      </c>
      <c r="Q164" s="272">
        <v>57.224121825620259</v>
      </c>
      <c r="R164" s="272">
        <v>55.319320880691791</v>
      </c>
      <c r="S164" s="272">
        <v>53.448330941132191</v>
      </c>
    </row>
    <row r="165" spans="1:19" customFormat="1" x14ac:dyDescent="0.2">
      <c r="A165" s="240" t="s">
        <v>27</v>
      </c>
      <c r="B165" s="243"/>
      <c r="C165" s="265">
        <v>97.413610101412189</v>
      </c>
      <c r="D165" s="265">
        <v>90.086469717838483</v>
      </c>
      <c r="E165" s="265">
        <v>96.206524267764209</v>
      </c>
      <c r="F165" s="265">
        <v>103.49843161426205</v>
      </c>
      <c r="G165" s="265">
        <v>111.26743945292705</v>
      </c>
      <c r="H165" s="265">
        <v>116.8886884567109</v>
      </c>
      <c r="I165" s="272">
        <v>119.21145306466501</v>
      </c>
      <c r="J165" s="272">
        <v>121.41122312553961</v>
      </c>
      <c r="K165" s="272">
        <v>123.74600912557089</v>
      </c>
      <c r="L165" s="272">
        <v>125.9380655516139</v>
      </c>
      <c r="M165" s="272">
        <v>127.7055677241764</v>
      </c>
      <c r="N165" s="272">
        <v>129.74526922495849</v>
      </c>
      <c r="O165" s="272">
        <v>132.03294615209117</v>
      </c>
      <c r="P165" s="272">
        <v>134.02204912971845</v>
      </c>
      <c r="Q165" s="272">
        <v>135.87106029835419</v>
      </c>
      <c r="R165" s="272">
        <v>137.85928729107107</v>
      </c>
      <c r="S165" s="272">
        <v>139.79487802252305</v>
      </c>
    </row>
    <row r="166" spans="1:19" customFormat="1" x14ac:dyDescent="0.2">
      <c r="A166" s="235" t="s">
        <v>83</v>
      </c>
      <c r="B166" s="243"/>
      <c r="C166" s="265">
        <v>87.954354387025774</v>
      </c>
      <c r="D166" s="265">
        <v>79.329166100649601</v>
      </c>
      <c r="E166" s="265">
        <v>74.157295422347048</v>
      </c>
      <c r="F166" s="265">
        <v>66.579704933076314</v>
      </c>
      <c r="G166" s="265">
        <v>62.892599757333642</v>
      </c>
      <c r="H166" s="265">
        <v>61.768459991919023</v>
      </c>
      <c r="I166" s="272">
        <v>60.696555843706825</v>
      </c>
      <c r="J166" s="272">
        <v>59.560753363307526</v>
      </c>
      <c r="K166" s="272">
        <v>58.488062675822015</v>
      </c>
      <c r="L166" s="272">
        <v>57.354312024701414</v>
      </c>
      <c r="M166" s="272">
        <v>56.036555370681405</v>
      </c>
      <c r="N166" s="272">
        <v>54.850624984987029</v>
      </c>
      <c r="O166" s="272">
        <v>53.780746800021063</v>
      </c>
      <c r="P166" s="272">
        <v>52.599674034704222</v>
      </c>
      <c r="Q166" s="272">
        <v>51.378120060681823</v>
      </c>
      <c r="R166" s="272">
        <v>50.226480772630822</v>
      </c>
      <c r="S166" s="272">
        <v>49.073138526011803</v>
      </c>
    </row>
    <row r="167" spans="1:19" customFormat="1" x14ac:dyDescent="0.2">
      <c r="A167" s="235" t="s">
        <v>77</v>
      </c>
      <c r="B167" s="222"/>
      <c r="C167" s="265">
        <v>95.73898082368477</v>
      </c>
      <c r="D167" s="265">
        <v>98.793906505406468</v>
      </c>
      <c r="E167" s="265">
        <v>99.743955716403718</v>
      </c>
      <c r="F167" s="265">
        <v>99.186791187126985</v>
      </c>
      <c r="G167" s="265">
        <v>97.230432255225224</v>
      </c>
      <c r="H167" s="265">
        <v>96.628718131688316</v>
      </c>
      <c r="I167" s="272">
        <v>97.627118392252754</v>
      </c>
      <c r="J167" s="272">
        <v>98.516383922155839</v>
      </c>
      <c r="K167" s="272">
        <v>99.506333144744559</v>
      </c>
      <c r="L167" s="272">
        <v>100.37685388938648</v>
      </c>
      <c r="M167" s="272">
        <v>100.90591010155738</v>
      </c>
      <c r="N167" s="272">
        <v>101.64857703929204</v>
      </c>
      <c r="O167" s="272">
        <v>102.58395275844883</v>
      </c>
      <c r="P167" s="272">
        <v>103.28584827076766</v>
      </c>
      <c r="Q167" s="272">
        <v>103.88039754939662</v>
      </c>
      <c r="R167" s="272">
        <v>104.58359036942157</v>
      </c>
      <c r="S167" s="272">
        <v>105.24957148644616</v>
      </c>
    </row>
    <row r="168" spans="1:19" customFormat="1" x14ac:dyDescent="0.2">
      <c r="A168" s="235" t="s">
        <v>28</v>
      </c>
      <c r="B168" s="222"/>
      <c r="C168" s="265">
        <v>86.626271550143997</v>
      </c>
      <c r="D168" s="265">
        <v>82.490283707446281</v>
      </c>
      <c r="E168" s="265">
        <v>84.810521943014933</v>
      </c>
      <c r="F168" s="265">
        <v>88.04960161304875</v>
      </c>
      <c r="G168" s="265">
        <v>88.001389924719874</v>
      </c>
      <c r="H168" s="265">
        <v>87.65171259912843</v>
      </c>
      <c r="I168" s="272">
        <v>87.514841233227813</v>
      </c>
      <c r="J168" s="272">
        <v>87.257013275452039</v>
      </c>
      <c r="K168" s="272">
        <v>87.064017059698685</v>
      </c>
      <c r="L168" s="272">
        <v>86.74658363495243</v>
      </c>
      <c r="M168" s="272">
        <v>86.115500644740379</v>
      </c>
      <c r="N168" s="272">
        <v>85.649607719871028</v>
      </c>
      <c r="O168" s="272">
        <v>85.328349102303108</v>
      </c>
      <c r="P168" s="272">
        <v>84.79473851450966</v>
      </c>
      <c r="Q168" s="272">
        <v>84.157150387185823</v>
      </c>
      <c r="R168" s="272">
        <v>83.593412274407612</v>
      </c>
      <c r="S168" s="272">
        <v>82.986061562960217</v>
      </c>
    </row>
    <row r="169" spans="1:19" customFormat="1" x14ac:dyDescent="0.2">
      <c r="A169" s="46" t="s">
        <v>120</v>
      </c>
      <c r="B169" s="222"/>
      <c r="C169" s="211"/>
      <c r="D169" s="211"/>
      <c r="E169" s="211"/>
      <c r="F169" s="211"/>
      <c r="G169" s="211"/>
      <c r="H169" s="211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</row>
    <row r="170" spans="1:19" customFormat="1" x14ac:dyDescent="0.2">
      <c r="A170" s="234" t="s">
        <v>114</v>
      </c>
      <c r="B170" s="222"/>
      <c r="C170" s="211"/>
      <c r="D170" s="211"/>
      <c r="E170" s="274"/>
      <c r="F170" s="211"/>
      <c r="G170" s="211"/>
      <c r="H170" s="211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</row>
    <row r="171" spans="1:19" customFormat="1" x14ac:dyDescent="0.2">
      <c r="A171" s="225" t="s">
        <v>87</v>
      </c>
      <c r="B171" s="222" t="s">
        <v>102</v>
      </c>
      <c r="C171" s="282">
        <v>117.1175952293638</v>
      </c>
      <c r="D171" s="282">
        <v>120.17481687612876</v>
      </c>
      <c r="E171" s="282">
        <v>122.57831321365136</v>
      </c>
      <c r="F171" s="282">
        <v>137.48849180358633</v>
      </c>
      <c r="G171" s="282">
        <v>138.57544473482795</v>
      </c>
      <c r="H171" s="282">
        <v>131.24986128825324</v>
      </c>
      <c r="I171" s="288">
        <v>132.03179302347579</v>
      </c>
      <c r="J171" s="288">
        <v>136.16496417922014</v>
      </c>
      <c r="K171" s="288">
        <v>140.16126981246501</v>
      </c>
      <c r="L171" s="288">
        <v>144.19017427990576</v>
      </c>
      <c r="M171" s="288">
        <v>148.26792697366133</v>
      </c>
      <c r="N171" s="288">
        <v>156.04552762593141</v>
      </c>
      <c r="O171" s="288">
        <v>156.92122361980796</v>
      </c>
      <c r="P171" s="288">
        <v>157.71503040182165</v>
      </c>
      <c r="Q171" s="288">
        <v>158.59976246116236</v>
      </c>
      <c r="R171" s="288">
        <v>159.53158137938078</v>
      </c>
      <c r="S171" s="288">
        <v>160.54958606308384</v>
      </c>
    </row>
    <row r="172" spans="1:19" customFormat="1" x14ac:dyDescent="0.2">
      <c r="A172" s="225" t="s">
        <v>88</v>
      </c>
      <c r="B172" s="222" t="s">
        <v>102</v>
      </c>
      <c r="C172" s="282">
        <v>106.23400666870906</v>
      </c>
      <c r="D172" s="282">
        <v>105.81376793275416</v>
      </c>
      <c r="E172" s="282">
        <v>107.93004329140925</v>
      </c>
      <c r="F172" s="282">
        <v>132.88542982542307</v>
      </c>
      <c r="G172" s="282">
        <v>136.64892069957148</v>
      </c>
      <c r="H172" s="282">
        <v>119.67773280418841</v>
      </c>
      <c r="I172" s="288">
        <v>122.82552152087392</v>
      </c>
      <c r="J172" s="288">
        <v>133.95542156957171</v>
      </c>
      <c r="K172" s="288">
        <v>144.75943887974964</v>
      </c>
      <c r="L172" s="288">
        <v>155.34095911718222</v>
      </c>
      <c r="M172" s="288">
        <v>165.74995993998459</v>
      </c>
      <c r="N172" s="288">
        <v>184.75318290286506</v>
      </c>
      <c r="O172" s="288">
        <v>187.76750214732755</v>
      </c>
      <c r="P172" s="288">
        <v>190.69854777044665</v>
      </c>
      <c r="Q172" s="288">
        <v>193.61919325691736</v>
      </c>
      <c r="R172" s="288">
        <v>196.50615526355344</v>
      </c>
      <c r="S172" s="288">
        <v>199.38109659246487</v>
      </c>
    </row>
    <row r="173" spans="1:19" customFormat="1" x14ac:dyDescent="0.2">
      <c r="A173" s="225" t="s">
        <v>105</v>
      </c>
      <c r="B173" s="222" t="s">
        <v>102</v>
      </c>
      <c r="C173" s="282">
        <v>106.23400666870906</v>
      </c>
      <c r="D173" s="282">
        <v>105.81376793275416</v>
      </c>
      <c r="E173" s="282">
        <v>107.93004329140925</v>
      </c>
      <c r="F173" s="282">
        <v>132.88542982542307</v>
      </c>
      <c r="G173" s="282">
        <v>136.64892069957148</v>
      </c>
      <c r="H173" s="282">
        <v>119.67773280418841</v>
      </c>
      <c r="I173" s="288">
        <v>122.82552152087392</v>
      </c>
      <c r="J173" s="288">
        <v>133.95542156957171</v>
      </c>
      <c r="K173" s="288">
        <v>144.75943887974964</v>
      </c>
      <c r="L173" s="288">
        <v>155.34095911718222</v>
      </c>
      <c r="M173" s="288">
        <v>165.74995993998459</v>
      </c>
      <c r="N173" s="288">
        <v>184.75318290286506</v>
      </c>
      <c r="O173" s="288">
        <v>187.76750214732755</v>
      </c>
      <c r="P173" s="288">
        <v>190.69854777044665</v>
      </c>
      <c r="Q173" s="288">
        <v>193.61919325691736</v>
      </c>
      <c r="R173" s="288">
        <v>196.50615526355344</v>
      </c>
      <c r="S173" s="288">
        <v>199.38109659246487</v>
      </c>
    </row>
    <row r="174" spans="1:19" customFormat="1" x14ac:dyDescent="0.2">
      <c r="A174" s="241" t="s">
        <v>117</v>
      </c>
      <c r="B174" s="222" t="s">
        <v>205</v>
      </c>
      <c r="C174" s="282">
        <v>19.008425441086299</v>
      </c>
      <c r="D174" s="282">
        <v>19.504618772375231</v>
      </c>
      <c r="E174" s="282">
        <v>19.89471114782274</v>
      </c>
      <c r="F174" s="282">
        <v>22.314663653550088</v>
      </c>
      <c r="G174" s="282">
        <v>22.491078339242815</v>
      </c>
      <c r="H174" s="282">
        <v>21.302121150666945</v>
      </c>
      <c r="I174" s="288">
        <v>21.429030271878737</v>
      </c>
      <c r="J174" s="288">
        <v>22.09985241090364</v>
      </c>
      <c r="K174" s="288">
        <v>22.748460995468246</v>
      </c>
      <c r="L174" s="288">
        <v>23.402360437551451</v>
      </c>
      <c r="M174" s="288">
        <v>24.064188046756048</v>
      </c>
      <c r="N174" s="288">
        <v>25.326508553078682</v>
      </c>
      <c r="O174" s="288">
        <v>25.46863580540197</v>
      </c>
      <c r="P174" s="288">
        <v>25.597472271015743</v>
      </c>
      <c r="Q174" s="288">
        <v>25.741066095260354</v>
      </c>
      <c r="R174" s="288">
        <v>25.892302213085866</v>
      </c>
      <c r="S174" s="288">
        <v>26.05752645706859</v>
      </c>
    </row>
    <row r="175" spans="1:19" customFormat="1" x14ac:dyDescent="0.2">
      <c r="A175" s="209" t="s">
        <v>118</v>
      </c>
      <c r="B175" s="222" t="s">
        <v>205</v>
      </c>
      <c r="C175" s="277">
        <v>7.3851640575145705</v>
      </c>
      <c r="D175" s="277">
        <v>7.3559499470270717</v>
      </c>
      <c r="E175" s="277">
        <v>7.5030689459676134</v>
      </c>
      <c r="F175" s="277">
        <v>9.2379147778406487</v>
      </c>
      <c r="G175" s="277">
        <v>9.4995447248426519</v>
      </c>
      <c r="H175" s="277">
        <v>8.3197435407532012</v>
      </c>
      <c r="I175" s="278">
        <v>8.5385711725077993</v>
      </c>
      <c r="J175" s="278">
        <v>9.3122983468927547</v>
      </c>
      <c r="K175" s="278">
        <v>10.063370840700831</v>
      </c>
      <c r="L175" s="278">
        <v>10.798975807338769</v>
      </c>
      <c r="M175" s="278">
        <v>11.522587588177702</v>
      </c>
      <c r="N175" s="278">
        <v>12.843651563859773</v>
      </c>
      <c r="O175" s="278">
        <v>13.053200679441005</v>
      </c>
      <c r="P175" s="278">
        <v>13.256960788520752</v>
      </c>
      <c r="Q175" s="278">
        <v>13.459997902038367</v>
      </c>
      <c r="R175" s="278">
        <v>13.660693411088566</v>
      </c>
      <c r="S175" s="278">
        <v>13.860553267979322</v>
      </c>
    </row>
    <row r="176" spans="1:19" customFormat="1" x14ac:dyDescent="0.2">
      <c r="A176" s="210" t="s">
        <v>119</v>
      </c>
      <c r="B176" s="222"/>
      <c r="C176" s="289">
        <v>7.3851640575145705</v>
      </c>
      <c r="D176" s="289">
        <v>7.3559499470270717</v>
      </c>
      <c r="E176" s="289">
        <v>7.5030689459676134</v>
      </c>
      <c r="F176" s="289">
        <v>9.2379147778406487</v>
      </c>
      <c r="G176" s="289">
        <v>9.4995447248426519</v>
      </c>
      <c r="H176" s="289">
        <v>8.3197435407532012</v>
      </c>
      <c r="I176" s="290">
        <v>8.5385711725077993</v>
      </c>
      <c r="J176" s="290">
        <v>9.3122983468927547</v>
      </c>
      <c r="K176" s="290">
        <v>10.063370840700831</v>
      </c>
      <c r="L176" s="290">
        <v>10.798975807338769</v>
      </c>
      <c r="M176" s="290">
        <v>11.522587588177702</v>
      </c>
      <c r="N176" s="290">
        <v>12.843651563859773</v>
      </c>
      <c r="O176" s="290">
        <v>13.053200679441005</v>
      </c>
      <c r="P176" s="290">
        <v>13.256960788520752</v>
      </c>
      <c r="Q176" s="290">
        <v>13.459997902038367</v>
      </c>
      <c r="R176" s="290">
        <v>13.660693411088566</v>
      </c>
      <c r="S176" s="290">
        <v>13.860553267979322</v>
      </c>
    </row>
    <row r="177" spans="1:19" customFormat="1" outlineLevel="1" x14ac:dyDescent="0.2">
      <c r="A177" s="21" t="s">
        <v>78</v>
      </c>
      <c r="B177" s="222"/>
      <c r="C177" s="270"/>
      <c r="D177" s="270"/>
      <c r="E177" s="270"/>
      <c r="F177" s="270"/>
      <c r="G177" s="270"/>
      <c r="H177" s="270"/>
      <c r="I177" s="268"/>
      <c r="J177" s="268"/>
      <c r="K177" s="268"/>
      <c r="L177" s="268"/>
      <c r="M177" s="268"/>
      <c r="N177" s="268"/>
      <c r="O177" s="268"/>
      <c r="P177" s="268"/>
      <c r="Q177" s="268"/>
      <c r="R177" s="220"/>
      <c r="S177" s="220"/>
    </row>
    <row r="178" spans="1:19" customFormat="1" outlineLevel="1" x14ac:dyDescent="0.2">
      <c r="A178" s="225" t="s">
        <v>6</v>
      </c>
      <c r="B178" s="222"/>
      <c r="C178" s="286" t="s">
        <v>89</v>
      </c>
      <c r="D178" s="286" t="s">
        <v>89</v>
      </c>
      <c r="E178" s="286" t="s">
        <v>89</v>
      </c>
      <c r="F178" s="286" t="s">
        <v>89</v>
      </c>
      <c r="G178" s="286" t="s">
        <v>89</v>
      </c>
      <c r="H178" s="286" t="s">
        <v>89</v>
      </c>
      <c r="I178" s="287" t="s">
        <v>89</v>
      </c>
      <c r="J178" s="287" t="s">
        <v>89</v>
      </c>
      <c r="K178" s="287" t="s">
        <v>89</v>
      </c>
      <c r="L178" s="287" t="s">
        <v>89</v>
      </c>
      <c r="M178" s="287" t="s">
        <v>89</v>
      </c>
      <c r="N178" s="287" t="s">
        <v>89</v>
      </c>
      <c r="O178" s="287" t="s">
        <v>89</v>
      </c>
      <c r="P178" s="287" t="s">
        <v>89</v>
      </c>
      <c r="Q178" s="287" t="s">
        <v>89</v>
      </c>
      <c r="R178" s="287" t="s">
        <v>89</v>
      </c>
      <c r="S178" s="287" t="s">
        <v>89</v>
      </c>
    </row>
    <row r="179" spans="1:19" customFormat="1" outlineLevel="1" x14ac:dyDescent="0.2">
      <c r="A179" s="226" t="s">
        <v>40</v>
      </c>
      <c r="B179" s="222"/>
      <c r="C179" s="286" t="s">
        <v>89</v>
      </c>
      <c r="D179" s="286" t="s">
        <v>89</v>
      </c>
      <c r="E179" s="286" t="s">
        <v>89</v>
      </c>
      <c r="F179" s="286" t="s">
        <v>89</v>
      </c>
      <c r="G179" s="286" t="s">
        <v>89</v>
      </c>
      <c r="H179" s="286" t="s">
        <v>89</v>
      </c>
      <c r="I179" s="287" t="s">
        <v>89</v>
      </c>
      <c r="J179" s="287" t="s">
        <v>89</v>
      </c>
      <c r="K179" s="287" t="s">
        <v>89</v>
      </c>
      <c r="L179" s="287" t="s">
        <v>89</v>
      </c>
      <c r="M179" s="287" t="s">
        <v>89</v>
      </c>
      <c r="N179" s="287" t="s">
        <v>89</v>
      </c>
      <c r="O179" s="287" t="s">
        <v>89</v>
      </c>
      <c r="P179" s="287" t="s">
        <v>89</v>
      </c>
      <c r="Q179" s="287" t="s">
        <v>89</v>
      </c>
      <c r="R179" s="287" t="s">
        <v>89</v>
      </c>
      <c r="S179" s="287" t="s">
        <v>89</v>
      </c>
    </row>
    <row r="180" spans="1:19" customFormat="1" outlineLevel="1" x14ac:dyDescent="0.2">
      <c r="A180" s="227" t="s">
        <v>0</v>
      </c>
      <c r="B180" s="222"/>
      <c r="C180" s="286" t="s">
        <v>89</v>
      </c>
      <c r="D180" s="286" t="s">
        <v>89</v>
      </c>
      <c r="E180" s="286" t="s">
        <v>89</v>
      </c>
      <c r="F180" s="286" t="s">
        <v>89</v>
      </c>
      <c r="G180" s="286" t="s">
        <v>89</v>
      </c>
      <c r="H180" s="286" t="s">
        <v>89</v>
      </c>
      <c r="I180" s="287" t="s">
        <v>89</v>
      </c>
      <c r="J180" s="287" t="s">
        <v>89</v>
      </c>
      <c r="K180" s="287" t="s">
        <v>89</v>
      </c>
      <c r="L180" s="287" t="s">
        <v>89</v>
      </c>
      <c r="M180" s="287" t="s">
        <v>89</v>
      </c>
      <c r="N180" s="287" t="s">
        <v>89</v>
      </c>
      <c r="O180" s="287" t="s">
        <v>89</v>
      </c>
      <c r="P180" s="287" t="s">
        <v>89</v>
      </c>
      <c r="Q180" s="287" t="s">
        <v>89</v>
      </c>
      <c r="R180" s="287" t="s">
        <v>89</v>
      </c>
      <c r="S180" s="287" t="s">
        <v>89</v>
      </c>
    </row>
    <row r="181" spans="1:19" customFormat="1" outlineLevel="1" x14ac:dyDescent="0.2">
      <c r="A181" s="228"/>
      <c r="B181" s="222"/>
      <c r="C181" s="291">
        <v>0.22</v>
      </c>
      <c r="D181" s="291">
        <v>0.22</v>
      </c>
      <c r="E181" s="291">
        <v>0.22</v>
      </c>
      <c r="F181" s="291">
        <v>0.22</v>
      </c>
      <c r="G181" s="291">
        <v>0.22</v>
      </c>
      <c r="H181" s="291">
        <v>0.22</v>
      </c>
      <c r="I181" s="292">
        <v>0.22</v>
      </c>
      <c r="J181" s="292">
        <v>0.22</v>
      </c>
      <c r="K181" s="292">
        <v>0.22</v>
      </c>
      <c r="L181" s="292">
        <v>0.22</v>
      </c>
      <c r="M181" s="292">
        <v>0.22</v>
      </c>
      <c r="N181" s="292">
        <v>0.22</v>
      </c>
      <c r="O181" s="292">
        <v>0.22</v>
      </c>
      <c r="P181" s="292">
        <v>0.22</v>
      </c>
      <c r="Q181" s="292">
        <v>0.22</v>
      </c>
      <c r="R181" s="292">
        <v>0.22</v>
      </c>
      <c r="S181" s="292">
        <v>0.22</v>
      </c>
    </row>
    <row r="182" spans="1:19" customFormat="1" outlineLevel="1" x14ac:dyDescent="0.2">
      <c r="A182" s="228" t="s">
        <v>35</v>
      </c>
      <c r="B182" s="222"/>
      <c r="C182" s="286" t="s">
        <v>89</v>
      </c>
      <c r="D182" s="286" t="s">
        <v>89</v>
      </c>
      <c r="E182" s="286" t="s">
        <v>89</v>
      </c>
      <c r="F182" s="286" t="s">
        <v>89</v>
      </c>
      <c r="G182" s="286" t="s">
        <v>89</v>
      </c>
      <c r="H182" s="286" t="s">
        <v>89</v>
      </c>
      <c r="I182" s="287" t="s">
        <v>89</v>
      </c>
      <c r="J182" s="287" t="s">
        <v>89</v>
      </c>
      <c r="K182" s="287" t="s">
        <v>89</v>
      </c>
      <c r="L182" s="287" t="s">
        <v>89</v>
      </c>
      <c r="M182" s="287" t="s">
        <v>89</v>
      </c>
      <c r="N182" s="287" t="s">
        <v>89</v>
      </c>
      <c r="O182" s="287" t="s">
        <v>89</v>
      </c>
      <c r="P182" s="287" t="s">
        <v>89</v>
      </c>
      <c r="Q182" s="287" t="s">
        <v>89</v>
      </c>
      <c r="R182" s="287" t="s">
        <v>89</v>
      </c>
      <c r="S182" s="287" t="s">
        <v>89</v>
      </c>
    </row>
    <row r="183" spans="1:19" customFormat="1" outlineLevel="1" x14ac:dyDescent="0.2">
      <c r="A183" s="227" t="s">
        <v>1</v>
      </c>
      <c r="B183" s="222"/>
      <c r="C183" s="291">
        <v>-1</v>
      </c>
      <c r="D183" s="291">
        <v>-1</v>
      </c>
      <c r="E183" s="291">
        <v>-1</v>
      </c>
      <c r="F183" s="291">
        <v>-1</v>
      </c>
      <c r="G183" s="291">
        <v>-1</v>
      </c>
      <c r="H183" s="291">
        <v>-1</v>
      </c>
      <c r="I183" s="292">
        <v>-1.5</v>
      </c>
      <c r="J183" s="292">
        <v>-1</v>
      </c>
      <c r="K183" s="292">
        <v>-1</v>
      </c>
      <c r="L183" s="292">
        <v>-1</v>
      </c>
      <c r="M183" s="292">
        <v>-1</v>
      </c>
      <c r="N183" s="292">
        <v>-1</v>
      </c>
      <c r="O183" s="292">
        <v>-1</v>
      </c>
      <c r="P183" s="292">
        <v>-1</v>
      </c>
      <c r="Q183" s="292">
        <v>-1</v>
      </c>
      <c r="R183" s="292">
        <v>-1</v>
      </c>
      <c r="S183" s="292">
        <v>-1</v>
      </c>
    </row>
    <row r="184" spans="1:19" customFormat="1" outlineLevel="1" x14ac:dyDescent="0.2">
      <c r="A184" s="227" t="s">
        <v>5</v>
      </c>
      <c r="B184" s="222"/>
      <c r="C184" s="286"/>
      <c r="D184" s="286"/>
      <c r="E184" s="286"/>
      <c r="F184" s="286"/>
      <c r="G184" s="286"/>
      <c r="H184" s="286"/>
      <c r="I184" s="287"/>
      <c r="J184" s="287"/>
      <c r="K184" s="287"/>
      <c r="L184" s="287"/>
      <c r="M184" s="287"/>
      <c r="N184" s="287"/>
      <c r="O184" s="287"/>
      <c r="P184" s="287"/>
      <c r="Q184" s="287"/>
      <c r="R184" s="287"/>
      <c r="S184" s="287"/>
    </row>
    <row r="185" spans="1:19" customFormat="1" outlineLevel="1" x14ac:dyDescent="0.2">
      <c r="A185" s="226" t="s">
        <v>41</v>
      </c>
      <c r="B185" s="222"/>
      <c r="C185" s="286"/>
      <c r="D185" s="286"/>
      <c r="E185" s="286"/>
      <c r="F185" s="286"/>
      <c r="G185" s="286"/>
      <c r="H185" s="286"/>
      <c r="I185" s="287"/>
      <c r="J185" s="287"/>
      <c r="K185" s="287"/>
      <c r="L185" s="287"/>
      <c r="M185" s="287"/>
      <c r="N185" s="287"/>
      <c r="O185" s="287"/>
      <c r="P185" s="287"/>
      <c r="Q185" s="287"/>
      <c r="R185" s="287"/>
      <c r="S185" s="287"/>
    </row>
    <row r="186" spans="1:19" customFormat="1" outlineLevel="1" x14ac:dyDescent="0.2">
      <c r="A186" s="227" t="s">
        <v>2</v>
      </c>
      <c r="B186" s="222"/>
      <c r="C186" s="286"/>
      <c r="D186" s="286"/>
      <c r="E186" s="286"/>
      <c r="F186" s="286"/>
      <c r="G186" s="286"/>
      <c r="H186" s="286"/>
      <c r="I186" s="287"/>
      <c r="J186" s="287"/>
      <c r="K186" s="287"/>
      <c r="L186" s="287"/>
      <c r="M186" s="287"/>
      <c r="N186" s="287"/>
      <c r="O186" s="287"/>
      <c r="P186" s="287"/>
      <c r="Q186" s="287"/>
      <c r="R186" s="287"/>
      <c r="S186" s="287"/>
    </row>
    <row r="187" spans="1:19" customFormat="1" outlineLevel="1" x14ac:dyDescent="0.2">
      <c r="A187" s="230" t="s">
        <v>7</v>
      </c>
      <c r="B187" s="222"/>
      <c r="C187" s="281"/>
      <c r="D187" s="281"/>
      <c r="E187" s="281"/>
      <c r="F187" s="281"/>
      <c r="G187" s="281"/>
      <c r="H187" s="281"/>
      <c r="I187" s="285"/>
      <c r="J187" s="285"/>
      <c r="K187" s="285"/>
      <c r="L187" s="285"/>
      <c r="M187" s="285"/>
      <c r="N187" s="285"/>
      <c r="O187" s="285"/>
      <c r="P187" s="285"/>
      <c r="Q187" s="285"/>
      <c r="R187" s="285"/>
      <c r="S187" s="285"/>
    </row>
    <row r="188" spans="1:19" customFormat="1" outlineLevel="1" x14ac:dyDescent="0.2">
      <c r="A188" s="199" t="s">
        <v>124</v>
      </c>
      <c r="B188" s="222"/>
      <c r="C188" s="281"/>
      <c r="D188" s="281"/>
      <c r="E188" s="281"/>
      <c r="F188" s="281"/>
      <c r="G188" s="281"/>
      <c r="H188" s="281"/>
      <c r="I188" s="285"/>
      <c r="J188" s="285"/>
      <c r="K188" s="285"/>
      <c r="L188" s="285"/>
      <c r="M188" s="285"/>
      <c r="N188" s="285"/>
      <c r="O188" s="285"/>
      <c r="P188" s="285"/>
      <c r="Q188" s="285"/>
      <c r="R188" s="285"/>
      <c r="S188" s="285"/>
    </row>
    <row r="189" spans="1:19" customFormat="1" outlineLevel="1" x14ac:dyDescent="0.2">
      <c r="A189" s="230" t="s">
        <v>8</v>
      </c>
      <c r="B189" s="222"/>
      <c r="C189" s="293"/>
      <c r="D189" s="293"/>
      <c r="E189" s="293"/>
      <c r="F189" s="293"/>
      <c r="G189" s="293"/>
      <c r="H189" s="293"/>
      <c r="I189" s="294"/>
      <c r="J189" s="294"/>
      <c r="K189" s="294"/>
      <c r="L189" s="294"/>
      <c r="M189" s="294"/>
      <c r="N189" s="294"/>
      <c r="O189" s="294"/>
      <c r="P189" s="294"/>
      <c r="Q189" s="294"/>
      <c r="R189" s="294"/>
      <c r="S189" s="294"/>
    </row>
    <row r="190" spans="1:19" customFormat="1" outlineLevel="1" x14ac:dyDescent="0.2">
      <c r="A190" s="230" t="s">
        <v>9</v>
      </c>
      <c r="B190" s="222"/>
      <c r="C190" s="293"/>
      <c r="D190" s="293"/>
      <c r="E190" s="293"/>
      <c r="F190" s="293"/>
      <c r="G190" s="293"/>
      <c r="H190" s="293"/>
      <c r="I190" s="294"/>
      <c r="J190" s="294"/>
      <c r="K190" s="294"/>
      <c r="L190" s="294"/>
      <c r="M190" s="294"/>
      <c r="N190" s="294"/>
      <c r="O190" s="294"/>
      <c r="P190" s="294"/>
      <c r="Q190" s="294"/>
      <c r="R190" s="294"/>
      <c r="S190" s="294"/>
    </row>
    <row r="191" spans="1:19" customFormat="1" outlineLevel="1" x14ac:dyDescent="0.2">
      <c r="A191" s="230" t="s">
        <v>10</v>
      </c>
      <c r="B191" s="222"/>
      <c r="C191" s="293"/>
      <c r="D191" s="293"/>
      <c r="E191" s="293"/>
      <c r="F191" s="293"/>
      <c r="G191" s="293"/>
      <c r="H191" s="293"/>
      <c r="I191" s="294"/>
      <c r="J191" s="294"/>
      <c r="K191" s="294"/>
      <c r="L191" s="294"/>
      <c r="M191" s="294"/>
      <c r="N191" s="294"/>
      <c r="O191" s="294"/>
      <c r="P191" s="294"/>
      <c r="Q191" s="294"/>
      <c r="R191" s="294"/>
      <c r="S191" s="294"/>
    </row>
    <row r="192" spans="1:19" customFormat="1" outlineLevel="1" x14ac:dyDescent="0.2">
      <c r="A192" s="230" t="s">
        <v>11</v>
      </c>
      <c r="B192" s="222"/>
      <c r="C192" s="291"/>
      <c r="D192" s="291"/>
      <c r="E192" s="291"/>
      <c r="F192" s="291"/>
      <c r="G192" s="291"/>
      <c r="H192" s="291"/>
      <c r="I192" s="292"/>
      <c r="J192" s="292"/>
      <c r="K192" s="292"/>
      <c r="L192" s="292"/>
      <c r="M192" s="292"/>
      <c r="N192" s="292"/>
      <c r="O192" s="292"/>
      <c r="P192" s="292"/>
      <c r="Q192" s="292"/>
      <c r="R192" s="292"/>
      <c r="S192" s="292"/>
    </row>
    <row r="193" spans="1:19" customFormat="1" outlineLevel="1" x14ac:dyDescent="0.2">
      <c r="A193" s="230" t="s">
        <v>12</v>
      </c>
      <c r="B193" s="222"/>
      <c r="C193" s="291"/>
      <c r="D193" s="291"/>
      <c r="E193" s="291"/>
      <c r="F193" s="291"/>
      <c r="G193" s="291"/>
      <c r="H193" s="291"/>
      <c r="I193" s="292"/>
      <c r="J193" s="292"/>
      <c r="K193" s="292"/>
      <c r="L193" s="292"/>
      <c r="M193" s="292"/>
      <c r="N193" s="292"/>
      <c r="O193" s="292"/>
      <c r="P193" s="292"/>
      <c r="Q193" s="292"/>
      <c r="R193" s="292"/>
      <c r="S193" s="292"/>
    </row>
    <row r="194" spans="1:19" customFormat="1" outlineLevel="1" x14ac:dyDescent="0.2">
      <c r="A194" s="227" t="s">
        <v>3</v>
      </c>
      <c r="B194" s="222"/>
      <c r="C194" s="286"/>
      <c r="D194" s="286"/>
      <c r="E194" s="286"/>
      <c r="F194" s="286"/>
      <c r="G194" s="286"/>
      <c r="H194" s="286"/>
      <c r="I194" s="287"/>
      <c r="J194" s="287"/>
      <c r="K194" s="287"/>
      <c r="L194" s="287"/>
      <c r="M194" s="287"/>
      <c r="N194" s="287"/>
      <c r="O194" s="287"/>
      <c r="P194" s="287"/>
      <c r="Q194" s="287"/>
      <c r="R194" s="287"/>
      <c r="S194" s="287"/>
    </row>
    <row r="195" spans="1:19" customFormat="1" outlineLevel="1" x14ac:dyDescent="0.2">
      <c r="A195" s="231" t="s">
        <v>13</v>
      </c>
      <c r="B195" s="222"/>
      <c r="C195" s="293"/>
      <c r="D195" s="293"/>
      <c r="E195" s="293"/>
      <c r="F195" s="293"/>
      <c r="G195" s="293"/>
      <c r="H195" s="293"/>
      <c r="I195" s="294"/>
      <c r="J195" s="294"/>
      <c r="K195" s="294"/>
      <c r="L195" s="294"/>
      <c r="M195" s="294"/>
      <c r="N195" s="294"/>
      <c r="O195" s="294"/>
      <c r="P195" s="294"/>
      <c r="Q195" s="294"/>
      <c r="R195" s="294"/>
      <c r="S195" s="294"/>
    </row>
    <row r="196" spans="1:19" customFormat="1" outlineLevel="1" x14ac:dyDescent="0.2">
      <c r="A196" s="231" t="s">
        <v>14</v>
      </c>
      <c r="B196" s="222"/>
      <c r="C196" s="293"/>
      <c r="D196" s="293"/>
      <c r="E196" s="293"/>
      <c r="F196" s="293"/>
      <c r="G196" s="293"/>
      <c r="H196" s="293"/>
      <c r="I196" s="294"/>
      <c r="J196" s="294"/>
      <c r="K196" s="294"/>
      <c r="L196" s="294"/>
      <c r="M196" s="294"/>
      <c r="N196" s="294"/>
      <c r="O196" s="294"/>
      <c r="P196" s="294"/>
      <c r="Q196" s="294"/>
      <c r="R196" s="294"/>
      <c r="S196" s="294"/>
    </row>
    <row r="197" spans="1:19" customFormat="1" outlineLevel="1" x14ac:dyDescent="0.2">
      <c r="A197" s="231" t="s">
        <v>15</v>
      </c>
      <c r="B197" s="222"/>
      <c r="C197" s="291"/>
      <c r="D197" s="291"/>
      <c r="E197" s="291"/>
      <c r="F197" s="291"/>
      <c r="G197" s="291"/>
      <c r="H197" s="291"/>
      <c r="I197" s="292"/>
      <c r="J197" s="292"/>
      <c r="K197" s="292"/>
      <c r="L197" s="292"/>
      <c r="M197" s="292"/>
      <c r="N197" s="292"/>
      <c r="O197" s="292"/>
      <c r="P197" s="292"/>
      <c r="Q197" s="292"/>
      <c r="R197" s="292"/>
      <c r="S197" s="292"/>
    </row>
    <row r="198" spans="1:19" customFormat="1" outlineLevel="1" x14ac:dyDescent="0.2">
      <c r="A198" s="231" t="s">
        <v>16</v>
      </c>
      <c r="B198" s="222"/>
      <c r="C198" s="281"/>
      <c r="D198" s="281"/>
      <c r="E198" s="281"/>
      <c r="F198" s="281"/>
      <c r="G198" s="281"/>
      <c r="H198" s="281"/>
      <c r="I198" s="285"/>
      <c r="J198" s="285"/>
      <c r="K198" s="285"/>
      <c r="L198" s="285"/>
      <c r="M198" s="285"/>
      <c r="N198" s="285"/>
      <c r="O198" s="285"/>
      <c r="P198" s="285"/>
      <c r="Q198" s="285"/>
      <c r="R198" s="285"/>
      <c r="S198" s="285"/>
    </row>
    <row r="199" spans="1:19" customFormat="1" outlineLevel="1" x14ac:dyDescent="0.2">
      <c r="A199" s="231" t="s">
        <v>43</v>
      </c>
      <c r="B199" s="222"/>
      <c r="C199" s="291"/>
      <c r="D199" s="291"/>
      <c r="E199" s="291"/>
      <c r="F199" s="291"/>
      <c r="G199" s="291"/>
      <c r="H199" s="291"/>
      <c r="I199" s="292"/>
      <c r="J199" s="292"/>
      <c r="K199" s="292"/>
      <c r="L199" s="292"/>
      <c r="M199" s="292"/>
      <c r="N199" s="292"/>
      <c r="O199" s="292"/>
      <c r="P199" s="292"/>
      <c r="Q199" s="292"/>
      <c r="R199" s="292"/>
      <c r="S199" s="292"/>
    </row>
    <row r="200" spans="1:19" customFormat="1" outlineLevel="1" x14ac:dyDescent="0.2">
      <c r="A200" s="231" t="s">
        <v>17</v>
      </c>
      <c r="B200" s="222"/>
      <c r="C200" s="293"/>
      <c r="D200" s="293"/>
      <c r="E200" s="293"/>
      <c r="F200" s="293"/>
      <c r="G200" s="293"/>
      <c r="H200" s="293"/>
      <c r="I200" s="294"/>
      <c r="J200" s="294"/>
      <c r="K200" s="294"/>
      <c r="L200" s="294"/>
      <c r="M200" s="294"/>
      <c r="N200" s="294"/>
      <c r="O200" s="294"/>
      <c r="P200" s="294"/>
      <c r="Q200" s="294"/>
      <c r="R200" s="294"/>
      <c r="S200" s="294"/>
    </row>
    <row r="201" spans="1:19" customFormat="1" outlineLevel="1" x14ac:dyDescent="0.2">
      <c r="A201" s="231" t="s">
        <v>18</v>
      </c>
      <c r="B201" s="222"/>
      <c r="C201" s="291"/>
      <c r="D201" s="291"/>
      <c r="E201" s="291"/>
      <c r="F201" s="291"/>
      <c r="G201" s="291"/>
      <c r="H201" s="291"/>
      <c r="I201" s="292"/>
      <c r="J201" s="292"/>
      <c r="K201" s="292"/>
      <c r="L201" s="292"/>
      <c r="M201" s="292"/>
      <c r="N201" s="292"/>
      <c r="O201" s="292"/>
      <c r="P201" s="292"/>
      <c r="Q201" s="292"/>
      <c r="R201" s="292"/>
      <c r="S201" s="292"/>
    </row>
    <row r="202" spans="1:19" customFormat="1" outlineLevel="1" x14ac:dyDescent="0.2">
      <c r="A202" s="231" t="s">
        <v>42</v>
      </c>
      <c r="B202" s="222"/>
      <c r="C202" s="291"/>
      <c r="D202" s="291"/>
      <c r="E202" s="291"/>
      <c r="F202" s="291"/>
      <c r="G202" s="291"/>
      <c r="H202" s="291"/>
      <c r="I202" s="292"/>
      <c r="J202" s="292"/>
      <c r="K202" s="292"/>
      <c r="L202" s="292"/>
      <c r="M202" s="292"/>
      <c r="N202" s="292"/>
      <c r="O202" s="292"/>
      <c r="P202" s="292"/>
      <c r="Q202" s="292"/>
      <c r="R202" s="292"/>
      <c r="S202" s="292"/>
    </row>
    <row r="203" spans="1:19" customFormat="1" outlineLevel="1" x14ac:dyDescent="0.2">
      <c r="A203" s="231" t="s">
        <v>44</v>
      </c>
      <c r="B203" s="222"/>
      <c r="C203" s="281"/>
      <c r="D203" s="281"/>
      <c r="E203" s="281"/>
      <c r="F203" s="281"/>
      <c r="G203" s="281"/>
      <c r="H203" s="281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</row>
    <row r="204" spans="1:19" customFormat="1" outlineLevel="1" x14ac:dyDescent="0.2">
      <c r="A204" s="231" t="s">
        <v>19</v>
      </c>
      <c r="B204" s="222"/>
      <c r="C204" s="281"/>
      <c r="D204" s="281"/>
      <c r="E204" s="281"/>
      <c r="F204" s="281"/>
      <c r="G204" s="281"/>
      <c r="H204" s="281"/>
      <c r="I204" s="285"/>
      <c r="J204" s="285"/>
      <c r="K204" s="285"/>
      <c r="L204" s="285"/>
      <c r="M204" s="285"/>
      <c r="N204" s="285"/>
      <c r="O204" s="285"/>
      <c r="P204" s="285"/>
      <c r="Q204" s="285"/>
      <c r="R204" s="285"/>
      <c r="S204" s="285"/>
    </row>
    <row r="205" spans="1:19" customFormat="1" outlineLevel="1" x14ac:dyDescent="0.2">
      <c r="A205" s="226" t="s">
        <v>4</v>
      </c>
      <c r="B205" s="222"/>
      <c r="C205" s="286"/>
      <c r="D205" s="286"/>
      <c r="E205" s="286"/>
      <c r="F205" s="286"/>
      <c r="G205" s="286"/>
      <c r="H205" s="286"/>
      <c r="I205" s="287"/>
      <c r="J205" s="287"/>
      <c r="K205" s="287"/>
      <c r="L205" s="287"/>
      <c r="M205" s="287"/>
      <c r="N205" s="287"/>
      <c r="O205" s="287"/>
      <c r="P205" s="287"/>
      <c r="Q205" s="287"/>
      <c r="R205" s="287"/>
      <c r="S205" s="287"/>
    </row>
    <row r="206" spans="1:19" customFormat="1" outlineLevel="1" x14ac:dyDescent="0.2">
      <c r="A206" s="233"/>
      <c r="B206" s="222"/>
      <c r="C206" s="211"/>
      <c r="D206" s="211"/>
      <c r="E206" s="211"/>
      <c r="F206" s="211"/>
      <c r="G206" s="211"/>
      <c r="H206" s="211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</row>
    <row r="207" spans="1:19" customFormat="1" outlineLevel="1" x14ac:dyDescent="0.2">
      <c r="A207" s="233"/>
      <c r="B207" s="222"/>
      <c r="C207" s="211"/>
      <c r="D207" s="211"/>
      <c r="E207" s="211"/>
      <c r="F207" s="211"/>
      <c r="G207" s="211"/>
      <c r="H207" s="211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</row>
    <row r="208" spans="1:19" customFormat="1" outlineLevel="1" x14ac:dyDescent="0.2">
      <c r="A208" s="21" t="s">
        <v>79</v>
      </c>
      <c r="B208" s="222"/>
      <c r="C208" s="211"/>
      <c r="D208" s="211"/>
      <c r="E208" s="211"/>
      <c r="F208" s="211"/>
      <c r="G208" s="211"/>
      <c r="H208" s="211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</row>
    <row r="209" spans="1:19" customFormat="1" outlineLevel="1" x14ac:dyDescent="0.2">
      <c r="A209" s="225" t="s">
        <v>6</v>
      </c>
      <c r="B209" s="222"/>
      <c r="C209" s="286" t="s">
        <v>89</v>
      </c>
      <c r="D209" s="286" t="s">
        <v>89</v>
      </c>
      <c r="E209" s="286" t="s">
        <v>89</v>
      </c>
      <c r="F209" s="286" t="s">
        <v>89</v>
      </c>
      <c r="G209" s="286" t="s">
        <v>89</v>
      </c>
      <c r="H209" s="286" t="s">
        <v>89</v>
      </c>
      <c r="I209" s="287" t="s">
        <v>89</v>
      </c>
      <c r="J209" s="287" t="s">
        <v>89</v>
      </c>
      <c r="K209" s="287" t="s">
        <v>89</v>
      </c>
      <c r="L209" s="287" t="s">
        <v>89</v>
      </c>
      <c r="M209" s="287" t="s">
        <v>89</v>
      </c>
      <c r="N209" s="287" t="s">
        <v>89</v>
      </c>
      <c r="O209" s="287" t="s">
        <v>89</v>
      </c>
      <c r="P209" s="287" t="s">
        <v>89</v>
      </c>
      <c r="Q209" s="287" t="s">
        <v>89</v>
      </c>
      <c r="R209" s="287" t="s">
        <v>89</v>
      </c>
      <c r="S209" s="287" t="s">
        <v>89</v>
      </c>
    </row>
    <row r="210" spans="1:19" customFormat="1" outlineLevel="1" x14ac:dyDescent="0.2">
      <c r="A210" s="226" t="s">
        <v>40</v>
      </c>
      <c r="B210" s="222"/>
      <c r="C210" s="286" t="s">
        <v>89</v>
      </c>
      <c r="D210" s="286" t="s">
        <v>89</v>
      </c>
      <c r="E210" s="286" t="s">
        <v>89</v>
      </c>
      <c r="F210" s="286" t="s">
        <v>89</v>
      </c>
      <c r="G210" s="286" t="s">
        <v>89</v>
      </c>
      <c r="H210" s="286" t="s">
        <v>89</v>
      </c>
      <c r="I210" s="287" t="s">
        <v>89</v>
      </c>
      <c r="J210" s="287" t="s">
        <v>89</v>
      </c>
      <c r="K210" s="287" t="s">
        <v>89</v>
      </c>
      <c r="L210" s="287" t="s">
        <v>89</v>
      </c>
      <c r="M210" s="287" t="s">
        <v>89</v>
      </c>
      <c r="N210" s="287" t="s">
        <v>89</v>
      </c>
      <c r="O210" s="287" t="s">
        <v>89</v>
      </c>
      <c r="P210" s="287" t="s">
        <v>89</v>
      </c>
      <c r="Q210" s="287" t="s">
        <v>89</v>
      </c>
      <c r="R210" s="287" t="s">
        <v>89</v>
      </c>
      <c r="S210" s="287" t="s">
        <v>89</v>
      </c>
    </row>
    <row r="211" spans="1:19" customFormat="1" outlineLevel="1" x14ac:dyDescent="0.2">
      <c r="A211" s="227" t="s">
        <v>0</v>
      </c>
      <c r="B211" s="222"/>
      <c r="C211" s="286" t="s">
        <v>89</v>
      </c>
      <c r="D211" s="286" t="s">
        <v>89</v>
      </c>
      <c r="E211" s="286" t="s">
        <v>89</v>
      </c>
      <c r="F211" s="286" t="s">
        <v>89</v>
      </c>
      <c r="G211" s="286" t="s">
        <v>89</v>
      </c>
      <c r="H211" s="286" t="s">
        <v>89</v>
      </c>
      <c r="I211" s="287" t="s">
        <v>89</v>
      </c>
      <c r="J211" s="287" t="s">
        <v>89</v>
      </c>
      <c r="K211" s="287" t="s">
        <v>89</v>
      </c>
      <c r="L211" s="287" t="s">
        <v>89</v>
      </c>
      <c r="M211" s="287" t="s">
        <v>89</v>
      </c>
      <c r="N211" s="287" t="s">
        <v>89</v>
      </c>
      <c r="O211" s="287" t="s">
        <v>89</v>
      </c>
      <c r="P211" s="287" t="s">
        <v>89</v>
      </c>
      <c r="Q211" s="287" t="s">
        <v>89</v>
      </c>
      <c r="R211" s="287" t="s">
        <v>89</v>
      </c>
      <c r="S211" s="287" t="s">
        <v>89</v>
      </c>
    </row>
    <row r="212" spans="1:19" customFormat="1" outlineLevel="1" x14ac:dyDescent="0.2">
      <c r="A212" s="228" t="s">
        <v>36</v>
      </c>
      <c r="B212" s="222"/>
      <c r="C212" s="284">
        <v>0.20522010700000001</v>
      </c>
      <c r="D212" s="284">
        <v>0.20522010700000001</v>
      </c>
      <c r="E212" s="284">
        <v>0.20522010700000001</v>
      </c>
      <c r="F212" s="284">
        <v>0.20522010700000001</v>
      </c>
      <c r="G212" s="284">
        <v>0.20522010700000001</v>
      </c>
      <c r="H212" s="284">
        <v>0.20522010700000001</v>
      </c>
      <c r="I212" s="283">
        <v>0.20522010700000001</v>
      </c>
      <c r="J212" s="283">
        <v>0.20522010700000001</v>
      </c>
      <c r="K212" s="283">
        <v>0.20522010700000001</v>
      </c>
      <c r="L212" s="283">
        <v>0.20522010700000001</v>
      </c>
      <c r="M212" s="283">
        <v>0.20522010700000001</v>
      </c>
      <c r="N212" s="283">
        <v>0.20522010700000001</v>
      </c>
      <c r="O212" s="283">
        <v>0.20522010700000001</v>
      </c>
      <c r="P212" s="283">
        <v>0.20522010700000001</v>
      </c>
      <c r="Q212" s="283">
        <v>0.20522010700000001</v>
      </c>
      <c r="R212" s="283">
        <v>0.20522010700000001</v>
      </c>
      <c r="S212" s="283">
        <v>0.20522010700000001</v>
      </c>
    </row>
    <row r="213" spans="1:19" customFormat="1" outlineLevel="1" x14ac:dyDescent="0.2">
      <c r="A213" s="228" t="s">
        <v>35</v>
      </c>
      <c r="B213" s="222"/>
      <c r="C213" s="286" t="s">
        <v>89</v>
      </c>
      <c r="D213" s="286" t="s">
        <v>89</v>
      </c>
      <c r="E213" s="286" t="s">
        <v>89</v>
      </c>
      <c r="F213" s="286" t="s">
        <v>89</v>
      </c>
      <c r="G213" s="286" t="s">
        <v>89</v>
      </c>
      <c r="H213" s="286" t="s">
        <v>89</v>
      </c>
      <c r="I213" s="287" t="s">
        <v>89</v>
      </c>
      <c r="J213" s="287" t="s">
        <v>89</v>
      </c>
      <c r="K213" s="287" t="s">
        <v>89</v>
      </c>
      <c r="L213" s="287" t="s">
        <v>89</v>
      </c>
      <c r="M213" s="287" t="s">
        <v>89</v>
      </c>
      <c r="N213" s="287" t="s">
        <v>89</v>
      </c>
      <c r="O213" s="287" t="s">
        <v>89</v>
      </c>
      <c r="P213" s="287" t="s">
        <v>89</v>
      </c>
      <c r="Q213" s="287" t="s">
        <v>89</v>
      </c>
      <c r="R213" s="287" t="s">
        <v>89</v>
      </c>
      <c r="S213" s="287" t="s">
        <v>89</v>
      </c>
    </row>
    <row r="214" spans="1:19" customFormat="1" outlineLevel="1" x14ac:dyDescent="0.2">
      <c r="A214" s="227" t="s">
        <v>1</v>
      </c>
      <c r="B214" s="222"/>
      <c r="C214" s="295">
        <v>0.42499999999999999</v>
      </c>
      <c r="D214" s="295">
        <v>0.42499999999999999</v>
      </c>
      <c r="E214" s="295">
        <v>0.42499999999999999</v>
      </c>
      <c r="F214" s="295">
        <v>0.42499999999999999</v>
      </c>
      <c r="G214" s="295">
        <v>0.42499999999999999</v>
      </c>
      <c r="H214" s="295">
        <v>0.42499999999999999</v>
      </c>
      <c r="I214" s="296">
        <v>0.42499999999999999</v>
      </c>
      <c r="J214" s="296">
        <v>0.42499999999999999</v>
      </c>
      <c r="K214" s="296">
        <v>0.42499999999999999</v>
      </c>
      <c r="L214" s="296">
        <v>0.42499999999999999</v>
      </c>
      <c r="M214" s="296">
        <v>0.42499999999999999</v>
      </c>
      <c r="N214" s="296">
        <v>0.42499999999999999</v>
      </c>
      <c r="O214" s="296">
        <v>0.42499999999999999</v>
      </c>
      <c r="P214" s="296">
        <v>0.42499999999999999</v>
      </c>
      <c r="Q214" s="296">
        <v>0.42499999999999999</v>
      </c>
      <c r="R214" s="296">
        <v>0.42499999999999999</v>
      </c>
      <c r="S214" s="296">
        <v>0.42499999999999999</v>
      </c>
    </row>
    <row r="215" spans="1:19" customFormat="1" outlineLevel="1" x14ac:dyDescent="0.2">
      <c r="A215" s="227" t="s">
        <v>5</v>
      </c>
      <c r="B215" s="222"/>
      <c r="C215" s="286" t="s">
        <v>89</v>
      </c>
      <c r="D215" s="286" t="s">
        <v>89</v>
      </c>
      <c r="E215" s="286" t="s">
        <v>89</v>
      </c>
      <c r="F215" s="286" t="s">
        <v>89</v>
      </c>
      <c r="G215" s="286" t="s">
        <v>89</v>
      </c>
      <c r="H215" s="286" t="s">
        <v>89</v>
      </c>
      <c r="I215" s="287" t="s">
        <v>89</v>
      </c>
      <c r="J215" s="287" t="s">
        <v>89</v>
      </c>
      <c r="K215" s="287" t="s">
        <v>89</v>
      </c>
      <c r="L215" s="287" t="s">
        <v>89</v>
      </c>
      <c r="M215" s="287" t="s">
        <v>89</v>
      </c>
      <c r="N215" s="287" t="s">
        <v>89</v>
      </c>
      <c r="O215" s="287" t="s">
        <v>89</v>
      </c>
      <c r="P215" s="287" t="s">
        <v>89</v>
      </c>
      <c r="Q215" s="287" t="s">
        <v>89</v>
      </c>
      <c r="R215" s="287" t="s">
        <v>89</v>
      </c>
      <c r="S215" s="287" t="s">
        <v>89</v>
      </c>
    </row>
    <row r="216" spans="1:19" customFormat="1" outlineLevel="1" x14ac:dyDescent="0.2">
      <c r="A216" s="226" t="s">
        <v>41</v>
      </c>
      <c r="B216" s="222"/>
      <c r="C216" s="286"/>
      <c r="D216" s="286"/>
      <c r="E216" s="286"/>
      <c r="F216" s="286"/>
      <c r="G216" s="286"/>
      <c r="H216" s="286"/>
      <c r="I216" s="287"/>
      <c r="J216" s="287"/>
      <c r="K216" s="287"/>
      <c r="L216" s="287"/>
      <c r="M216" s="287"/>
      <c r="N216" s="287"/>
      <c r="O216" s="287"/>
      <c r="P216" s="287"/>
      <c r="Q216" s="287"/>
      <c r="R216" s="287"/>
      <c r="S216" s="287"/>
    </row>
    <row r="217" spans="1:19" customFormat="1" outlineLevel="1" x14ac:dyDescent="0.2">
      <c r="A217" s="227" t="s">
        <v>2</v>
      </c>
      <c r="B217" s="222"/>
      <c r="C217" s="286"/>
      <c r="D217" s="286"/>
      <c r="E217" s="286"/>
      <c r="F217" s="286"/>
      <c r="G217" s="286"/>
      <c r="H217" s="286"/>
      <c r="I217" s="287"/>
      <c r="J217" s="287"/>
      <c r="K217" s="287"/>
      <c r="L217" s="287"/>
      <c r="M217" s="287"/>
      <c r="N217" s="287"/>
      <c r="O217" s="287"/>
      <c r="P217" s="287"/>
      <c r="Q217" s="287"/>
      <c r="R217" s="287"/>
      <c r="S217" s="287"/>
    </row>
    <row r="218" spans="1:19" customFormat="1" outlineLevel="1" x14ac:dyDescent="0.2">
      <c r="A218" s="230" t="s">
        <v>7</v>
      </c>
      <c r="B218" s="222"/>
      <c r="C218" s="284"/>
      <c r="D218" s="284"/>
      <c r="E218" s="284"/>
      <c r="F218" s="284"/>
      <c r="G218" s="284"/>
      <c r="H218" s="284"/>
      <c r="I218" s="283"/>
      <c r="J218" s="283"/>
      <c r="K218" s="283"/>
      <c r="L218" s="283"/>
      <c r="M218" s="283"/>
      <c r="N218" s="283"/>
      <c r="O218" s="283"/>
      <c r="P218" s="283"/>
      <c r="Q218" s="283"/>
      <c r="R218" s="283"/>
      <c r="S218" s="283"/>
    </row>
    <row r="219" spans="1:19" customFormat="1" outlineLevel="1" x14ac:dyDescent="0.2">
      <c r="A219" s="199" t="s">
        <v>124</v>
      </c>
      <c r="B219" s="222"/>
      <c r="C219" s="284"/>
      <c r="D219" s="284"/>
      <c r="E219" s="284"/>
      <c r="F219" s="284"/>
      <c r="G219" s="284"/>
      <c r="H219" s="284"/>
      <c r="I219" s="283"/>
      <c r="J219" s="283"/>
      <c r="K219" s="283"/>
      <c r="L219" s="283"/>
      <c r="M219" s="283"/>
      <c r="N219" s="283"/>
      <c r="O219" s="283"/>
      <c r="P219" s="283"/>
      <c r="Q219" s="283"/>
      <c r="R219" s="283"/>
      <c r="S219" s="283"/>
    </row>
    <row r="220" spans="1:19" customFormat="1" outlineLevel="1" x14ac:dyDescent="0.2">
      <c r="A220" s="230" t="s">
        <v>8</v>
      </c>
      <c r="B220" s="222"/>
      <c r="C220" s="284"/>
      <c r="D220" s="284"/>
      <c r="E220" s="284"/>
      <c r="F220" s="284"/>
      <c r="G220" s="284"/>
      <c r="H220" s="284"/>
      <c r="I220" s="283"/>
      <c r="J220" s="283"/>
      <c r="K220" s="283"/>
      <c r="L220" s="283"/>
      <c r="M220" s="283"/>
      <c r="N220" s="283"/>
      <c r="O220" s="283"/>
      <c r="P220" s="283"/>
      <c r="Q220" s="283"/>
      <c r="R220" s="283"/>
      <c r="S220" s="283"/>
    </row>
    <row r="221" spans="1:19" customFormat="1" outlineLevel="1" x14ac:dyDescent="0.2">
      <c r="A221" s="230" t="s">
        <v>9</v>
      </c>
      <c r="B221" s="222"/>
      <c r="C221" s="284"/>
      <c r="D221" s="284"/>
      <c r="E221" s="284"/>
      <c r="F221" s="284"/>
      <c r="G221" s="284"/>
      <c r="H221" s="284"/>
      <c r="I221" s="283"/>
      <c r="J221" s="283"/>
      <c r="K221" s="283"/>
      <c r="L221" s="283"/>
      <c r="M221" s="283"/>
      <c r="N221" s="283"/>
      <c r="O221" s="283"/>
      <c r="P221" s="283"/>
      <c r="Q221" s="283"/>
      <c r="R221" s="283"/>
      <c r="S221" s="283"/>
    </row>
    <row r="222" spans="1:19" customFormat="1" outlineLevel="1" x14ac:dyDescent="0.2">
      <c r="A222" s="230" t="s">
        <v>10</v>
      </c>
      <c r="B222" s="222"/>
      <c r="C222" s="295"/>
      <c r="D222" s="295"/>
      <c r="E222" s="295"/>
      <c r="F222" s="295"/>
      <c r="G222" s="295"/>
      <c r="H222" s="295"/>
      <c r="I222" s="296"/>
      <c r="J222" s="296"/>
      <c r="K222" s="296"/>
      <c r="L222" s="296"/>
      <c r="M222" s="296"/>
      <c r="N222" s="296"/>
      <c r="O222" s="296"/>
      <c r="P222" s="296"/>
      <c r="Q222" s="296"/>
      <c r="R222" s="296"/>
      <c r="S222" s="296"/>
    </row>
    <row r="223" spans="1:19" customFormat="1" outlineLevel="1" x14ac:dyDescent="0.2">
      <c r="A223" s="230" t="s">
        <v>11</v>
      </c>
      <c r="B223" s="222"/>
      <c r="C223" s="295"/>
      <c r="D223" s="295"/>
      <c r="E223" s="295"/>
      <c r="F223" s="295"/>
      <c r="G223" s="295"/>
      <c r="H223" s="295"/>
      <c r="I223" s="296"/>
      <c r="J223" s="296"/>
      <c r="K223" s="296"/>
      <c r="L223" s="296"/>
      <c r="M223" s="296"/>
      <c r="N223" s="296"/>
      <c r="O223" s="296"/>
      <c r="P223" s="296"/>
      <c r="Q223" s="296"/>
      <c r="R223" s="296"/>
      <c r="S223" s="296"/>
    </row>
    <row r="224" spans="1:19" customFormat="1" outlineLevel="1" x14ac:dyDescent="0.2">
      <c r="A224" s="230" t="s">
        <v>12</v>
      </c>
      <c r="B224" s="222"/>
      <c r="C224" s="295"/>
      <c r="D224" s="295"/>
      <c r="E224" s="295"/>
      <c r="F224" s="295"/>
      <c r="G224" s="295"/>
      <c r="H224" s="295"/>
      <c r="I224" s="296"/>
      <c r="J224" s="296"/>
      <c r="K224" s="296"/>
      <c r="L224" s="296"/>
      <c r="M224" s="296"/>
      <c r="N224" s="296"/>
      <c r="O224" s="296"/>
      <c r="P224" s="296"/>
      <c r="Q224" s="296"/>
      <c r="R224" s="296"/>
      <c r="S224" s="296"/>
    </row>
    <row r="225" spans="1:19" customFormat="1" outlineLevel="1" x14ac:dyDescent="0.2">
      <c r="A225" s="227" t="s">
        <v>3</v>
      </c>
      <c r="B225" s="222"/>
      <c r="C225" s="286"/>
      <c r="D225" s="286"/>
      <c r="E225" s="286"/>
      <c r="F225" s="286"/>
      <c r="G225" s="286"/>
      <c r="H225" s="286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</row>
    <row r="226" spans="1:19" customFormat="1" outlineLevel="1" x14ac:dyDescent="0.2">
      <c r="A226" s="231" t="s">
        <v>13</v>
      </c>
      <c r="B226" s="222"/>
      <c r="C226" s="295"/>
      <c r="D226" s="295"/>
      <c r="E226" s="295"/>
      <c r="F226" s="295"/>
      <c r="G226" s="295"/>
      <c r="H226" s="295"/>
      <c r="I226" s="296"/>
      <c r="J226" s="296"/>
      <c r="K226" s="296"/>
      <c r="L226" s="296"/>
      <c r="M226" s="296"/>
      <c r="N226" s="296"/>
      <c r="O226" s="296"/>
      <c r="P226" s="296"/>
      <c r="Q226" s="296"/>
      <c r="R226" s="296"/>
      <c r="S226" s="296"/>
    </row>
    <row r="227" spans="1:19" customFormat="1" outlineLevel="1" x14ac:dyDescent="0.2">
      <c r="A227" s="231" t="s">
        <v>14</v>
      </c>
      <c r="B227" s="222"/>
      <c r="C227" s="295"/>
      <c r="D227" s="295"/>
      <c r="E227" s="295"/>
      <c r="F227" s="295"/>
      <c r="G227" s="295"/>
      <c r="H227" s="295"/>
      <c r="I227" s="296"/>
      <c r="J227" s="296"/>
      <c r="K227" s="296"/>
      <c r="L227" s="296"/>
      <c r="M227" s="296"/>
      <c r="N227" s="296"/>
      <c r="O227" s="296"/>
      <c r="P227" s="296"/>
      <c r="Q227" s="296"/>
      <c r="R227" s="296"/>
      <c r="S227" s="296"/>
    </row>
    <row r="228" spans="1:19" customFormat="1" outlineLevel="1" x14ac:dyDescent="0.2">
      <c r="A228" s="231" t="s">
        <v>15</v>
      </c>
      <c r="B228" s="222"/>
      <c r="C228" s="284"/>
      <c r="D228" s="284"/>
      <c r="E228" s="284"/>
      <c r="F228" s="284"/>
      <c r="G228" s="284"/>
      <c r="H228" s="284"/>
      <c r="I228" s="283"/>
      <c r="J228" s="283"/>
      <c r="K228" s="283"/>
      <c r="L228" s="283"/>
      <c r="M228" s="283"/>
      <c r="N228" s="283"/>
      <c r="O228" s="283"/>
      <c r="P228" s="283"/>
      <c r="Q228" s="283"/>
      <c r="R228" s="283"/>
      <c r="S228" s="283"/>
    </row>
    <row r="229" spans="1:19" customFormat="1" outlineLevel="1" x14ac:dyDescent="0.2">
      <c r="A229" s="231" t="s">
        <v>16</v>
      </c>
      <c r="B229" s="222"/>
      <c r="C229" s="295"/>
      <c r="D229" s="295"/>
      <c r="E229" s="295"/>
      <c r="F229" s="295"/>
      <c r="G229" s="295"/>
      <c r="H229" s="295"/>
      <c r="I229" s="296"/>
      <c r="J229" s="296"/>
      <c r="K229" s="296"/>
      <c r="L229" s="296"/>
      <c r="M229" s="296"/>
      <c r="N229" s="296"/>
      <c r="O229" s="296"/>
      <c r="P229" s="296"/>
      <c r="Q229" s="296"/>
      <c r="R229" s="296"/>
      <c r="S229" s="296"/>
    </row>
    <row r="230" spans="1:19" customFormat="1" outlineLevel="1" x14ac:dyDescent="0.2">
      <c r="A230" s="231" t="s">
        <v>43</v>
      </c>
      <c r="B230" s="222"/>
      <c r="C230" s="295"/>
      <c r="D230" s="295"/>
      <c r="E230" s="295"/>
      <c r="F230" s="295"/>
      <c r="G230" s="295"/>
      <c r="H230" s="295"/>
      <c r="I230" s="296"/>
      <c r="J230" s="296"/>
      <c r="K230" s="296"/>
      <c r="L230" s="296"/>
      <c r="M230" s="296"/>
      <c r="N230" s="296"/>
      <c r="O230" s="296"/>
      <c r="P230" s="296"/>
      <c r="Q230" s="296"/>
      <c r="R230" s="296"/>
      <c r="S230" s="296"/>
    </row>
    <row r="231" spans="1:19" customFormat="1" outlineLevel="1" x14ac:dyDescent="0.2">
      <c r="A231" s="231" t="s">
        <v>17</v>
      </c>
      <c r="B231" s="222"/>
      <c r="C231" s="295"/>
      <c r="D231" s="295"/>
      <c r="E231" s="295"/>
      <c r="F231" s="295"/>
      <c r="G231" s="295"/>
      <c r="H231" s="295"/>
      <c r="I231" s="296"/>
      <c r="J231" s="296"/>
      <c r="K231" s="296"/>
      <c r="L231" s="296"/>
      <c r="M231" s="296"/>
      <c r="N231" s="296"/>
      <c r="O231" s="296"/>
      <c r="P231" s="296"/>
      <c r="Q231" s="296"/>
      <c r="R231" s="296"/>
      <c r="S231" s="296"/>
    </row>
    <row r="232" spans="1:19" customFormat="1" outlineLevel="1" x14ac:dyDescent="0.2">
      <c r="A232" s="231" t="s">
        <v>18</v>
      </c>
      <c r="B232" s="222"/>
      <c r="C232" s="295"/>
      <c r="D232" s="295"/>
      <c r="E232" s="295"/>
      <c r="F232" s="295"/>
      <c r="G232" s="295"/>
      <c r="H232" s="295"/>
      <c r="I232" s="296"/>
      <c r="J232" s="296"/>
      <c r="K232" s="296"/>
      <c r="L232" s="296"/>
      <c r="M232" s="296"/>
      <c r="N232" s="296"/>
      <c r="O232" s="296"/>
      <c r="P232" s="296"/>
      <c r="Q232" s="296"/>
      <c r="R232" s="296"/>
      <c r="S232" s="296"/>
    </row>
    <row r="233" spans="1:19" customFormat="1" outlineLevel="1" x14ac:dyDescent="0.2">
      <c r="A233" s="231" t="s">
        <v>42</v>
      </c>
      <c r="B233" s="222"/>
      <c r="C233" s="284"/>
      <c r="D233" s="284"/>
      <c r="E233" s="284"/>
      <c r="F233" s="284"/>
      <c r="G233" s="284"/>
      <c r="H233" s="284"/>
      <c r="I233" s="283"/>
      <c r="J233" s="283"/>
      <c r="K233" s="283"/>
      <c r="L233" s="283"/>
      <c r="M233" s="283"/>
      <c r="N233" s="283"/>
      <c r="O233" s="283"/>
      <c r="P233" s="283"/>
      <c r="Q233" s="283"/>
      <c r="R233" s="283"/>
      <c r="S233" s="283"/>
    </row>
    <row r="234" spans="1:19" customFormat="1" outlineLevel="1" x14ac:dyDescent="0.2">
      <c r="A234" s="231" t="s">
        <v>44</v>
      </c>
      <c r="B234" s="222"/>
      <c r="C234" s="284"/>
      <c r="D234" s="284"/>
      <c r="E234" s="284"/>
      <c r="F234" s="284"/>
      <c r="G234" s="284"/>
      <c r="H234" s="284"/>
      <c r="I234" s="283"/>
      <c r="J234" s="283"/>
      <c r="K234" s="283"/>
      <c r="L234" s="283"/>
      <c r="M234" s="283"/>
      <c r="N234" s="283"/>
      <c r="O234" s="283"/>
      <c r="P234" s="283"/>
      <c r="Q234" s="283"/>
      <c r="R234" s="283"/>
      <c r="S234" s="283"/>
    </row>
    <row r="235" spans="1:19" customFormat="1" outlineLevel="1" x14ac:dyDescent="0.2">
      <c r="A235" s="231" t="s">
        <v>19</v>
      </c>
      <c r="B235" s="222"/>
      <c r="C235" s="284"/>
      <c r="D235" s="284"/>
      <c r="E235" s="284"/>
      <c r="F235" s="284"/>
      <c r="G235" s="284"/>
      <c r="H235" s="284"/>
      <c r="I235" s="283"/>
      <c r="J235" s="283"/>
      <c r="K235" s="283"/>
      <c r="L235" s="283"/>
      <c r="M235" s="283"/>
      <c r="N235" s="283"/>
      <c r="O235" s="283"/>
      <c r="P235" s="283"/>
      <c r="Q235" s="283"/>
      <c r="R235" s="283"/>
      <c r="S235" s="283"/>
    </row>
    <row r="236" spans="1:19" customFormat="1" outlineLevel="1" x14ac:dyDescent="0.2">
      <c r="A236" s="226" t="s">
        <v>4</v>
      </c>
      <c r="B236" s="222"/>
      <c r="C236" s="286"/>
      <c r="D236" s="286"/>
      <c r="E236" s="286"/>
      <c r="F236" s="286"/>
      <c r="G236" s="286"/>
      <c r="H236" s="286"/>
      <c r="I236" s="287"/>
      <c r="J236" s="287"/>
      <c r="K236" s="287"/>
      <c r="L236" s="287"/>
      <c r="M236" s="287"/>
      <c r="N236" s="287"/>
      <c r="O236" s="287"/>
      <c r="P236" s="287"/>
      <c r="Q236" s="287"/>
      <c r="R236" s="287"/>
      <c r="S236" s="287"/>
    </row>
    <row r="237" spans="1:19" customFormat="1" outlineLevel="1" x14ac:dyDescent="0.2">
      <c r="A237" s="233"/>
      <c r="B237" s="222"/>
      <c r="C237" s="211"/>
      <c r="D237" s="211"/>
      <c r="E237" s="211"/>
      <c r="F237" s="211"/>
      <c r="G237" s="211"/>
      <c r="H237" s="211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</row>
    <row r="238" spans="1:19" customFormat="1" outlineLevel="1" x14ac:dyDescent="0.2">
      <c r="A238" s="233"/>
      <c r="B238" s="222"/>
      <c r="C238" s="211"/>
      <c r="D238" s="211"/>
      <c r="E238" s="211"/>
      <c r="F238" s="211"/>
      <c r="G238" s="211"/>
      <c r="H238" s="211"/>
      <c r="I238" s="219"/>
      <c r="J238" s="219"/>
      <c r="K238" s="219"/>
      <c r="L238" s="219"/>
      <c r="M238" s="219"/>
      <c r="N238" s="219"/>
      <c r="O238" s="219"/>
      <c r="P238" s="219"/>
      <c r="Q238" s="219"/>
      <c r="R238" s="219"/>
      <c r="S238" s="219"/>
    </row>
    <row r="239" spans="1:19" customFormat="1" outlineLevel="1" x14ac:dyDescent="0.2">
      <c r="A239" s="21" t="s">
        <v>80</v>
      </c>
      <c r="B239" s="222"/>
      <c r="C239" s="211"/>
      <c r="D239" s="211"/>
      <c r="E239" s="211"/>
      <c r="F239" s="211"/>
      <c r="G239" s="211"/>
      <c r="H239" s="211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</row>
    <row r="240" spans="1:19" customFormat="1" outlineLevel="1" x14ac:dyDescent="0.2">
      <c r="A240" s="225" t="s">
        <v>6</v>
      </c>
      <c r="B240" s="222"/>
      <c r="C240" s="286" t="s">
        <v>89</v>
      </c>
      <c r="D240" s="286" t="s">
        <v>89</v>
      </c>
      <c r="E240" s="286" t="s">
        <v>89</v>
      </c>
      <c r="F240" s="286" t="s">
        <v>89</v>
      </c>
      <c r="G240" s="286" t="s">
        <v>89</v>
      </c>
      <c r="H240" s="286" t="s">
        <v>89</v>
      </c>
      <c r="I240" s="287" t="s">
        <v>89</v>
      </c>
      <c r="J240" s="287" t="s">
        <v>89</v>
      </c>
      <c r="K240" s="287" t="s">
        <v>89</v>
      </c>
      <c r="L240" s="287" t="s">
        <v>89</v>
      </c>
      <c r="M240" s="287" t="s">
        <v>89</v>
      </c>
      <c r="N240" s="287" t="s">
        <v>89</v>
      </c>
      <c r="O240" s="287" t="s">
        <v>89</v>
      </c>
      <c r="P240" s="287" t="s">
        <v>89</v>
      </c>
      <c r="Q240" s="287" t="s">
        <v>89</v>
      </c>
      <c r="R240" s="287" t="s">
        <v>89</v>
      </c>
      <c r="S240" s="287" t="s">
        <v>89</v>
      </c>
    </row>
    <row r="241" spans="1:19" customFormat="1" outlineLevel="1" x14ac:dyDescent="0.2">
      <c r="A241" s="226" t="s">
        <v>40</v>
      </c>
      <c r="B241" s="222"/>
      <c r="C241" s="286" t="s">
        <v>89</v>
      </c>
      <c r="D241" s="286" t="s">
        <v>89</v>
      </c>
      <c r="E241" s="286" t="s">
        <v>89</v>
      </c>
      <c r="F241" s="286" t="s">
        <v>89</v>
      </c>
      <c r="G241" s="286" t="s">
        <v>89</v>
      </c>
      <c r="H241" s="286" t="s">
        <v>89</v>
      </c>
      <c r="I241" s="287" t="s">
        <v>89</v>
      </c>
      <c r="J241" s="287" t="s">
        <v>89</v>
      </c>
      <c r="K241" s="287" t="s">
        <v>89</v>
      </c>
      <c r="L241" s="287" t="s">
        <v>89</v>
      </c>
      <c r="M241" s="287" t="s">
        <v>89</v>
      </c>
      <c r="N241" s="287" t="s">
        <v>89</v>
      </c>
      <c r="O241" s="287" t="s">
        <v>89</v>
      </c>
      <c r="P241" s="287" t="s">
        <v>89</v>
      </c>
      <c r="Q241" s="287" t="s">
        <v>89</v>
      </c>
      <c r="R241" s="287" t="s">
        <v>89</v>
      </c>
      <c r="S241" s="287" t="s">
        <v>89</v>
      </c>
    </row>
    <row r="242" spans="1:19" customFormat="1" outlineLevel="1" x14ac:dyDescent="0.2">
      <c r="A242" s="227" t="s">
        <v>0</v>
      </c>
      <c r="B242" s="222"/>
      <c r="C242" s="286" t="s">
        <v>89</v>
      </c>
      <c r="D242" s="286" t="s">
        <v>89</v>
      </c>
      <c r="E242" s="286" t="s">
        <v>89</v>
      </c>
      <c r="F242" s="286" t="s">
        <v>89</v>
      </c>
      <c r="G242" s="286" t="s">
        <v>89</v>
      </c>
      <c r="H242" s="286" t="s">
        <v>89</v>
      </c>
      <c r="I242" s="287" t="s">
        <v>89</v>
      </c>
      <c r="J242" s="287" t="s">
        <v>89</v>
      </c>
      <c r="K242" s="287" t="s">
        <v>89</v>
      </c>
      <c r="L242" s="287" t="s">
        <v>89</v>
      </c>
      <c r="M242" s="287" t="s">
        <v>89</v>
      </c>
      <c r="N242" s="287" t="s">
        <v>89</v>
      </c>
      <c r="O242" s="287" t="s">
        <v>89</v>
      </c>
      <c r="P242" s="287" t="s">
        <v>89</v>
      </c>
      <c r="Q242" s="287" t="s">
        <v>89</v>
      </c>
      <c r="R242" s="287" t="s">
        <v>89</v>
      </c>
      <c r="S242" s="287" t="s">
        <v>89</v>
      </c>
    </row>
    <row r="243" spans="1:19" customFormat="1" outlineLevel="1" x14ac:dyDescent="0.2">
      <c r="A243" s="228" t="s">
        <v>36</v>
      </c>
      <c r="B243" s="222"/>
      <c r="C243" s="295">
        <v>-0.05</v>
      </c>
      <c r="D243" s="295">
        <v>-0.05</v>
      </c>
      <c r="E243" s="295">
        <v>-0.05</v>
      </c>
      <c r="F243" s="295">
        <v>-0.05</v>
      </c>
      <c r="G243" s="295">
        <v>-0.05</v>
      </c>
      <c r="H243" s="295">
        <v>-0.05</v>
      </c>
      <c r="I243" s="296">
        <v>-0.05</v>
      </c>
      <c r="J243" s="296">
        <v>-0.05</v>
      </c>
      <c r="K243" s="296">
        <v>-0.05</v>
      </c>
      <c r="L243" s="296">
        <v>-0.05</v>
      </c>
      <c r="M243" s="296">
        <v>-0.05</v>
      </c>
      <c r="N243" s="296">
        <v>-0.05</v>
      </c>
      <c r="O243" s="296">
        <v>-0.05</v>
      </c>
      <c r="P243" s="296">
        <v>-0.05</v>
      </c>
      <c r="Q243" s="296">
        <v>-0.05</v>
      </c>
      <c r="R243" s="296">
        <v>-0.05</v>
      </c>
      <c r="S243" s="296">
        <v>-0.05</v>
      </c>
    </row>
    <row r="244" spans="1:19" customFormat="1" outlineLevel="1" x14ac:dyDescent="0.2">
      <c r="A244" s="228" t="s">
        <v>35</v>
      </c>
      <c r="B244" s="222"/>
      <c r="C244" s="286" t="s">
        <v>89</v>
      </c>
      <c r="D244" s="286" t="s">
        <v>89</v>
      </c>
      <c r="E244" s="286" t="s">
        <v>89</v>
      </c>
      <c r="F244" s="286" t="s">
        <v>89</v>
      </c>
      <c r="G244" s="286" t="s">
        <v>89</v>
      </c>
      <c r="H244" s="286" t="s">
        <v>89</v>
      </c>
      <c r="I244" s="287" t="s">
        <v>89</v>
      </c>
      <c r="J244" s="287" t="s">
        <v>89</v>
      </c>
      <c r="K244" s="287" t="s">
        <v>89</v>
      </c>
      <c r="L244" s="287" t="s">
        <v>89</v>
      </c>
      <c r="M244" s="287" t="s">
        <v>89</v>
      </c>
      <c r="N244" s="287" t="s">
        <v>89</v>
      </c>
      <c r="O244" s="287" t="s">
        <v>89</v>
      </c>
      <c r="P244" s="287" t="s">
        <v>89</v>
      </c>
      <c r="Q244" s="287" t="s">
        <v>89</v>
      </c>
      <c r="R244" s="287" t="s">
        <v>89</v>
      </c>
      <c r="S244" s="287" t="s">
        <v>89</v>
      </c>
    </row>
    <row r="245" spans="1:19" customFormat="1" outlineLevel="1" x14ac:dyDescent="0.2">
      <c r="A245" s="227" t="s">
        <v>1</v>
      </c>
      <c r="B245" s="222"/>
      <c r="C245" s="295">
        <v>-0.04</v>
      </c>
      <c r="D245" s="295">
        <v>-0.04</v>
      </c>
      <c r="E245" s="295">
        <v>-0.04</v>
      </c>
      <c r="F245" s="295">
        <v>-0.04</v>
      </c>
      <c r="G245" s="295">
        <v>-0.04</v>
      </c>
      <c r="H245" s="295">
        <v>-0.04</v>
      </c>
      <c r="I245" s="296">
        <v>-0.04</v>
      </c>
      <c r="J245" s="296">
        <v>-0.04</v>
      </c>
      <c r="K245" s="296">
        <v>-0.04</v>
      </c>
      <c r="L245" s="296">
        <v>-0.04</v>
      </c>
      <c r="M245" s="296">
        <v>-0.04</v>
      </c>
      <c r="N245" s="296">
        <v>-0.04</v>
      </c>
      <c r="O245" s="296">
        <v>-0.04</v>
      </c>
      <c r="P245" s="296">
        <v>-0.04</v>
      </c>
      <c r="Q245" s="296">
        <v>-0.04</v>
      </c>
      <c r="R245" s="296">
        <v>-0.04</v>
      </c>
      <c r="S245" s="296">
        <v>-0.04</v>
      </c>
    </row>
    <row r="246" spans="1:19" customFormat="1" outlineLevel="1" x14ac:dyDescent="0.2">
      <c r="A246" s="227" t="s">
        <v>5</v>
      </c>
      <c r="B246" s="222"/>
      <c r="C246" s="286"/>
      <c r="D246" s="286"/>
      <c r="E246" s="286"/>
      <c r="F246" s="286"/>
      <c r="G246" s="286"/>
      <c r="H246" s="286"/>
      <c r="I246" s="287"/>
      <c r="J246" s="287"/>
      <c r="K246" s="287"/>
      <c r="L246" s="287"/>
      <c r="M246" s="287"/>
      <c r="N246" s="287"/>
      <c r="O246" s="287"/>
      <c r="P246" s="287"/>
      <c r="Q246" s="287"/>
      <c r="R246" s="287"/>
      <c r="S246" s="287"/>
    </row>
    <row r="247" spans="1:19" customFormat="1" outlineLevel="1" x14ac:dyDescent="0.2">
      <c r="A247" s="226" t="s">
        <v>41</v>
      </c>
      <c r="B247" s="222"/>
      <c r="C247" s="286"/>
      <c r="D247" s="286"/>
      <c r="E247" s="286"/>
      <c r="F247" s="286"/>
      <c r="G247" s="286"/>
      <c r="H247" s="286"/>
      <c r="I247" s="287"/>
      <c r="J247" s="287"/>
      <c r="K247" s="287"/>
      <c r="L247" s="287"/>
      <c r="M247" s="287"/>
      <c r="N247" s="287"/>
      <c r="O247" s="287"/>
      <c r="P247" s="287"/>
      <c r="Q247" s="287"/>
      <c r="R247" s="287"/>
      <c r="S247" s="287"/>
    </row>
    <row r="248" spans="1:19" customFormat="1" outlineLevel="1" x14ac:dyDescent="0.2">
      <c r="A248" s="227" t="s">
        <v>2</v>
      </c>
      <c r="B248" s="222"/>
      <c r="C248" s="286"/>
      <c r="D248" s="286"/>
      <c r="E248" s="286"/>
      <c r="F248" s="286"/>
      <c r="G248" s="286"/>
      <c r="H248" s="286"/>
      <c r="I248" s="287"/>
      <c r="J248" s="287"/>
      <c r="K248" s="287"/>
      <c r="L248" s="287"/>
      <c r="M248" s="287"/>
      <c r="N248" s="287"/>
      <c r="O248" s="287"/>
      <c r="P248" s="287"/>
      <c r="Q248" s="287"/>
      <c r="R248" s="287"/>
      <c r="S248" s="287"/>
    </row>
    <row r="249" spans="1:19" customFormat="1" outlineLevel="1" x14ac:dyDescent="0.2">
      <c r="A249" s="230" t="s">
        <v>7</v>
      </c>
      <c r="B249" s="222"/>
      <c r="C249" s="284"/>
      <c r="D249" s="284"/>
      <c r="E249" s="284"/>
      <c r="F249" s="284"/>
      <c r="G249" s="284"/>
      <c r="H249" s="284"/>
      <c r="I249" s="283"/>
      <c r="J249" s="283"/>
      <c r="K249" s="283"/>
      <c r="L249" s="283"/>
      <c r="M249" s="283"/>
      <c r="N249" s="283"/>
      <c r="O249" s="283"/>
      <c r="P249" s="283"/>
      <c r="Q249" s="283"/>
      <c r="R249" s="283"/>
      <c r="S249" s="283"/>
    </row>
    <row r="250" spans="1:19" customFormat="1" outlineLevel="1" x14ac:dyDescent="0.2">
      <c r="A250" s="199" t="s">
        <v>124</v>
      </c>
      <c r="B250" s="222"/>
      <c r="C250" s="284"/>
      <c r="D250" s="284"/>
      <c r="E250" s="284"/>
      <c r="F250" s="284"/>
      <c r="G250" s="284"/>
      <c r="H250" s="284"/>
      <c r="I250" s="283"/>
      <c r="J250" s="283"/>
      <c r="K250" s="283"/>
      <c r="L250" s="283"/>
      <c r="M250" s="283"/>
      <c r="N250" s="283"/>
      <c r="O250" s="283"/>
      <c r="P250" s="283"/>
      <c r="Q250" s="283"/>
      <c r="R250" s="283"/>
      <c r="S250" s="283"/>
    </row>
    <row r="251" spans="1:19" customFormat="1" outlineLevel="1" x14ac:dyDescent="0.2">
      <c r="A251" s="230" t="s">
        <v>8</v>
      </c>
      <c r="B251" s="222"/>
      <c r="C251" s="284"/>
      <c r="D251" s="284"/>
      <c r="E251" s="284"/>
      <c r="F251" s="284"/>
      <c r="G251" s="284"/>
      <c r="H251" s="284"/>
      <c r="I251" s="283"/>
      <c r="J251" s="283"/>
      <c r="K251" s="283"/>
      <c r="L251" s="283"/>
      <c r="M251" s="283"/>
      <c r="N251" s="283"/>
      <c r="O251" s="283"/>
      <c r="P251" s="283"/>
      <c r="Q251" s="283"/>
      <c r="R251" s="283"/>
      <c r="S251" s="283"/>
    </row>
    <row r="252" spans="1:19" customFormat="1" outlineLevel="1" x14ac:dyDescent="0.2">
      <c r="A252" s="230" t="s">
        <v>9</v>
      </c>
      <c r="B252" s="222"/>
      <c r="C252" s="284"/>
      <c r="D252" s="284"/>
      <c r="E252" s="284"/>
      <c r="F252" s="284"/>
      <c r="G252" s="284"/>
      <c r="H252" s="284"/>
      <c r="I252" s="283"/>
      <c r="J252" s="283"/>
      <c r="K252" s="283"/>
      <c r="L252" s="283"/>
      <c r="M252" s="283"/>
      <c r="N252" s="283"/>
      <c r="O252" s="283"/>
      <c r="P252" s="283"/>
      <c r="Q252" s="283"/>
      <c r="R252" s="283"/>
      <c r="S252" s="283"/>
    </row>
    <row r="253" spans="1:19" customFormat="1" outlineLevel="1" x14ac:dyDescent="0.2">
      <c r="A253" s="230" t="s">
        <v>10</v>
      </c>
      <c r="B253" s="222"/>
      <c r="C253" s="284"/>
      <c r="D253" s="284"/>
      <c r="E253" s="284"/>
      <c r="F253" s="284"/>
      <c r="G253" s="284"/>
      <c r="H253" s="284"/>
      <c r="I253" s="283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</row>
    <row r="254" spans="1:19" customFormat="1" outlineLevel="1" x14ac:dyDescent="0.2">
      <c r="A254" s="230" t="s">
        <v>11</v>
      </c>
      <c r="B254" s="222"/>
      <c r="C254" s="284"/>
      <c r="D254" s="284"/>
      <c r="E254" s="284"/>
      <c r="F254" s="284"/>
      <c r="G254" s="284"/>
      <c r="H254" s="284"/>
      <c r="I254" s="283"/>
      <c r="J254" s="283"/>
      <c r="K254" s="283"/>
      <c r="L254" s="283"/>
      <c r="M254" s="283"/>
      <c r="N254" s="283"/>
      <c r="O254" s="283"/>
      <c r="P254" s="283"/>
      <c r="Q254" s="283"/>
      <c r="R254" s="283"/>
      <c r="S254" s="283"/>
    </row>
    <row r="255" spans="1:19" customFormat="1" outlineLevel="1" x14ac:dyDescent="0.2">
      <c r="A255" s="230" t="s">
        <v>12</v>
      </c>
      <c r="B255" s="222"/>
      <c r="C255" s="284"/>
      <c r="D255" s="284"/>
      <c r="E255" s="284"/>
      <c r="F255" s="284"/>
      <c r="G255" s="284"/>
      <c r="H255" s="284"/>
      <c r="I255" s="283"/>
      <c r="J255" s="283"/>
      <c r="K255" s="283"/>
      <c r="L255" s="283"/>
      <c r="M255" s="283"/>
      <c r="N255" s="283"/>
      <c r="O255" s="283"/>
      <c r="P255" s="283"/>
      <c r="Q255" s="283"/>
      <c r="R255" s="283"/>
      <c r="S255" s="283"/>
    </row>
    <row r="256" spans="1:19" customFormat="1" outlineLevel="1" x14ac:dyDescent="0.2">
      <c r="A256" s="227" t="s">
        <v>3</v>
      </c>
      <c r="B256" s="222"/>
      <c r="C256" s="286"/>
      <c r="D256" s="286"/>
      <c r="E256" s="286"/>
      <c r="F256" s="286"/>
      <c r="G256" s="286"/>
      <c r="H256" s="286"/>
      <c r="I256" s="287"/>
      <c r="J256" s="287"/>
      <c r="K256" s="287"/>
      <c r="L256" s="287"/>
      <c r="M256" s="287"/>
      <c r="N256" s="287"/>
      <c r="O256" s="287"/>
      <c r="P256" s="287"/>
      <c r="Q256" s="287"/>
      <c r="R256" s="287"/>
      <c r="S256" s="287"/>
    </row>
    <row r="257" spans="1:19" customFormat="1" outlineLevel="1" x14ac:dyDescent="0.2">
      <c r="A257" s="231" t="s">
        <v>13</v>
      </c>
      <c r="B257" s="222"/>
      <c r="C257" s="284"/>
      <c r="D257" s="284"/>
      <c r="E257" s="284"/>
      <c r="F257" s="284"/>
      <c r="G257" s="284"/>
      <c r="H257" s="284"/>
      <c r="I257" s="283"/>
      <c r="J257" s="283"/>
      <c r="K257" s="283"/>
      <c r="L257" s="283"/>
      <c r="M257" s="283"/>
      <c r="N257" s="283"/>
      <c r="O257" s="283"/>
      <c r="P257" s="283"/>
      <c r="Q257" s="283"/>
      <c r="R257" s="283"/>
      <c r="S257" s="283"/>
    </row>
    <row r="258" spans="1:19" customFormat="1" outlineLevel="1" x14ac:dyDescent="0.2">
      <c r="A258" s="231" t="s">
        <v>14</v>
      </c>
      <c r="B258" s="222"/>
      <c r="C258" s="284"/>
      <c r="D258" s="284"/>
      <c r="E258" s="284"/>
      <c r="F258" s="284"/>
      <c r="G258" s="284"/>
      <c r="H258" s="284"/>
      <c r="I258" s="283"/>
      <c r="J258" s="283"/>
      <c r="K258" s="283"/>
      <c r="L258" s="283"/>
      <c r="M258" s="283"/>
      <c r="N258" s="283"/>
      <c r="O258" s="283"/>
      <c r="P258" s="283"/>
      <c r="Q258" s="283"/>
      <c r="R258" s="283"/>
      <c r="S258" s="283"/>
    </row>
    <row r="259" spans="1:19" customFormat="1" outlineLevel="1" x14ac:dyDescent="0.2">
      <c r="A259" s="231" t="s">
        <v>15</v>
      </c>
      <c r="B259" s="222"/>
      <c r="C259" s="284"/>
      <c r="D259" s="284"/>
      <c r="E259" s="284"/>
      <c r="F259" s="284"/>
      <c r="G259" s="284"/>
      <c r="H259" s="284"/>
      <c r="I259" s="283"/>
      <c r="J259" s="283"/>
      <c r="K259" s="283"/>
      <c r="L259" s="283"/>
      <c r="M259" s="283"/>
      <c r="N259" s="283"/>
      <c r="O259" s="283"/>
      <c r="P259" s="283"/>
      <c r="Q259" s="283"/>
      <c r="R259" s="283"/>
      <c r="S259" s="283"/>
    </row>
    <row r="260" spans="1:19" customFormat="1" outlineLevel="1" x14ac:dyDescent="0.2">
      <c r="A260" s="231" t="s">
        <v>16</v>
      </c>
      <c r="B260" s="222"/>
      <c r="C260" s="284"/>
      <c r="D260" s="284"/>
      <c r="E260" s="284"/>
      <c r="F260" s="284"/>
      <c r="G260" s="284"/>
      <c r="H260" s="284"/>
      <c r="I260" s="283"/>
      <c r="J260" s="283"/>
      <c r="K260" s="283"/>
      <c r="L260" s="283"/>
      <c r="M260" s="283"/>
      <c r="N260" s="283"/>
      <c r="O260" s="283"/>
      <c r="P260" s="283"/>
      <c r="Q260" s="283"/>
      <c r="R260" s="283"/>
      <c r="S260" s="283"/>
    </row>
    <row r="261" spans="1:19" customFormat="1" outlineLevel="1" x14ac:dyDescent="0.2">
      <c r="A261" s="231" t="s">
        <v>43</v>
      </c>
      <c r="B261" s="222"/>
      <c r="C261" s="284"/>
      <c r="D261" s="284"/>
      <c r="E261" s="284"/>
      <c r="F261" s="284"/>
      <c r="G261" s="284"/>
      <c r="H261" s="284"/>
      <c r="I261" s="283"/>
      <c r="J261" s="283"/>
      <c r="K261" s="283"/>
      <c r="L261" s="283"/>
      <c r="M261" s="283"/>
      <c r="N261" s="283"/>
      <c r="O261" s="283"/>
      <c r="P261" s="283"/>
      <c r="Q261" s="283"/>
      <c r="R261" s="283"/>
      <c r="S261" s="283"/>
    </row>
    <row r="262" spans="1:19" customFormat="1" outlineLevel="1" x14ac:dyDescent="0.2">
      <c r="A262" s="231" t="s">
        <v>17</v>
      </c>
      <c r="B262" s="222"/>
      <c r="C262" s="284"/>
      <c r="D262" s="284"/>
      <c r="E262" s="284"/>
      <c r="F262" s="284"/>
      <c r="G262" s="284"/>
      <c r="H262" s="284"/>
      <c r="I262" s="283"/>
      <c r="J262" s="283"/>
      <c r="K262" s="283"/>
      <c r="L262" s="283"/>
      <c r="M262" s="283"/>
      <c r="N262" s="283"/>
      <c r="O262" s="283"/>
      <c r="P262" s="283"/>
      <c r="Q262" s="283"/>
      <c r="R262" s="283"/>
      <c r="S262" s="283"/>
    </row>
    <row r="263" spans="1:19" customFormat="1" outlineLevel="1" x14ac:dyDescent="0.2">
      <c r="A263" s="231" t="s">
        <v>18</v>
      </c>
      <c r="B263" s="222"/>
      <c r="C263" s="284"/>
      <c r="D263" s="284"/>
      <c r="E263" s="284"/>
      <c r="F263" s="284"/>
      <c r="G263" s="284"/>
      <c r="H263" s="284"/>
      <c r="I263" s="283"/>
      <c r="J263" s="283"/>
      <c r="K263" s="283"/>
      <c r="L263" s="283"/>
      <c r="M263" s="283"/>
      <c r="N263" s="283"/>
      <c r="O263" s="283"/>
      <c r="P263" s="283"/>
      <c r="Q263" s="283"/>
      <c r="R263" s="283"/>
      <c r="S263" s="283"/>
    </row>
    <row r="264" spans="1:19" customFormat="1" outlineLevel="1" x14ac:dyDescent="0.2">
      <c r="A264" s="231" t="s">
        <v>42</v>
      </c>
      <c r="B264" s="222"/>
      <c r="C264" s="284"/>
      <c r="D264" s="284"/>
      <c r="E264" s="284"/>
      <c r="F264" s="284"/>
      <c r="G264" s="284"/>
      <c r="H264" s="284"/>
      <c r="I264" s="283"/>
      <c r="J264" s="283"/>
      <c r="K264" s="283"/>
      <c r="L264" s="283"/>
      <c r="M264" s="283"/>
      <c r="N264" s="283"/>
      <c r="O264" s="283"/>
      <c r="P264" s="283"/>
      <c r="Q264" s="283"/>
      <c r="R264" s="283"/>
      <c r="S264" s="283"/>
    </row>
    <row r="265" spans="1:19" customFormat="1" outlineLevel="1" x14ac:dyDescent="0.2">
      <c r="A265" s="231" t="s">
        <v>44</v>
      </c>
      <c r="B265" s="222"/>
      <c r="C265" s="284"/>
      <c r="D265" s="284"/>
      <c r="E265" s="284"/>
      <c r="F265" s="284"/>
      <c r="G265" s="284"/>
      <c r="H265" s="284"/>
      <c r="I265" s="283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</row>
    <row r="266" spans="1:19" customFormat="1" outlineLevel="1" x14ac:dyDescent="0.2">
      <c r="A266" s="231" t="s">
        <v>19</v>
      </c>
      <c r="B266" s="222"/>
      <c r="C266" s="284"/>
      <c r="D266" s="284"/>
      <c r="E266" s="284"/>
      <c r="F266" s="284"/>
      <c r="G266" s="284"/>
      <c r="H266" s="284"/>
      <c r="I266" s="283"/>
      <c r="J266" s="283"/>
      <c r="K266" s="283"/>
      <c r="L266" s="283"/>
      <c r="M266" s="283"/>
      <c r="N266" s="283"/>
      <c r="O266" s="283"/>
      <c r="P266" s="283"/>
      <c r="Q266" s="283"/>
      <c r="R266" s="283"/>
      <c r="S266" s="283"/>
    </row>
    <row r="267" spans="1:19" customFormat="1" outlineLevel="1" x14ac:dyDescent="0.2">
      <c r="A267" s="226" t="s">
        <v>4</v>
      </c>
      <c r="B267" s="222"/>
      <c r="C267" s="286"/>
      <c r="D267" s="286"/>
      <c r="E267" s="286"/>
      <c r="F267" s="286"/>
      <c r="G267" s="286"/>
      <c r="H267" s="286"/>
      <c r="I267" s="287"/>
      <c r="J267" s="287"/>
      <c r="K267" s="287"/>
      <c r="L267" s="287"/>
      <c r="M267" s="287"/>
      <c r="N267" s="287"/>
      <c r="O267" s="287"/>
      <c r="P267" s="287"/>
      <c r="Q267" s="287"/>
      <c r="R267" s="287"/>
      <c r="S267" s="287"/>
    </row>
    <row r="268" spans="1:19" customFormat="1" outlineLevel="1" x14ac:dyDescent="0.2">
      <c r="A268" s="233"/>
      <c r="B268" s="222"/>
      <c r="C268" s="211"/>
      <c r="D268" s="211"/>
      <c r="E268" s="211"/>
      <c r="F268" s="211"/>
      <c r="G268" s="211"/>
      <c r="H268" s="211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</row>
    <row r="269" spans="1:19" customFormat="1" outlineLevel="1" x14ac:dyDescent="0.2">
      <c r="A269" s="233"/>
      <c r="B269" s="222"/>
      <c r="C269" s="211"/>
      <c r="D269" s="211"/>
      <c r="E269" s="211"/>
      <c r="F269" s="211"/>
      <c r="G269" s="211"/>
      <c r="H269" s="211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</row>
    <row r="270" spans="1:19" customFormat="1" outlineLevel="1" x14ac:dyDescent="0.2">
      <c r="A270" s="21" t="s">
        <v>81</v>
      </c>
      <c r="B270" s="222"/>
      <c r="C270" s="211"/>
      <c r="D270" s="211"/>
      <c r="E270" s="211"/>
      <c r="F270" s="211"/>
      <c r="G270" s="211"/>
      <c r="H270" s="211"/>
      <c r="I270" s="219"/>
      <c r="J270" s="219"/>
      <c r="K270" s="219"/>
      <c r="L270" s="219"/>
      <c r="M270" s="219"/>
      <c r="N270" s="219"/>
      <c r="O270" s="219"/>
      <c r="P270" s="219"/>
      <c r="Q270" s="219"/>
      <c r="R270" s="219"/>
      <c r="S270" s="219"/>
    </row>
    <row r="271" spans="1:19" customFormat="1" outlineLevel="1" x14ac:dyDescent="0.2">
      <c r="A271" s="225" t="s">
        <v>6</v>
      </c>
      <c r="B271" s="222"/>
      <c r="C271" s="286" t="s">
        <v>89</v>
      </c>
      <c r="D271" s="286" t="s">
        <v>89</v>
      </c>
      <c r="E271" s="286" t="s">
        <v>89</v>
      </c>
      <c r="F271" s="286" t="s">
        <v>89</v>
      </c>
      <c r="G271" s="286" t="s">
        <v>89</v>
      </c>
      <c r="H271" s="286" t="s">
        <v>89</v>
      </c>
      <c r="I271" s="287" t="s">
        <v>89</v>
      </c>
      <c r="J271" s="287" t="s">
        <v>89</v>
      </c>
      <c r="K271" s="287" t="s">
        <v>89</v>
      </c>
      <c r="L271" s="287" t="s">
        <v>89</v>
      </c>
      <c r="M271" s="287" t="s">
        <v>89</v>
      </c>
      <c r="N271" s="287" t="s">
        <v>89</v>
      </c>
      <c r="O271" s="287" t="s">
        <v>89</v>
      </c>
      <c r="P271" s="287" t="s">
        <v>89</v>
      </c>
      <c r="Q271" s="287" t="s">
        <v>89</v>
      </c>
      <c r="R271" s="287" t="s">
        <v>89</v>
      </c>
      <c r="S271" s="287" t="s">
        <v>89</v>
      </c>
    </row>
    <row r="272" spans="1:19" customFormat="1" outlineLevel="1" x14ac:dyDescent="0.2">
      <c r="A272" s="226" t="s">
        <v>40</v>
      </c>
      <c r="B272" s="222"/>
      <c r="C272" s="286" t="s">
        <v>89</v>
      </c>
      <c r="D272" s="286" t="s">
        <v>89</v>
      </c>
      <c r="E272" s="286" t="s">
        <v>89</v>
      </c>
      <c r="F272" s="286" t="s">
        <v>89</v>
      </c>
      <c r="G272" s="286" t="s">
        <v>89</v>
      </c>
      <c r="H272" s="286" t="s">
        <v>89</v>
      </c>
      <c r="I272" s="287" t="s">
        <v>89</v>
      </c>
      <c r="J272" s="287" t="s">
        <v>89</v>
      </c>
      <c r="K272" s="287" t="s">
        <v>89</v>
      </c>
      <c r="L272" s="287" t="s">
        <v>89</v>
      </c>
      <c r="M272" s="287" t="s">
        <v>89</v>
      </c>
      <c r="N272" s="287" t="s">
        <v>89</v>
      </c>
      <c r="O272" s="287" t="s">
        <v>89</v>
      </c>
      <c r="P272" s="287" t="s">
        <v>89</v>
      </c>
      <c r="Q272" s="287" t="s">
        <v>89</v>
      </c>
      <c r="R272" s="287" t="s">
        <v>89</v>
      </c>
      <c r="S272" s="287" t="s">
        <v>89</v>
      </c>
    </row>
    <row r="273" spans="1:19" customFormat="1" outlineLevel="1" x14ac:dyDescent="0.2">
      <c r="A273" s="227" t="s">
        <v>0</v>
      </c>
      <c r="B273" s="222"/>
      <c r="C273" s="286" t="s">
        <v>89</v>
      </c>
      <c r="D273" s="286" t="s">
        <v>89</v>
      </c>
      <c r="E273" s="286" t="s">
        <v>89</v>
      </c>
      <c r="F273" s="286" t="s">
        <v>89</v>
      </c>
      <c r="G273" s="286" t="s">
        <v>89</v>
      </c>
      <c r="H273" s="286" t="s">
        <v>89</v>
      </c>
      <c r="I273" s="287" t="s">
        <v>89</v>
      </c>
      <c r="J273" s="287" t="s">
        <v>89</v>
      </c>
      <c r="K273" s="287" t="s">
        <v>89</v>
      </c>
      <c r="L273" s="287" t="s">
        <v>89</v>
      </c>
      <c r="M273" s="287" t="s">
        <v>89</v>
      </c>
      <c r="N273" s="287" t="s">
        <v>89</v>
      </c>
      <c r="O273" s="287" t="s">
        <v>89</v>
      </c>
      <c r="P273" s="287" t="s">
        <v>89</v>
      </c>
      <c r="Q273" s="287" t="s">
        <v>89</v>
      </c>
      <c r="R273" s="287" t="s">
        <v>89</v>
      </c>
      <c r="S273" s="287" t="s">
        <v>89</v>
      </c>
    </row>
    <row r="274" spans="1:19" customFormat="1" outlineLevel="1" x14ac:dyDescent="0.2">
      <c r="A274" s="228" t="s">
        <v>36</v>
      </c>
      <c r="B274" s="222"/>
      <c r="C274" s="293">
        <v>-0.1</v>
      </c>
      <c r="D274" s="293">
        <v>-0.1</v>
      </c>
      <c r="E274" s="293">
        <v>-0.1</v>
      </c>
      <c r="F274" s="293">
        <v>-0.1</v>
      </c>
      <c r="G274" s="293">
        <v>-0.1</v>
      </c>
      <c r="H274" s="293">
        <v>-0.1</v>
      </c>
      <c r="I274" s="294">
        <v>-0.1</v>
      </c>
      <c r="J274" s="294">
        <v>-0.1</v>
      </c>
      <c r="K274" s="294">
        <v>-0.1</v>
      </c>
      <c r="L274" s="294">
        <v>-0.1</v>
      </c>
      <c r="M274" s="294">
        <v>-0.1</v>
      </c>
      <c r="N274" s="294">
        <v>-0.1</v>
      </c>
      <c r="O274" s="294">
        <v>-0.1</v>
      </c>
      <c r="P274" s="294">
        <v>-0.1</v>
      </c>
      <c r="Q274" s="294">
        <v>-0.1</v>
      </c>
      <c r="R274" s="294">
        <v>-0.1</v>
      </c>
      <c r="S274" s="294">
        <v>-0.1</v>
      </c>
    </row>
    <row r="275" spans="1:19" customFormat="1" outlineLevel="1" x14ac:dyDescent="0.2">
      <c r="A275" s="228" t="s">
        <v>35</v>
      </c>
      <c r="B275" s="222"/>
      <c r="C275" s="286" t="s">
        <v>89</v>
      </c>
      <c r="D275" s="286" t="s">
        <v>89</v>
      </c>
      <c r="E275" s="286" t="s">
        <v>89</v>
      </c>
      <c r="F275" s="286" t="s">
        <v>89</v>
      </c>
      <c r="G275" s="286" t="s">
        <v>89</v>
      </c>
      <c r="H275" s="286" t="s">
        <v>89</v>
      </c>
      <c r="I275" s="287" t="s">
        <v>89</v>
      </c>
      <c r="J275" s="287" t="s">
        <v>89</v>
      </c>
      <c r="K275" s="287" t="s">
        <v>89</v>
      </c>
      <c r="L275" s="287" t="s">
        <v>89</v>
      </c>
      <c r="M275" s="287" t="s">
        <v>89</v>
      </c>
      <c r="N275" s="287" t="s">
        <v>89</v>
      </c>
      <c r="O275" s="287" t="s">
        <v>89</v>
      </c>
      <c r="P275" s="287" t="s">
        <v>89</v>
      </c>
      <c r="Q275" s="287" t="s">
        <v>89</v>
      </c>
      <c r="R275" s="287" t="s">
        <v>89</v>
      </c>
      <c r="S275" s="287" t="s">
        <v>89</v>
      </c>
    </row>
    <row r="276" spans="1:19" customFormat="1" outlineLevel="1" x14ac:dyDescent="0.2">
      <c r="A276" s="227" t="s">
        <v>1</v>
      </c>
      <c r="B276" s="222"/>
      <c r="C276" s="293">
        <v>-0.1</v>
      </c>
      <c r="D276" s="293">
        <v>-0.1</v>
      </c>
      <c r="E276" s="293">
        <v>-0.1</v>
      </c>
      <c r="F276" s="293">
        <v>-0.1</v>
      </c>
      <c r="G276" s="293">
        <v>-0.1</v>
      </c>
      <c r="H276" s="293">
        <v>-0.1</v>
      </c>
      <c r="I276" s="294">
        <v>-0.1</v>
      </c>
      <c r="J276" s="294">
        <v>-0.1</v>
      </c>
      <c r="K276" s="294">
        <v>-0.1</v>
      </c>
      <c r="L276" s="294">
        <v>-0.1</v>
      </c>
      <c r="M276" s="294">
        <v>-0.1</v>
      </c>
      <c r="N276" s="294">
        <v>-0.1</v>
      </c>
      <c r="O276" s="294">
        <v>-0.1</v>
      </c>
      <c r="P276" s="294">
        <v>-0.1</v>
      </c>
      <c r="Q276" s="294">
        <v>-0.1</v>
      </c>
      <c r="R276" s="294">
        <v>-0.1</v>
      </c>
      <c r="S276" s="294">
        <v>-0.1</v>
      </c>
    </row>
    <row r="277" spans="1:19" customFormat="1" outlineLevel="1" x14ac:dyDescent="0.2">
      <c r="A277" s="227" t="s">
        <v>5</v>
      </c>
      <c r="B277" s="222"/>
      <c r="C277" s="286"/>
      <c r="D277" s="286"/>
      <c r="E277" s="286"/>
      <c r="F277" s="286"/>
      <c r="G277" s="286"/>
      <c r="H277" s="286"/>
      <c r="I277" s="287"/>
      <c r="J277" s="287"/>
      <c r="K277" s="287"/>
      <c r="L277" s="287"/>
      <c r="M277" s="287"/>
      <c r="N277" s="287"/>
      <c r="O277" s="287"/>
      <c r="P277" s="287"/>
      <c r="Q277" s="287"/>
      <c r="R277" s="287"/>
      <c r="S277" s="287"/>
    </row>
    <row r="278" spans="1:19" customFormat="1" outlineLevel="1" x14ac:dyDescent="0.2">
      <c r="A278" s="226" t="s">
        <v>41</v>
      </c>
      <c r="B278" s="222"/>
      <c r="C278" s="286"/>
      <c r="D278" s="286"/>
      <c r="E278" s="286"/>
      <c r="F278" s="286"/>
      <c r="G278" s="286"/>
      <c r="H278" s="286"/>
      <c r="I278" s="287"/>
      <c r="J278" s="287"/>
      <c r="K278" s="287"/>
      <c r="L278" s="287"/>
      <c r="M278" s="287"/>
      <c r="N278" s="287"/>
      <c r="O278" s="287"/>
      <c r="P278" s="287"/>
      <c r="Q278" s="287"/>
      <c r="R278" s="287"/>
      <c r="S278" s="287"/>
    </row>
    <row r="279" spans="1:19" customFormat="1" outlineLevel="1" x14ac:dyDescent="0.2">
      <c r="A279" s="227" t="s">
        <v>2</v>
      </c>
      <c r="B279" s="222"/>
      <c r="C279" s="286"/>
      <c r="D279" s="286"/>
      <c r="E279" s="286"/>
      <c r="F279" s="286"/>
      <c r="G279" s="286"/>
      <c r="H279" s="286"/>
      <c r="I279" s="287"/>
      <c r="J279" s="287"/>
      <c r="K279" s="287"/>
      <c r="L279" s="287"/>
      <c r="M279" s="287"/>
      <c r="N279" s="287"/>
      <c r="O279" s="287"/>
      <c r="P279" s="287"/>
      <c r="Q279" s="287"/>
      <c r="R279" s="287"/>
      <c r="S279" s="287"/>
    </row>
    <row r="280" spans="1:19" customFormat="1" outlineLevel="1" x14ac:dyDescent="0.2">
      <c r="A280" s="230" t="s">
        <v>7</v>
      </c>
      <c r="B280" s="222"/>
      <c r="C280" s="281"/>
      <c r="D280" s="281"/>
      <c r="E280" s="281"/>
      <c r="F280" s="281"/>
      <c r="G280" s="281"/>
      <c r="H280" s="281"/>
      <c r="I280" s="285"/>
      <c r="J280" s="285"/>
      <c r="K280" s="285"/>
      <c r="L280" s="285"/>
      <c r="M280" s="285"/>
      <c r="N280" s="285"/>
      <c r="O280" s="285"/>
      <c r="P280" s="285"/>
      <c r="Q280" s="285"/>
      <c r="R280" s="285"/>
      <c r="S280" s="285"/>
    </row>
    <row r="281" spans="1:19" customFormat="1" outlineLevel="1" x14ac:dyDescent="0.2">
      <c r="A281" s="199" t="s">
        <v>124</v>
      </c>
      <c r="B281" s="222"/>
      <c r="C281" s="281"/>
      <c r="D281" s="281"/>
      <c r="E281" s="281"/>
      <c r="F281" s="281"/>
      <c r="G281" s="281"/>
      <c r="H281" s="281"/>
      <c r="I281" s="285"/>
      <c r="J281" s="285"/>
      <c r="K281" s="285"/>
      <c r="L281" s="285"/>
      <c r="M281" s="285"/>
      <c r="N281" s="285"/>
      <c r="O281" s="285"/>
      <c r="P281" s="285"/>
      <c r="Q281" s="285"/>
      <c r="R281" s="285"/>
      <c r="S281" s="285"/>
    </row>
    <row r="282" spans="1:19" customFormat="1" outlineLevel="1" x14ac:dyDescent="0.2">
      <c r="A282" s="230" t="s">
        <v>8</v>
      </c>
      <c r="B282" s="222"/>
      <c r="C282" s="281"/>
      <c r="D282" s="281"/>
      <c r="E282" s="281"/>
      <c r="F282" s="281"/>
      <c r="G282" s="281"/>
      <c r="H282" s="281"/>
      <c r="I282" s="285"/>
      <c r="J282" s="285"/>
      <c r="K282" s="285"/>
      <c r="L282" s="285"/>
      <c r="M282" s="285"/>
      <c r="N282" s="285"/>
      <c r="O282" s="285"/>
      <c r="P282" s="285"/>
      <c r="Q282" s="285"/>
      <c r="R282" s="285"/>
      <c r="S282" s="285"/>
    </row>
    <row r="283" spans="1:19" customFormat="1" outlineLevel="1" x14ac:dyDescent="0.2">
      <c r="A283" s="230" t="s">
        <v>9</v>
      </c>
      <c r="B283" s="222"/>
      <c r="C283" s="281"/>
      <c r="D283" s="281"/>
      <c r="E283" s="281"/>
      <c r="F283" s="281"/>
      <c r="G283" s="281"/>
      <c r="H283" s="281"/>
      <c r="I283" s="285"/>
      <c r="J283" s="285"/>
      <c r="K283" s="285"/>
      <c r="L283" s="285"/>
      <c r="M283" s="285"/>
      <c r="N283" s="285"/>
      <c r="O283" s="285"/>
      <c r="P283" s="285"/>
      <c r="Q283" s="285"/>
      <c r="R283" s="285"/>
      <c r="S283" s="285"/>
    </row>
    <row r="284" spans="1:19" customFormat="1" outlineLevel="1" x14ac:dyDescent="0.2">
      <c r="A284" s="230" t="s">
        <v>10</v>
      </c>
      <c r="B284" s="222"/>
      <c r="C284" s="281"/>
      <c r="D284" s="281"/>
      <c r="E284" s="281"/>
      <c r="F284" s="281"/>
      <c r="G284" s="281"/>
      <c r="H284" s="281"/>
      <c r="I284" s="285"/>
      <c r="J284" s="285"/>
      <c r="K284" s="285"/>
      <c r="L284" s="285"/>
      <c r="M284" s="285"/>
      <c r="N284" s="285"/>
      <c r="O284" s="285"/>
      <c r="P284" s="285"/>
      <c r="Q284" s="285"/>
      <c r="R284" s="285"/>
      <c r="S284" s="285"/>
    </row>
    <row r="285" spans="1:19" customFormat="1" outlineLevel="1" x14ac:dyDescent="0.2">
      <c r="A285" s="230" t="s">
        <v>11</v>
      </c>
      <c r="B285" s="222"/>
      <c r="C285" s="281"/>
      <c r="D285" s="281"/>
      <c r="E285" s="281"/>
      <c r="F285" s="281"/>
      <c r="G285" s="281"/>
      <c r="H285" s="281"/>
      <c r="I285" s="285"/>
      <c r="J285" s="285"/>
      <c r="K285" s="285"/>
      <c r="L285" s="285"/>
      <c r="M285" s="285"/>
      <c r="N285" s="285"/>
      <c r="O285" s="285"/>
      <c r="P285" s="285"/>
      <c r="Q285" s="285"/>
      <c r="R285" s="285"/>
      <c r="S285" s="285"/>
    </row>
    <row r="286" spans="1:19" customFormat="1" outlineLevel="1" x14ac:dyDescent="0.2">
      <c r="A286" s="230" t="s">
        <v>12</v>
      </c>
      <c r="B286" s="222"/>
      <c r="C286" s="281"/>
      <c r="D286" s="281"/>
      <c r="E286" s="281"/>
      <c r="F286" s="281"/>
      <c r="G286" s="281"/>
      <c r="H286" s="281"/>
      <c r="I286" s="285"/>
      <c r="J286" s="285"/>
      <c r="K286" s="285"/>
      <c r="L286" s="285"/>
      <c r="M286" s="285"/>
      <c r="N286" s="285"/>
      <c r="O286" s="285"/>
      <c r="P286" s="285"/>
      <c r="Q286" s="285"/>
      <c r="R286" s="285"/>
      <c r="S286" s="285"/>
    </row>
    <row r="287" spans="1:19" customFormat="1" outlineLevel="1" x14ac:dyDescent="0.2">
      <c r="A287" s="227" t="s">
        <v>3</v>
      </c>
      <c r="B287" s="222"/>
      <c r="C287" s="286"/>
      <c r="D287" s="286"/>
      <c r="E287" s="286"/>
      <c r="F287" s="286"/>
      <c r="G287" s="286"/>
      <c r="H287" s="286"/>
      <c r="I287" s="287"/>
      <c r="J287" s="287"/>
      <c r="K287" s="287"/>
      <c r="L287" s="287"/>
      <c r="M287" s="287"/>
      <c r="N287" s="287"/>
      <c r="O287" s="287"/>
      <c r="P287" s="287"/>
      <c r="Q287" s="287"/>
      <c r="R287" s="287"/>
      <c r="S287" s="287"/>
    </row>
    <row r="288" spans="1:19" customFormat="1" outlineLevel="1" x14ac:dyDescent="0.2">
      <c r="A288" s="231" t="s">
        <v>13</v>
      </c>
      <c r="B288" s="222"/>
      <c r="C288" s="281"/>
      <c r="D288" s="281"/>
      <c r="E288" s="281"/>
      <c r="F288" s="281"/>
      <c r="G288" s="281"/>
      <c r="H288" s="281"/>
      <c r="I288" s="285"/>
      <c r="J288" s="285"/>
      <c r="K288" s="285"/>
      <c r="L288" s="285"/>
      <c r="M288" s="285"/>
      <c r="N288" s="285"/>
      <c r="O288" s="285"/>
      <c r="P288" s="285"/>
      <c r="Q288" s="285"/>
      <c r="R288" s="285"/>
      <c r="S288" s="285"/>
    </row>
    <row r="289" spans="1:19" customFormat="1" outlineLevel="1" x14ac:dyDescent="0.2">
      <c r="A289" s="231" t="s">
        <v>14</v>
      </c>
      <c r="B289" s="222"/>
      <c r="C289" s="281"/>
      <c r="D289" s="281"/>
      <c r="E289" s="281"/>
      <c r="F289" s="281"/>
      <c r="G289" s="281"/>
      <c r="H289" s="281"/>
      <c r="I289" s="285"/>
      <c r="J289" s="285"/>
      <c r="K289" s="285"/>
      <c r="L289" s="285"/>
      <c r="M289" s="285"/>
      <c r="N289" s="285"/>
      <c r="O289" s="285"/>
      <c r="P289" s="285"/>
      <c r="Q289" s="285"/>
      <c r="R289" s="285"/>
      <c r="S289" s="285"/>
    </row>
    <row r="290" spans="1:19" customFormat="1" outlineLevel="1" x14ac:dyDescent="0.2">
      <c r="A290" s="231" t="s">
        <v>15</v>
      </c>
      <c r="B290" s="222"/>
      <c r="C290" s="281"/>
      <c r="D290" s="281"/>
      <c r="E290" s="281"/>
      <c r="F290" s="281"/>
      <c r="G290" s="281"/>
      <c r="H290" s="281"/>
      <c r="I290" s="285"/>
      <c r="J290" s="285"/>
      <c r="K290" s="285"/>
      <c r="L290" s="285"/>
      <c r="M290" s="285"/>
      <c r="N290" s="285"/>
      <c r="O290" s="285"/>
      <c r="P290" s="285"/>
      <c r="Q290" s="285"/>
      <c r="R290" s="285"/>
      <c r="S290" s="285"/>
    </row>
    <row r="291" spans="1:19" customFormat="1" outlineLevel="1" x14ac:dyDescent="0.2">
      <c r="A291" s="231" t="s">
        <v>16</v>
      </c>
      <c r="B291" s="222"/>
      <c r="C291" s="281"/>
      <c r="D291" s="281"/>
      <c r="E291" s="281"/>
      <c r="F291" s="281"/>
      <c r="G291" s="281"/>
      <c r="H291" s="281"/>
      <c r="I291" s="285"/>
      <c r="J291" s="285"/>
      <c r="K291" s="285"/>
      <c r="L291" s="285"/>
      <c r="M291" s="285"/>
      <c r="N291" s="285"/>
      <c r="O291" s="285"/>
      <c r="P291" s="285"/>
      <c r="Q291" s="285"/>
      <c r="R291" s="285"/>
      <c r="S291" s="285"/>
    </row>
    <row r="292" spans="1:19" customFormat="1" outlineLevel="1" x14ac:dyDescent="0.2">
      <c r="A292" s="231" t="s">
        <v>43</v>
      </c>
      <c r="B292" s="222"/>
      <c r="C292" s="281"/>
      <c r="D292" s="281"/>
      <c r="E292" s="281"/>
      <c r="F292" s="281"/>
      <c r="G292" s="281"/>
      <c r="H292" s="281"/>
      <c r="I292" s="285"/>
      <c r="J292" s="285"/>
      <c r="K292" s="285"/>
      <c r="L292" s="285"/>
      <c r="M292" s="285"/>
      <c r="N292" s="285"/>
      <c r="O292" s="285"/>
      <c r="P292" s="285"/>
      <c r="Q292" s="285"/>
      <c r="R292" s="285"/>
      <c r="S292" s="285"/>
    </row>
    <row r="293" spans="1:19" customFormat="1" outlineLevel="1" x14ac:dyDescent="0.2">
      <c r="A293" s="231" t="s">
        <v>17</v>
      </c>
      <c r="B293" s="222"/>
      <c r="C293" s="281"/>
      <c r="D293" s="281"/>
      <c r="E293" s="281"/>
      <c r="F293" s="281"/>
      <c r="G293" s="281"/>
      <c r="H293" s="281"/>
      <c r="I293" s="285"/>
      <c r="J293" s="285"/>
      <c r="K293" s="285"/>
      <c r="L293" s="285"/>
      <c r="M293" s="285"/>
      <c r="N293" s="285"/>
      <c r="O293" s="285"/>
      <c r="P293" s="285"/>
      <c r="Q293" s="285"/>
      <c r="R293" s="285"/>
      <c r="S293" s="285"/>
    </row>
    <row r="294" spans="1:19" customFormat="1" outlineLevel="1" x14ac:dyDescent="0.2">
      <c r="A294" s="231" t="s">
        <v>18</v>
      </c>
      <c r="B294" s="222"/>
      <c r="C294" s="281"/>
      <c r="D294" s="281"/>
      <c r="E294" s="281"/>
      <c r="F294" s="281"/>
      <c r="G294" s="281"/>
      <c r="H294" s="281"/>
      <c r="I294" s="285"/>
      <c r="J294" s="285"/>
      <c r="K294" s="285"/>
      <c r="L294" s="285"/>
      <c r="M294" s="285"/>
      <c r="N294" s="285"/>
      <c r="O294" s="285"/>
      <c r="P294" s="285"/>
      <c r="Q294" s="285"/>
      <c r="R294" s="285"/>
      <c r="S294" s="285"/>
    </row>
    <row r="295" spans="1:19" customFormat="1" outlineLevel="1" x14ac:dyDescent="0.2">
      <c r="A295" s="231" t="s">
        <v>42</v>
      </c>
      <c r="B295" s="222"/>
      <c r="C295" s="281"/>
      <c r="D295" s="281"/>
      <c r="E295" s="281"/>
      <c r="F295" s="281"/>
      <c r="G295" s="281"/>
      <c r="H295" s="281"/>
      <c r="I295" s="285"/>
      <c r="J295" s="285"/>
      <c r="K295" s="285"/>
      <c r="L295" s="285"/>
      <c r="M295" s="285"/>
      <c r="N295" s="285"/>
      <c r="O295" s="285"/>
      <c r="P295" s="285"/>
      <c r="Q295" s="285"/>
      <c r="R295" s="285"/>
      <c r="S295" s="285"/>
    </row>
    <row r="296" spans="1:19" customFormat="1" outlineLevel="1" x14ac:dyDescent="0.2">
      <c r="A296" s="231" t="s">
        <v>44</v>
      </c>
      <c r="B296" s="222"/>
      <c r="C296" s="281"/>
      <c r="D296" s="281"/>
      <c r="E296" s="281"/>
      <c r="F296" s="281"/>
      <c r="G296" s="281"/>
      <c r="H296" s="281"/>
      <c r="I296" s="285"/>
      <c r="J296" s="285"/>
      <c r="K296" s="285"/>
      <c r="L296" s="285"/>
      <c r="M296" s="285"/>
      <c r="N296" s="285"/>
      <c r="O296" s="285"/>
      <c r="P296" s="285"/>
      <c r="Q296" s="285"/>
      <c r="R296" s="285"/>
      <c r="S296" s="285"/>
    </row>
    <row r="297" spans="1:19" customFormat="1" outlineLevel="1" x14ac:dyDescent="0.2">
      <c r="A297" s="231" t="s">
        <v>19</v>
      </c>
      <c r="B297" s="222"/>
      <c r="C297" s="281"/>
      <c r="D297" s="281"/>
      <c r="E297" s="281"/>
      <c r="F297" s="281"/>
      <c r="G297" s="281"/>
      <c r="H297" s="281"/>
      <c r="I297" s="285"/>
      <c r="J297" s="285"/>
      <c r="K297" s="285"/>
      <c r="L297" s="285"/>
      <c r="M297" s="285"/>
      <c r="N297" s="285"/>
      <c r="O297" s="285"/>
      <c r="P297" s="285"/>
      <c r="Q297" s="285"/>
      <c r="R297" s="285"/>
      <c r="S297" s="285"/>
    </row>
    <row r="298" spans="1:19" customFormat="1" outlineLevel="1" x14ac:dyDescent="0.2">
      <c r="A298" s="226" t="s">
        <v>4</v>
      </c>
      <c r="B298" s="222"/>
      <c r="C298" s="286"/>
      <c r="D298" s="286"/>
      <c r="E298" s="286"/>
      <c r="F298" s="286"/>
      <c r="G298" s="286"/>
      <c r="H298" s="286"/>
      <c r="I298" s="287"/>
      <c r="J298" s="287"/>
      <c r="K298" s="287"/>
      <c r="L298" s="287"/>
      <c r="M298" s="287"/>
      <c r="N298" s="287"/>
      <c r="O298" s="287"/>
      <c r="P298" s="287"/>
      <c r="Q298" s="287"/>
      <c r="R298" s="287"/>
      <c r="S298" s="287"/>
    </row>
    <row r="299" spans="1:19" customFormat="1" outlineLevel="1" x14ac:dyDescent="0.2">
      <c r="A299" s="233"/>
      <c r="B299" s="222"/>
      <c r="C299" s="211"/>
      <c r="D299" s="211"/>
      <c r="E299" s="211"/>
      <c r="F299" s="211"/>
      <c r="G299" s="211"/>
      <c r="H299" s="211"/>
      <c r="I299" s="219"/>
      <c r="J299" s="219"/>
      <c r="K299" s="219"/>
      <c r="L299" s="219"/>
      <c r="M299" s="219"/>
      <c r="N299" s="219"/>
      <c r="O299" s="219"/>
      <c r="P299" s="219"/>
      <c r="Q299" s="219"/>
      <c r="R299" s="219"/>
      <c r="S299" s="219"/>
    </row>
    <row r="300" spans="1:19" customFormat="1" outlineLevel="1" x14ac:dyDescent="0.2">
      <c r="A300" s="233"/>
      <c r="B300" s="222"/>
      <c r="C300" s="211"/>
      <c r="D300" s="211"/>
      <c r="E300" s="211"/>
      <c r="F300" s="211"/>
      <c r="G300" s="211"/>
      <c r="H300" s="211"/>
      <c r="I300" s="219"/>
      <c r="J300" s="219"/>
      <c r="K300" s="219"/>
      <c r="L300" s="219"/>
      <c r="M300" s="219"/>
      <c r="N300" s="219"/>
      <c r="O300" s="219"/>
      <c r="P300" s="219"/>
      <c r="Q300" s="219"/>
      <c r="R300" s="219"/>
      <c r="S300" s="219"/>
    </row>
    <row r="301" spans="1:19" customFormat="1" outlineLevel="1" x14ac:dyDescent="0.2">
      <c r="A301" s="21" t="s">
        <v>85</v>
      </c>
      <c r="B301" s="222"/>
      <c r="C301" s="211"/>
      <c r="D301" s="211"/>
      <c r="E301" s="211"/>
      <c r="F301" s="211"/>
      <c r="G301" s="211"/>
      <c r="H301" s="211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</row>
    <row r="302" spans="1:19" customFormat="1" outlineLevel="1" x14ac:dyDescent="0.2">
      <c r="A302" s="225" t="s">
        <v>6</v>
      </c>
      <c r="B302" s="222"/>
      <c r="C302" s="286" t="s">
        <v>89</v>
      </c>
      <c r="D302" s="286" t="s">
        <v>89</v>
      </c>
      <c r="E302" s="286" t="s">
        <v>89</v>
      </c>
      <c r="F302" s="286" t="s">
        <v>89</v>
      </c>
      <c r="G302" s="286" t="s">
        <v>89</v>
      </c>
      <c r="H302" s="286" t="s">
        <v>89</v>
      </c>
      <c r="I302" s="287" t="s">
        <v>89</v>
      </c>
      <c r="J302" s="287" t="s">
        <v>89</v>
      </c>
      <c r="K302" s="287" t="s">
        <v>89</v>
      </c>
      <c r="L302" s="287" t="s">
        <v>89</v>
      </c>
      <c r="M302" s="287" t="s">
        <v>89</v>
      </c>
      <c r="N302" s="287" t="s">
        <v>89</v>
      </c>
      <c r="O302" s="287" t="s">
        <v>89</v>
      </c>
      <c r="P302" s="287" t="s">
        <v>89</v>
      </c>
      <c r="Q302" s="287" t="s">
        <v>89</v>
      </c>
      <c r="R302" s="287" t="s">
        <v>89</v>
      </c>
      <c r="S302" s="287" t="s">
        <v>89</v>
      </c>
    </row>
    <row r="303" spans="1:19" customFormat="1" outlineLevel="1" x14ac:dyDescent="0.2">
      <c r="A303" s="226" t="s">
        <v>40</v>
      </c>
      <c r="B303" s="222"/>
      <c r="C303" s="286" t="s">
        <v>89</v>
      </c>
      <c r="D303" s="286" t="s">
        <v>89</v>
      </c>
      <c r="E303" s="286" t="s">
        <v>89</v>
      </c>
      <c r="F303" s="286" t="s">
        <v>89</v>
      </c>
      <c r="G303" s="286" t="s">
        <v>89</v>
      </c>
      <c r="H303" s="286" t="s">
        <v>89</v>
      </c>
      <c r="I303" s="287" t="s">
        <v>89</v>
      </c>
      <c r="J303" s="287" t="s">
        <v>89</v>
      </c>
      <c r="K303" s="287" t="s">
        <v>89</v>
      </c>
      <c r="L303" s="287" t="s">
        <v>89</v>
      </c>
      <c r="M303" s="287" t="s">
        <v>89</v>
      </c>
      <c r="N303" s="287" t="s">
        <v>89</v>
      </c>
      <c r="O303" s="287" t="s">
        <v>89</v>
      </c>
      <c r="P303" s="287" t="s">
        <v>89</v>
      </c>
      <c r="Q303" s="287" t="s">
        <v>89</v>
      </c>
      <c r="R303" s="287" t="s">
        <v>89</v>
      </c>
      <c r="S303" s="287" t="s">
        <v>89</v>
      </c>
    </row>
    <row r="304" spans="1:19" customFormat="1" outlineLevel="1" x14ac:dyDescent="0.2">
      <c r="A304" s="227" t="s">
        <v>0</v>
      </c>
      <c r="B304" s="222"/>
      <c r="C304" s="286" t="s">
        <v>89</v>
      </c>
      <c r="D304" s="286" t="s">
        <v>89</v>
      </c>
      <c r="E304" s="286" t="s">
        <v>89</v>
      </c>
      <c r="F304" s="286" t="s">
        <v>89</v>
      </c>
      <c r="G304" s="286" t="s">
        <v>89</v>
      </c>
      <c r="H304" s="286" t="s">
        <v>89</v>
      </c>
      <c r="I304" s="287" t="s">
        <v>89</v>
      </c>
      <c r="J304" s="287" t="s">
        <v>89</v>
      </c>
      <c r="K304" s="287" t="s">
        <v>89</v>
      </c>
      <c r="L304" s="287" t="s">
        <v>89</v>
      </c>
      <c r="M304" s="287" t="s">
        <v>89</v>
      </c>
      <c r="N304" s="287" t="s">
        <v>89</v>
      </c>
      <c r="O304" s="287" t="s">
        <v>89</v>
      </c>
      <c r="P304" s="287" t="s">
        <v>89</v>
      </c>
      <c r="Q304" s="287" t="s">
        <v>89</v>
      </c>
      <c r="R304" s="287" t="s">
        <v>89</v>
      </c>
      <c r="S304" s="287" t="s">
        <v>89</v>
      </c>
    </row>
    <row r="305" spans="1:19" customFormat="1" outlineLevel="1" x14ac:dyDescent="0.2">
      <c r="A305" s="228" t="s">
        <v>36</v>
      </c>
      <c r="B305" s="222"/>
      <c r="C305" s="293">
        <v>-9.5000000000000001E-2</v>
      </c>
      <c r="D305" s="293">
        <v>-9.5000000000000001E-2</v>
      </c>
      <c r="E305" s="293">
        <v>-9.5000000000000001E-2</v>
      </c>
      <c r="F305" s="293">
        <v>-9.5000000000000001E-2</v>
      </c>
      <c r="G305" s="293">
        <v>-9.5000000000000001E-2</v>
      </c>
      <c r="H305" s="293">
        <v>-9.5000000000000001E-2</v>
      </c>
      <c r="I305" s="294">
        <v>-9.5000000000000001E-2</v>
      </c>
      <c r="J305" s="294">
        <v>-9.5000000000000001E-2</v>
      </c>
      <c r="K305" s="294">
        <v>-9.5000000000000001E-2</v>
      </c>
      <c r="L305" s="294">
        <v>-9.5000000000000001E-2</v>
      </c>
      <c r="M305" s="294">
        <v>-9.5000000000000001E-2</v>
      </c>
      <c r="N305" s="294">
        <v>-9.5000000000000001E-2</v>
      </c>
      <c r="O305" s="294">
        <v>-9.5000000000000001E-2</v>
      </c>
      <c r="P305" s="294">
        <v>-9.5000000000000001E-2</v>
      </c>
      <c r="Q305" s="294">
        <v>-9.5000000000000001E-2</v>
      </c>
      <c r="R305" s="294">
        <v>-9.5000000000000001E-2</v>
      </c>
      <c r="S305" s="294">
        <v>-9.5000000000000001E-2</v>
      </c>
    </row>
    <row r="306" spans="1:19" customFormat="1" outlineLevel="1" x14ac:dyDescent="0.2">
      <c r="A306" s="228" t="s">
        <v>35</v>
      </c>
      <c r="B306" s="222"/>
      <c r="C306" s="286" t="s">
        <v>89</v>
      </c>
      <c r="D306" s="286" t="s">
        <v>89</v>
      </c>
      <c r="E306" s="286" t="s">
        <v>89</v>
      </c>
      <c r="F306" s="286" t="s">
        <v>89</v>
      </c>
      <c r="G306" s="286" t="s">
        <v>89</v>
      </c>
      <c r="H306" s="286" t="s">
        <v>89</v>
      </c>
      <c r="I306" s="287" t="s">
        <v>89</v>
      </c>
      <c r="J306" s="287" t="s">
        <v>89</v>
      </c>
      <c r="K306" s="287" t="s">
        <v>89</v>
      </c>
      <c r="L306" s="287" t="s">
        <v>89</v>
      </c>
      <c r="M306" s="287" t="s">
        <v>89</v>
      </c>
      <c r="N306" s="287" t="s">
        <v>89</v>
      </c>
      <c r="O306" s="287" t="s">
        <v>89</v>
      </c>
      <c r="P306" s="287" t="s">
        <v>89</v>
      </c>
      <c r="Q306" s="287" t="s">
        <v>89</v>
      </c>
      <c r="R306" s="287" t="s">
        <v>89</v>
      </c>
      <c r="S306" s="287" t="s">
        <v>89</v>
      </c>
    </row>
    <row r="307" spans="1:19" customFormat="1" outlineLevel="1" x14ac:dyDescent="0.2">
      <c r="A307" s="227" t="s">
        <v>1</v>
      </c>
      <c r="B307" s="222"/>
      <c r="C307" s="293">
        <v>-8.4000000000000005E-2</v>
      </c>
      <c r="D307" s="293">
        <v>-8.4000000000000005E-2</v>
      </c>
      <c r="E307" s="293">
        <v>-8.4000000000000005E-2</v>
      </c>
      <c r="F307" s="293">
        <v>-8.4000000000000005E-2</v>
      </c>
      <c r="G307" s="293">
        <v>-8.4000000000000005E-2</v>
      </c>
      <c r="H307" s="293">
        <v>-8.4000000000000005E-2</v>
      </c>
      <c r="I307" s="294">
        <v>-8.4000000000000005E-2</v>
      </c>
      <c r="J307" s="294">
        <v>-8.4000000000000005E-2</v>
      </c>
      <c r="K307" s="294">
        <v>-8.4000000000000005E-2</v>
      </c>
      <c r="L307" s="294">
        <v>-8.4000000000000005E-2</v>
      </c>
      <c r="M307" s="294">
        <v>-8.4000000000000005E-2</v>
      </c>
      <c r="N307" s="294">
        <v>-8.4000000000000005E-2</v>
      </c>
      <c r="O307" s="294">
        <v>-8.4000000000000005E-2</v>
      </c>
      <c r="P307" s="294">
        <v>-8.4000000000000005E-2</v>
      </c>
      <c r="Q307" s="294">
        <v>-8.4000000000000005E-2</v>
      </c>
      <c r="R307" s="294">
        <v>-8.4000000000000005E-2</v>
      </c>
      <c r="S307" s="294">
        <v>-8.4000000000000005E-2</v>
      </c>
    </row>
    <row r="308" spans="1:19" customFormat="1" outlineLevel="1" x14ac:dyDescent="0.2">
      <c r="A308" s="227" t="s">
        <v>5</v>
      </c>
      <c r="B308" s="222"/>
      <c r="C308" s="286"/>
      <c r="D308" s="286"/>
      <c r="E308" s="286"/>
      <c r="F308" s="286"/>
      <c r="G308" s="286"/>
      <c r="H308" s="286"/>
      <c r="I308" s="287"/>
      <c r="J308" s="287"/>
      <c r="K308" s="287"/>
      <c r="L308" s="287"/>
      <c r="M308" s="287"/>
      <c r="N308" s="287"/>
      <c r="O308" s="287"/>
      <c r="P308" s="287"/>
      <c r="Q308" s="287"/>
      <c r="R308" s="287"/>
      <c r="S308" s="287"/>
    </row>
    <row r="309" spans="1:19" customFormat="1" outlineLevel="1" x14ac:dyDescent="0.2">
      <c r="A309" s="226" t="s">
        <v>41</v>
      </c>
      <c r="B309" s="222"/>
      <c r="C309" s="286"/>
      <c r="D309" s="286"/>
      <c r="E309" s="286"/>
      <c r="F309" s="286"/>
      <c r="G309" s="286"/>
      <c r="H309" s="286"/>
      <c r="I309" s="287"/>
      <c r="J309" s="287"/>
      <c r="K309" s="287"/>
      <c r="L309" s="287"/>
      <c r="M309" s="287"/>
      <c r="N309" s="287"/>
      <c r="O309" s="287"/>
      <c r="P309" s="287"/>
      <c r="Q309" s="287"/>
      <c r="R309" s="287"/>
      <c r="S309" s="287"/>
    </row>
    <row r="310" spans="1:19" customFormat="1" outlineLevel="1" x14ac:dyDescent="0.2">
      <c r="A310" s="227" t="s">
        <v>2</v>
      </c>
      <c r="B310" s="222"/>
      <c r="C310" s="286"/>
      <c r="D310" s="286"/>
      <c r="E310" s="286"/>
      <c r="F310" s="286"/>
      <c r="G310" s="286"/>
      <c r="H310" s="286"/>
      <c r="I310" s="287"/>
      <c r="J310" s="287"/>
      <c r="K310" s="287"/>
      <c r="L310" s="287"/>
      <c r="M310" s="287"/>
      <c r="N310" s="287"/>
      <c r="O310" s="287"/>
      <c r="P310" s="287"/>
      <c r="Q310" s="287"/>
      <c r="R310" s="287"/>
      <c r="S310" s="287"/>
    </row>
    <row r="311" spans="1:19" customFormat="1" ht="11.25" customHeight="1" outlineLevel="1" x14ac:dyDescent="0.2">
      <c r="A311" s="230" t="s">
        <v>7</v>
      </c>
      <c r="B311" s="222"/>
      <c r="C311" s="281"/>
      <c r="D311" s="281"/>
      <c r="E311" s="281"/>
      <c r="F311" s="281"/>
      <c r="G311" s="281"/>
      <c r="H311" s="281"/>
      <c r="I311" s="285"/>
      <c r="J311" s="285"/>
      <c r="K311" s="285"/>
      <c r="L311" s="285"/>
      <c r="M311" s="285"/>
      <c r="N311" s="285"/>
      <c r="O311" s="285"/>
      <c r="P311" s="285"/>
      <c r="Q311" s="285"/>
      <c r="R311" s="285"/>
      <c r="S311" s="285"/>
    </row>
    <row r="312" spans="1:19" customFormat="1" ht="11.25" customHeight="1" outlineLevel="1" x14ac:dyDescent="0.2">
      <c r="A312" s="199" t="s">
        <v>124</v>
      </c>
      <c r="B312" s="222"/>
      <c r="C312" s="281"/>
      <c r="D312" s="281"/>
      <c r="E312" s="281"/>
      <c r="F312" s="281"/>
      <c r="G312" s="281"/>
      <c r="H312" s="281"/>
      <c r="I312" s="285"/>
      <c r="J312" s="285"/>
      <c r="K312" s="285"/>
      <c r="L312" s="285"/>
      <c r="M312" s="285"/>
      <c r="N312" s="285"/>
      <c r="O312" s="285"/>
      <c r="P312" s="285"/>
      <c r="Q312" s="285"/>
      <c r="R312" s="285"/>
      <c r="S312" s="285"/>
    </row>
    <row r="313" spans="1:19" customFormat="1" outlineLevel="1" x14ac:dyDescent="0.2">
      <c r="A313" s="230" t="s">
        <v>8</v>
      </c>
      <c r="B313" s="222"/>
      <c r="C313" s="281"/>
      <c r="D313" s="281"/>
      <c r="E313" s="281"/>
      <c r="F313" s="281"/>
      <c r="G313" s="281"/>
      <c r="H313" s="281"/>
      <c r="I313" s="285"/>
      <c r="J313" s="285"/>
      <c r="K313" s="285"/>
      <c r="L313" s="285"/>
      <c r="M313" s="285"/>
      <c r="N313" s="285"/>
      <c r="O313" s="285"/>
      <c r="P313" s="285"/>
      <c r="Q313" s="285"/>
      <c r="R313" s="285"/>
      <c r="S313" s="285"/>
    </row>
    <row r="314" spans="1:19" customFormat="1" outlineLevel="1" x14ac:dyDescent="0.2">
      <c r="A314" s="230" t="s">
        <v>9</v>
      </c>
      <c r="B314" s="222"/>
      <c r="C314" s="281"/>
      <c r="D314" s="281"/>
      <c r="E314" s="281"/>
      <c r="F314" s="281"/>
      <c r="G314" s="281"/>
      <c r="H314" s="281"/>
      <c r="I314" s="285"/>
      <c r="J314" s="285"/>
      <c r="K314" s="285"/>
      <c r="L314" s="285"/>
      <c r="M314" s="285"/>
      <c r="N314" s="285"/>
      <c r="O314" s="285"/>
      <c r="P314" s="285"/>
      <c r="Q314" s="285"/>
      <c r="R314" s="285"/>
      <c r="S314" s="285"/>
    </row>
    <row r="315" spans="1:19" customFormat="1" outlineLevel="1" x14ac:dyDescent="0.2">
      <c r="A315" s="230" t="s">
        <v>10</v>
      </c>
      <c r="B315" s="222"/>
      <c r="C315" s="281"/>
      <c r="D315" s="281"/>
      <c r="E315" s="281"/>
      <c r="F315" s="281"/>
      <c r="G315" s="281"/>
      <c r="H315" s="281"/>
      <c r="I315" s="285"/>
      <c r="J315" s="285"/>
      <c r="K315" s="285"/>
      <c r="L315" s="285"/>
      <c r="M315" s="285"/>
      <c r="N315" s="285"/>
      <c r="O315" s="285"/>
      <c r="P315" s="285"/>
      <c r="Q315" s="285"/>
      <c r="R315" s="285"/>
      <c r="S315" s="285"/>
    </row>
    <row r="316" spans="1:19" customFormat="1" outlineLevel="1" x14ac:dyDescent="0.2">
      <c r="A316" s="230" t="s">
        <v>11</v>
      </c>
      <c r="B316" s="222"/>
      <c r="C316" s="281"/>
      <c r="D316" s="281"/>
      <c r="E316" s="281"/>
      <c r="F316" s="281"/>
      <c r="G316" s="281"/>
      <c r="H316" s="281"/>
      <c r="I316" s="285"/>
      <c r="J316" s="285"/>
      <c r="K316" s="285"/>
      <c r="L316" s="285"/>
      <c r="M316" s="285"/>
      <c r="N316" s="285"/>
      <c r="O316" s="285"/>
      <c r="P316" s="285"/>
      <c r="Q316" s="285"/>
      <c r="R316" s="285"/>
      <c r="S316" s="285"/>
    </row>
    <row r="317" spans="1:19" customFormat="1" outlineLevel="1" x14ac:dyDescent="0.2">
      <c r="A317" s="230" t="s">
        <v>12</v>
      </c>
      <c r="B317" s="222"/>
      <c r="C317" s="281"/>
      <c r="D317" s="281"/>
      <c r="E317" s="281"/>
      <c r="F317" s="281"/>
      <c r="G317" s="281"/>
      <c r="H317" s="281"/>
      <c r="I317" s="285"/>
      <c r="J317" s="285"/>
      <c r="K317" s="285"/>
      <c r="L317" s="285"/>
      <c r="M317" s="285"/>
      <c r="N317" s="285"/>
      <c r="O317" s="285"/>
      <c r="P317" s="285"/>
      <c r="Q317" s="285"/>
      <c r="R317" s="285"/>
      <c r="S317" s="285"/>
    </row>
    <row r="318" spans="1:19" customFormat="1" outlineLevel="1" x14ac:dyDescent="0.2">
      <c r="A318" s="227" t="s">
        <v>3</v>
      </c>
      <c r="B318" s="222"/>
      <c r="C318" s="286"/>
      <c r="D318" s="286"/>
      <c r="E318" s="286"/>
      <c r="F318" s="286"/>
      <c r="G318" s="286"/>
      <c r="H318" s="286"/>
      <c r="I318" s="287"/>
      <c r="J318" s="287"/>
      <c r="K318" s="287"/>
      <c r="L318" s="287"/>
      <c r="M318" s="287"/>
      <c r="N318" s="287"/>
      <c r="O318" s="287"/>
      <c r="P318" s="287"/>
      <c r="Q318" s="287"/>
      <c r="R318" s="287"/>
      <c r="S318" s="287"/>
    </row>
    <row r="319" spans="1:19" customFormat="1" outlineLevel="1" x14ac:dyDescent="0.2">
      <c r="A319" s="231" t="s">
        <v>13</v>
      </c>
      <c r="B319" s="222"/>
      <c r="C319" s="281"/>
      <c r="D319" s="281"/>
      <c r="E319" s="281"/>
      <c r="F319" s="281"/>
      <c r="G319" s="281"/>
      <c r="H319" s="281"/>
      <c r="I319" s="285"/>
      <c r="J319" s="285"/>
      <c r="K319" s="285"/>
      <c r="L319" s="285"/>
      <c r="M319" s="285"/>
      <c r="N319" s="285"/>
      <c r="O319" s="285"/>
      <c r="P319" s="285"/>
      <c r="Q319" s="285"/>
      <c r="R319" s="285"/>
      <c r="S319" s="285"/>
    </row>
    <row r="320" spans="1:19" customFormat="1" outlineLevel="1" x14ac:dyDescent="0.2">
      <c r="A320" s="231" t="s">
        <v>14</v>
      </c>
      <c r="B320" s="222"/>
      <c r="C320" s="281"/>
      <c r="D320" s="281"/>
      <c r="E320" s="281"/>
      <c r="F320" s="281"/>
      <c r="G320" s="281"/>
      <c r="H320" s="281"/>
      <c r="I320" s="285"/>
      <c r="J320" s="285"/>
      <c r="K320" s="285"/>
      <c r="L320" s="285"/>
      <c r="M320" s="285"/>
      <c r="N320" s="285"/>
      <c r="O320" s="285"/>
      <c r="P320" s="285"/>
      <c r="Q320" s="285"/>
      <c r="R320" s="285"/>
      <c r="S320" s="285"/>
    </row>
    <row r="321" spans="1:19" customFormat="1" outlineLevel="1" x14ac:dyDescent="0.2">
      <c r="A321" s="231" t="s">
        <v>15</v>
      </c>
      <c r="B321" s="222"/>
      <c r="C321" s="281"/>
      <c r="D321" s="281"/>
      <c r="E321" s="281"/>
      <c r="F321" s="281"/>
      <c r="G321" s="281"/>
      <c r="H321" s="281"/>
      <c r="I321" s="285"/>
      <c r="J321" s="285"/>
      <c r="K321" s="285"/>
      <c r="L321" s="285"/>
      <c r="M321" s="285"/>
      <c r="N321" s="285"/>
      <c r="O321" s="285"/>
      <c r="P321" s="285"/>
      <c r="Q321" s="285"/>
      <c r="R321" s="285"/>
      <c r="S321" s="285"/>
    </row>
    <row r="322" spans="1:19" customFormat="1" outlineLevel="1" x14ac:dyDescent="0.2">
      <c r="A322" s="231" t="s">
        <v>16</v>
      </c>
      <c r="B322" s="222"/>
      <c r="C322" s="281"/>
      <c r="D322" s="281"/>
      <c r="E322" s="281"/>
      <c r="F322" s="281"/>
      <c r="G322" s="281"/>
      <c r="H322" s="281"/>
      <c r="I322" s="285"/>
      <c r="J322" s="285"/>
      <c r="K322" s="285"/>
      <c r="L322" s="285"/>
      <c r="M322" s="285"/>
      <c r="N322" s="285"/>
      <c r="O322" s="285"/>
      <c r="P322" s="285"/>
      <c r="Q322" s="285"/>
      <c r="R322" s="285"/>
      <c r="S322" s="285"/>
    </row>
    <row r="323" spans="1:19" customFormat="1" outlineLevel="1" x14ac:dyDescent="0.2">
      <c r="A323" s="231" t="s">
        <v>43</v>
      </c>
      <c r="B323" s="222"/>
      <c r="C323" s="281"/>
      <c r="D323" s="281"/>
      <c r="E323" s="281"/>
      <c r="F323" s="281"/>
      <c r="G323" s="281"/>
      <c r="H323" s="281"/>
      <c r="I323" s="285"/>
      <c r="J323" s="285"/>
      <c r="K323" s="285"/>
      <c r="L323" s="285"/>
      <c r="M323" s="285"/>
      <c r="N323" s="285"/>
      <c r="O323" s="285"/>
      <c r="P323" s="285"/>
      <c r="Q323" s="285"/>
      <c r="R323" s="285"/>
      <c r="S323" s="285"/>
    </row>
    <row r="324" spans="1:19" customFormat="1" outlineLevel="1" x14ac:dyDescent="0.2">
      <c r="A324" s="231" t="s">
        <v>17</v>
      </c>
      <c r="B324" s="222"/>
      <c r="C324" s="281"/>
      <c r="D324" s="281"/>
      <c r="E324" s="281"/>
      <c r="F324" s="281"/>
      <c r="G324" s="281"/>
      <c r="H324" s="281"/>
      <c r="I324" s="285"/>
      <c r="J324" s="285"/>
      <c r="K324" s="285"/>
      <c r="L324" s="285"/>
      <c r="M324" s="285"/>
      <c r="N324" s="285"/>
      <c r="O324" s="285"/>
      <c r="P324" s="285"/>
      <c r="Q324" s="285"/>
      <c r="R324" s="285"/>
      <c r="S324" s="285"/>
    </row>
    <row r="325" spans="1:19" customFormat="1" outlineLevel="1" x14ac:dyDescent="0.2">
      <c r="A325" s="231" t="s">
        <v>18</v>
      </c>
      <c r="B325" s="222"/>
      <c r="C325" s="281"/>
      <c r="D325" s="281"/>
      <c r="E325" s="281"/>
      <c r="F325" s="281"/>
      <c r="G325" s="281"/>
      <c r="H325" s="281"/>
      <c r="I325" s="285"/>
      <c r="J325" s="285"/>
      <c r="K325" s="285"/>
      <c r="L325" s="285"/>
      <c r="M325" s="285"/>
      <c r="N325" s="285"/>
      <c r="O325" s="285"/>
      <c r="P325" s="285"/>
      <c r="Q325" s="285"/>
      <c r="R325" s="285"/>
      <c r="S325" s="285"/>
    </row>
    <row r="326" spans="1:19" customFormat="1" outlineLevel="1" x14ac:dyDescent="0.2">
      <c r="A326" s="231" t="s">
        <v>42</v>
      </c>
      <c r="B326" s="222"/>
      <c r="C326" s="281"/>
      <c r="D326" s="281"/>
      <c r="E326" s="281"/>
      <c r="F326" s="281"/>
      <c r="G326" s="281"/>
      <c r="H326" s="281"/>
      <c r="I326" s="285"/>
      <c r="J326" s="285"/>
      <c r="K326" s="285"/>
      <c r="L326" s="285"/>
      <c r="M326" s="285"/>
      <c r="N326" s="285"/>
      <c r="O326" s="285"/>
      <c r="P326" s="285"/>
      <c r="Q326" s="285"/>
      <c r="R326" s="285"/>
      <c r="S326" s="285"/>
    </row>
    <row r="327" spans="1:19" customFormat="1" outlineLevel="1" x14ac:dyDescent="0.2">
      <c r="A327" s="231" t="s">
        <v>44</v>
      </c>
      <c r="B327" s="222"/>
      <c r="C327" s="281"/>
      <c r="D327" s="281"/>
      <c r="E327" s="281"/>
      <c r="F327" s="281"/>
      <c r="G327" s="281"/>
      <c r="H327" s="281"/>
      <c r="I327" s="285"/>
      <c r="J327" s="285"/>
      <c r="K327" s="285"/>
      <c r="L327" s="285"/>
      <c r="M327" s="285"/>
      <c r="N327" s="285"/>
      <c r="O327" s="285"/>
      <c r="P327" s="285"/>
      <c r="Q327" s="285"/>
      <c r="R327" s="285"/>
      <c r="S327" s="285"/>
    </row>
    <row r="328" spans="1:19" customFormat="1" outlineLevel="1" x14ac:dyDescent="0.2">
      <c r="A328" s="231" t="s">
        <v>19</v>
      </c>
      <c r="B328" s="222"/>
      <c r="C328" s="281"/>
      <c r="D328" s="281"/>
      <c r="E328" s="281"/>
      <c r="F328" s="281"/>
      <c r="G328" s="281"/>
      <c r="H328" s="281"/>
      <c r="I328" s="285"/>
      <c r="J328" s="285"/>
      <c r="K328" s="285"/>
      <c r="L328" s="285"/>
      <c r="M328" s="285"/>
      <c r="N328" s="285"/>
      <c r="O328" s="285"/>
      <c r="P328" s="285"/>
      <c r="Q328" s="285"/>
      <c r="R328" s="285"/>
      <c r="S328" s="285"/>
    </row>
    <row r="329" spans="1:19" customFormat="1" outlineLevel="1" x14ac:dyDescent="0.2">
      <c r="A329" s="226" t="s">
        <v>4</v>
      </c>
      <c r="B329" s="222"/>
      <c r="C329" s="286"/>
      <c r="D329" s="286"/>
      <c r="E329" s="286"/>
      <c r="F329" s="286"/>
      <c r="G329" s="286"/>
      <c r="H329" s="286"/>
      <c r="I329" s="287"/>
      <c r="J329" s="287"/>
      <c r="K329" s="287"/>
      <c r="L329" s="287"/>
      <c r="M329" s="287"/>
      <c r="N329" s="287"/>
      <c r="O329" s="287"/>
      <c r="P329" s="287"/>
      <c r="Q329" s="287"/>
      <c r="R329" s="287"/>
      <c r="S329" s="287"/>
    </row>
    <row r="330" spans="1:19" customFormat="1" outlineLevel="1" x14ac:dyDescent="0.2">
      <c r="A330" s="233"/>
      <c r="B330" s="222"/>
      <c r="C330" s="211"/>
      <c r="D330" s="211"/>
      <c r="E330" s="211"/>
      <c r="F330" s="211"/>
      <c r="G330" s="211"/>
      <c r="H330" s="211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</row>
    <row r="331" spans="1:19" customFormat="1" outlineLevel="1" x14ac:dyDescent="0.2">
      <c r="A331" s="233"/>
      <c r="B331" s="222"/>
      <c r="C331" s="211"/>
      <c r="D331" s="211"/>
      <c r="E331" s="211"/>
      <c r="F331" s="211"/>
      <c r="G331" s="211"/>
      <c r="H331" s="211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</row>
    <row r="332" spans="1:19" customFormat="1" outlineLevel="1" x14ac:dyDescent="0.2">
      <c r="A332" s="21" t="s">
        <v>86</v>
      </c>
      <c r="B332" s="222"/>
      <c r="C332" s="211"/>
      <c r="D332" s="211"/>
      <c r="E332" s="211"/>
      <c r="F332" s="211"/>
      <c r="G332" s="211"/>
      <c r="H332" s="211"/>
      <c r="I332" s="219"/>
      <c r="J332" s="219"/>
      <c r="K332" s="219"/>
      <c r="L332" s="219"/>
      <c r="M332" s="219"/>
      <c r="N332" s="219"/>
      <c r="O332" s="219"/>
      <c r="P332" s="219"/>
      <c r="Q332" s="219"/>
      <c r="R332" s="219"/>
      <c r="S332" s="219"/>
    </row>
    <row r="333" spans="1:19" customFormat="1" outlineLevel="1" x14ac:dyDescent="0.2">
      <c r="A333" s="225" t="s">
        <v>6</v>
      </c>
      <c r="B333" s="222"/>
      <c r="C333" s="286" t="s">
        <v>89</v>
      </c>
      <c r="D333" s="286" t="s">
        <v>89</v>
      </c>
      <c r="E333" s="286" t="s">
        <v>89</v>
      </c>
      <c r="F333" s="286" t="s">
        <v>89</v>
      </c>
      <c r="G333" s="286" t="s">
        <v>89</v>
      </c>
      <c r="H333" s="286" t="s">
        <v>89</v>
      </c>
      <c r="I333" s="287" t="s">
        <v>89</v>
      </c>
      <c r="J333" s="287" t="s">
        <v>89</v>
      </c>
      <c r="K333" s="287" t="s">
        <v>89</v>
      </c>
      <c r="L333" s="287" t="s">
        <v>89</v>
      </c>
      <c r="M333" s="287" t="s">
        <v>89</v>
      </c>
      <c r="N333" s="287" t="s">
        <v>89</v>
      </c>
      <c r="O333" s="287" t="s">
        <v>89</v>
      </c>
      <c r="P333" s="287" t="s">
        <v>89</v>
      </c>
      <c r="Q333" s="287" t="s">
        <v>89</v>
      </c>
      <c r="R333" s="287" t="s">
        <v>89</v>
      </c>
      <c r="S333" s="287" t="s">
        <v>89</v>
      </c>
    </row>
    <row r="334" spans="1:19" customFormat="1" outlineLevel="1" x14ac:dyDescent="0.2">
      <c r="A334" s="226" t="s">
        <v>40</v>
      </c>
      <c r="B334" s="222"/>
      <c r="C334" s="286" t="s">
        <v>89</v>
      </c>
      <c r="D334" s="286" t="s">
        <v>89</v>
      </c>
      <c r="E334" s="286" t="s">
        <v>89</v>
      </c>
      <c r="F334" s="286" t="s">
        <v>89</v>
      </c>
      <c r="G334" s="286" t="s">
        <v>89</v>
      </c>
      <c r="H334" s="286" t="s">
        <v>89</v>
      </c>
      <c r="I334" s="287" t="s">
        <v>89</v>
      </c>
      <c r="J334" s="287" t="s">
        <v>89</v>
      </c>
      <c r="K334" s="287" t="s">
        <v>89</v>
      </c>
      <c r="L334" s="287" t="s">
        <v>89</v>
      </c>
      <c r="M334" s="287" t="s">
        <v>89</v>
      </c>
      <c r="N334" s="287" t="s">
        <v>89</v>
      </c>
      <c r="O334" s="287" t="s">
        <v>89</v>
      </c>
      <c r="P334" s="287" t="s">
        <v>89</v>
      </c>
      <c r="Q334" s="287" t="s">
        <v>89</v>
      </c>
      <c r="R334" s="287" t="s">
        <v>89</v>
      </c>
      <c r="S334" s="287" t="s">
        <v>89</v>
      </c>
    </row>
    <row r="335" spans="1:19" customFormat="1" outlineLevel="1" x14ac:dyDescent="0.2">
      <c r="A335" s="227" t="s">
        <v>0</v>
      </c>
      <c r="B335" s="222"/>
      <c r="C335" s="286" t="s">
        <v>89</v>
      </c>
      <c r="D335" s="286" t="s">
        <v>89</v>
      </c>
      <c r="E335" s="286" t="s">
        <v>89</v>
      </c>
      <c r="F335" s="286" t="s">
        <v>89</v>
      </c>
      <c r="G335" s="286" t="s">
        <v>89</v>
      </c>
      <c r="H335" s="286" t="s">
        <v>89</v>
      </c>
      <c r="I335" s="287" t="s">
        <v>89</v>
      </c>
      <c r="J335" s="287" t="s">
        <v>89</v>
      </c>
      <c r="K335" s="287" t="s">
        <v>89</v>
      </c>
      <c r="L335" s="287" t="s">
        <v>89</v>
      </c>
      <c r="M335" s="287" t="s">
        <v>89</v>
      </c>
      <c r="N335" s="287" t="s">
        <v>89</v>
      </c>
      <c r="O335" s="287" t="s">
        <v>89</v>
      </c>
      <c r="P335" s="287" t="s">
        <v>89</v>
      </c>
      <c r="Q335" s="287" t="s">
        <v>89</v>
      </c>
      <c r="R335" s="287" t="s">
        <v>89</v>
      </c>
      <c r="S335" s="287" t="s">
        <v>89</v>
      </c>
    </row>
    <row r="336" spans="1:19" customFormat="1" outlineLevel="1" x14ac:dyDescent="0.2">
      <c r="A336" s="228" t="s">
        <v>36</v>
      </c>
      <c r="B336" s="222"/>
      <c r="C336" s="293">
        <v>-0.03</v>
      </c>
      <c r="D336" s="293">
        <v>-0.03</v>
      </c>
      <c r="E336" s="293">
        <v>-0.03</v>
      </c>
      <c r="F336" s="293">
        <v>-0.03</v>
      </c>
      <c r="G336" s="293">
        <v>-0.03</v>
      </c>
      <c r="H336" s="293">
        <v>-0.03</v>
      </c>
      <c r="I336" s="294">
        <v>-0.03</v>
      </c>
      <c r="J336" s="294">
        <v>-0.03</v>
      </c>
      <c r="K336" s="294">
        <v>-0.03</v>
      </c>
      <c r="L336" s="294">
        <v>-0.03</v>
      </c>
      <c r="M336" s="294">
        <v>-0.03</v>
      </c>
      <c r="N336" s="294">
        <v>-0.03</v>
      </c>
      <c r="O336" s="294">
        <v>-0.03</v>
      </c>
      <c r="P336" s="294">
        <v>-0.03</v>
      </c>
      <c r="Q336" s="294">
        <v>-0.03</v>
      </c>
      <c r="R336" s="294">
        <v>-0.03</v>
      </c>
      <c r="S336" s="294">
        <v>-0.03</v>
      </c>
    </row>
    <row r="337" spans="1:19" customFormat="1" outlineLevel="1" x14ac:dyDescent="0.2">
      <c r="A337" s="228" t="s">
        <v>35</v>
      </c>
      <c r="B337" s="222"/>
      <c r="C337" s="286" t="s">
        <v>89</v>
      </c>
      <c r="D337" s="286" t="s">
        <v>89</v>
      </c>
      <c r="E337" s="286" t="s">
        <v>89</v>
      </c>
      <c r="F337" s="286" t="s">
        <v>89</v>
      </c>
      <c r="G337" s="286" t="s">
        <v>89</v>
      </c>
      <c r="H337" s="286" t="s">
        <v>89</v>
      </c>
      <c r="I337" s="287" t="s">
        <v>89</v>
      </c>
      <c r="J337" s="287" t="s">
        <v>89</v>
      </c>
      <c r="K337" s="287" t="s">
        <v>89</v>
      </c>
      <c r="L337" s="287" t="s">
        <v>89</v>
      </c>
      <c r="M337" s="287" t="s">
        <v>89</v>
      </c>
      <c r="N337" s="287" t="s">
        <v>89</v>
      </c>
      <c r="O337" s="287" t="s">
        <v>89</v>
      </c>
      <c r="P337" s="287" t="s">
        <v>89</v>
      </c>
      <c r="Q337" s="287" t="s">
        <v>89</v>
      </c>
      <c r="R337" s="287" t="s">
        <v>89</v>
      </c>
      <c r="S337" s="287" t="s">
        <v>89</v>
      </c>
    </row>
    <row r="338" spans="1:19" customFormat="1" outlineLevel="1" x14ac:dyDescent="0.2">
      <c r="A338" s="227" t="s">
        <v>1</v>
      </c>
      <c r="B338" s="222"/>
      <c r="C338" s="293">
        <v>-2.4E-2</v>
      </c>
      <c r="D338" s="293">
        <v>-2.4E-2</v>
      </c>
      <c r="E338" s="293">
        <v>-2.4E-2</v>
      </c>
      <c r="F338" s="293">
        <v>-2.4E-2</v>
      </c>
      <c r="G338" s="293">
        <v>-2.4E-2</v>
      </c>
      <c r="H338" s="293">
        <v>-2.4E-2</v>
      </c>
      <c r="I338" s="294">
        <v>-2.4E-2</v>
      </c>
      <c r="J338" s="294">
        <v>-2.4E-2</v>
      </c>
      <c r="K338" s="294">
        <v>-2.4E-2</v>
      </c>
      <c r="L338" s="294">
        <v>-2.4E-2</v>
      </c>
      <c r="M338" s="294">
        <v>-2.4E-2</v>
      </c>
      <c r="N338" s="294">
        <v>-2.4E-2</v>
      </c>
      <c r="O338" s="294">
        <v>-2.4E-2</v>
      </c>
      <c r="P338" s="294">
        <v>-2.4E-2</v>
      </c>
      <c r="Q338" s="294">
        <v>-2.4E-2</v>
      </c>
      <c r="R338" s="294">
        <v>-2.4E-2</v>
      </c>
      <c r="S338" s="294">
        <v>-2.4E-2</v>
      </c>
    </row>
    <row r="339" spans="1:19" customFormat="1" outlineLevel="1" x14ac:dyDescent="0.2">
      <c r="A339" s="227" t="s">
        <v>5</v>
      </c>
      <c r="B339" s="222"/>
      <c r="C339" s="286"/>
      <c r="D339" s="286"/>
      <c r="E339" s="286"/>
      <c r="F339" s="286"/>
      <c r="G339" s="286"/>
      <c r="H339" s="286"/>
      <c r="I339" s="287"/>
      <c r="J339" s="287"/>
      <c r="K339" s="287"/>
      <c r="L339" s="287"/>
      <c r="M339" s="287"/>
      <c r="N339" s="287"/>
      <c r="O339" s="287"/>
      <c r="P339" s="287"/>
      <c r="Q339" s="287"/>
      <c r="R339" s="287"/>
      <c r="S339" s="287"/>
    </row>
    <row r="340" spans="1:19" customFormat="1" outlineLevel="1" x14ac:dyDescent="0.2">
      <c r="A340" s="226" t="s">
        <v>41</v>
      </c>
      <c r="B340" s="222"/>
      <c r="C340" s="286"/>
      <c r="D340" s="286"/>
      <c r="E340" s="286"/>
      <c r="F340" s="286"/>
      <c r="G340" s="286"/>
      <c r="H340" s="286"/>
      <c r="I340" s="287"/>
      <c r="J340" s="287"/>
      <c r="K340" s="287"/>
      <c r="L340" s="287"/>
      <c r="M340" s="287"/>
      <c r="N340" s="287"/>
      <c r="O340" s="287"/>
      <c r="P340" s="287"/>
      <c r="Q340" s="287"/>
      <c r="R340" s="287"/>
      <c r="S340" s="287"/>
    </row>
    <row r="341" spans="1:19" customFormat="1" outlineLevel="1" x14ac:dyDescent="0.2">
      <c r="A341" s="227" t="s">
        <v>2</v>
      </c>
      <c r="B341" s="222"/>
      <c r="C341" s="286"/>
      <c r="D341" s="286"/>
      <c r="E341" s="286"/>
      <c r="F341" s="286"/>
      <c r="G341" s="286"/>
      <c r="H341" s="286"/>
      <c r="I341" s="287"/>
      <c r="J341" s="287"/>
      <c r="K341" s="287"/>
      <c r="L341" s="287"/>
      <c r="M341" s="287"/>
      <c r="N341" s="287"/>
      <c r="O341" s="287"/>
      <c r="P341" s="287"/>
      <c r="Q341" s="287"/>
      <c r="R341" s="287"/>
      <c r="S341" s="287"/>
    </row>
    <row r="342" spans="1:19" customFormat="1" outlineLevel="1" x14ac:dyDescent="0.2">
      <c r="A342" s="230" t="s">
        <v>7</v>
      </c>
      <c r="B342" s="222"/>
      <c r="C342" s="281"/>
      <c r="D342" s="281"/>
      <c r="E342" s="281"/>
      <c r="F342" s="281"/>
      <c r="G342" s="281"/>
      <c r="H342" s="281"/>
      <c r="I342" s="285"/>
      <c r="J342" s="285"/>
      <c r="K342" s="285"/>
      <c r="L342" s="285"/>
      <c r="M342" s="285"/>
      <c r="N342" s="285"/>
      <c r="O342" s="285"/>
      <c r="P342" s="285"/>
      <c r="Q342" s="285"/>
      <c r="R342" s="285"/>
      <c r="S342" s="285"/>
    </row>
    <row r="343" spans="1:19" customFormat="1" outlineLevel="1" x14ac:dyDescent="0.2">
      <c r="A343" s="199" t="s">
        <v>124</v>
      </c>
      <c r="B343" s="222"/>
      <c r="C343" s="281"/>
      <c r="D343" s="281"/>
      <c r="E343" s="281"/>
      <c r="F343" s="281"/>
      <c r="G343" s="281"/>
      <c r="H343" s="281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</row>
    <row r="344" spans="1:19" customFormat="1" outlineLevel="1" x14ac:dyDescent="0.2">
      <c r="A344" s="230" t="s">
        <v>8</v>
      </c>
      <c r="B344" s="222"/>
      <c r="C344" s="281"/>
      <c r="D344" s="281"/>
      <c r="E344" s="281"/>
      <c r="F344" s="281"/>
      <c r="G344" s="281"/>
      <c r="H344" s="281"/>
      <c r="I344" s="285"/>
      <c r="J344" s="285"/>
      <c r="K344" s="285"/>
      <c r="L344" s="285"/>
      <c r="M344" s="285"/>
      <c r="N344" s="285"/>
      <c r="O344" s="285"/>
      <c r="P344" s="285"/>
      <c r="Q344" s="285"/>
      <c r="R344" s="285"/>
      <c r="S344" s="285"/>
    </row>
    <row r="345" spans="1:19" customFormat="1" outlineLevel="1" x14ac:dyDescent="0.2">
      <c r="A345" s="230" t="s">
        <v>9</v>
      </c>
      <c r="B345" s="222"/>
      <c r="C345" s="281"/>
      <c r="D345" s="281"/>
      <c r="E345" s="281"/>
      <c r="F345" s="281"/>
      <c r="G345" s="281"/>
      <c r="H345" s="281"/>
      <c r="I345" s="285"/>
      <c r="J345" s="285"/>
      <c r="K345" s="285"/>
      <c r="L345" s="285"/>
      <c r="M345" s="285"/>
      <c r="N345" s="285"/>
      <c r="O345" s="285"/>
      <c r="P345" s="285"/>
      <c r="Q345" s="285"/>
      <c r="R345" s="285"/>
      <c r="S345" s="285"/>
    </row>
    <row r="346" spans="1:19" customFormat="1" outlineLevel="1" x14ac:dyDescent="0.2">
      <c r="A346" s="230" t="s">
        <v>10</v>
      </c>
      <c r="B346" s="222"/>
      <c r="C346" s="281"/>
      <c r="D346" s="281"/>
      <c r="E346" s="281"/>
      <c r="F346" s="281"/>
      <c r="G346" s="281"/>
      <c r="H346" s="281"/>
      <c r="I346" s="285"/>
      <c r="J346" s="285"/>
      <c r="K346" s="285"/>
      <c r="L346" s="285"/>
      <c r="M346" s="285"/>
      <c r="N346" s="285"/>
      <c r="O346" s="285"/>
      <c r="P346" s="285"/>
      <c r="Q346" s="285"/>
      <c r="R346" s="285"/>
      <c r="S346" s="285"/>
    </row>
    <row r="347" spans="1:19" customFormat="1" outlineLevel="1" x14ac:dyDescent="0.2">
      <c r="A347" s="230" t="s">
        <v>11</v>
      </c>
      <c r="B347" s="222"/>
      <c r="C347" s="281"/>
      <c r="D347" s="281"/>
      <c r="E347" s="281"/>
      <c r="F347" s="281"/>
      <c r="G347" s="281"/>
      <c r="H347" s="281"/>
      <c r="I347" s="285"/>
      <c r="J347" s="285"/>
      <c r="K347" s="285"/>
      <c r="L347" s="285"/>
      <c r="M347" s="285"/>
      <c r="N347" s="285"/>
      <c r="O347" s="285"/>
      <c r="P347" s="285"/>
      <c r="Q347" s="285"/>
      <c r="R347" s="285"/>
      <c r="S347" s="285"/>
    </row>
    <row r="348" spans="1:19" customFormat="1" outlineLevel="1" x14ac:dyDescent="0.2">
      <c r="A348" s="230" t="s">
        <v>12</v>
      </c>
      <c r="B348" s="222"/>
      <c r="C348" s="281"/>
      <c r="D348" s="281"/>
      <c r="E348" s="281"/>
      <c r="F348" s="281"/>
      <c r="G348" s="281"/>
      <c r="H348" s="281"/>
      <c r="I348" s="285"/>
      <c r="J348" s="285"/>
      <c r="K348" s="285"/>
      <c r="L348" s="285"/>
      <c r="M348" s="285"/>
      <c r="N348" s="285"/>
      <c r="O348" s="285"/>
      <c r="P348" s="285"/>
      <c r="Q348" s="285"/>
      <c r="R348" s="285"/>
      <c r="S348" s="285"/>
    </row>
    <row r="349" spans="1:19" customFormat="1" outlineLevel="1" x14ac:dyDescent="0.2">
      <c r="A349" s="227" t="s">
        <v>3</v>
      </c>
      <c r="B349" s="222"/>
      <c r="C349" s="286"/>
      <c r="D349" s="286"/>
      <c r="E349" s="286"/>
      <c r="F349" s="286"/>
      <c r="G349" s="286"/>
      <c r="H349" s="286"/>
      <c r="I349" s="287"/>
      <c r="J349" s="287"/>
      <c r="K349" s="287"/>
      <c r="L349" s="287"/>
      <c r="M349" s="287"/>
      <c r="N349" s="287"/>
      <c r="O349" s="287"/>
      <c r="P349" s="287"/>
      <c r="Q349" s="287"/>
      <c r="R349" s="287"/>
      <c r="S349" s="287"/>
    </row>
    <row r="350" spans="1:19" customFormat="1" outlineLevel="1" x14ac:dyDescent="0.2">
      <c r="A350" s="231" t="s">
        <v>13</v>
      </c>
      <c r="B350" s="222"/>
      <c r="C350" s="281"/>
      <c r="D350" s="281"/>
      <c r="E350" s="281"/>
      <c r="F350" s="281"/>
      <c r="G350" s="281"/>
      <c r="H350" s="281"/>
      <c r="I350" s="285"/>
      <c r="J350" s="285"/>
      <c r="K350" s="285"/>
      <c r="L350" s="285"/>
      <c r="M350" s="285"/>
      <c r="N350" s="285"/>
      <c r="O350" s="285"/>
      <c r="P350" s="285"/>
      <c r="Q350" s="285"/>
      <c r="R350" s="285"/>
      <c r="S350" s="285"/>
    </row>
    <row r="351" spans="1:19" customFormat="1" outlineLevel="1" x14ac:dyDescent="0.2">
      <c r="A351" s="231" t="s">
        <v>14</v>
      </c>
      <c r="B351" s="222"/>
      <c r="C351" s="281"/>
      <c r="D351" s="281"/>
      <c r="E351" s="281"/>
      <c r="F351" s="281"/>
      <c r="G351" s="281"/>
      <c r="H351" s="281"/>
      <c r="I351" s="285"/>
      <c r="J351" s="285"/>
      <c r="K351" s="285"/>
      <c r="L351" s="285"/>
      <c r="M351" s="285"/>
      <c r="N351" s="285"/>
      <c r="O351" s="285"/>
      <c r="P351" s="285"/>
      <c r="Q351" s="285"/>
      <c r="R351" s="285"/>
      <c r="S351" s="285"/>
    </row>
    <row r="352" spans="1:19" customFormat="1" outlineLevel="1" x14ac:dyDescent="0.2">
      <c r="A352" s="231" t="s">
        <v>15</v>
      </c>
      <c r="B352" s="222"/>
      <c r="C352" s="281"/>
      <c r="D352" s="281"/>
      <c r="E352" s="281"/>
      <c r="F352" s="281"/>
      <c r="G352" s="281"/>
      <c r="H352" s="281"/>
      <c r="I352" s="285"/>
      <c r="J352" s="285"/>
      <c r="K352" s="285"/>
      <c r="L352" s="285"/>
      <c r="M352" s="285"/>
      <c r="N352" s="285"/>
      <c r="O352" s="285"/>
      <c r="P352" s="285"/>
      <c r="Q352" s="285"/>
      <c r="R352" s="285"/>
      <c r="S352" s="285"/>
    </row>
    <row r="353" spans="1:19" customFormat="1" outlineLevel="1" x14ac:dyDescent="0.2">
      <c r="A353" s="231" t="s">
        <v>16</v>
      </c>
      <c r="B353" s="222"/>
      <c r="C353" s="281"/>
      <c r="D353" s="281"/>
      <c r="E353" s="281"/>
      <c r="F353" s="281"/>
      <c r="G353" s="281"/>
      <c r="H353" s="281"/>
      <c r="I353" s="285"/>
      <c r="J353" s="285"/>
      <c r="K353" s="285"/>
      <c r="L353" s="285"/>
      <c r="M353" s="285"/>
      <c r="N353" s="285"/>
      <c r="O353" s="285"/>
      <c r="P353" s="285"/>
      <c r="Q353" s="285"/>
      <c r="R353" s="285"/>
      <c r="S353" s="285"/>
    </row>
    <row r="354" spans="1:19" customFormat="1" outlineLevel="1" x14ac:dyDescent="0.2">
      <c r="A354" s="231" t="s">
        <v>43</v>
      </c>
      <c r="B354" s="222"/>
      <c r="C354" s="281"/>
      <c r="D354" s="281"/>
      <c r="E354" s="281"/>
      <c r="F354" s="281"/>
      <c r="G354" s="281"/>
      <c r="H354" s="281"/>
      <c r="I354" s="285"/>
      <c r="J354" s="285"/>
      <c r="K354" s="285"/>
      <c r="L354" s="285"/>
      <c r="M354" s="285"/>
      <c r="N354" s="285"/>
      <c r="O354" s="285"/>
      <c r="P354" s="285"/>
      <c r="Q354" s="285"/>
      <c r="R354" s="285"/>
      <c r="S354" s="285"/>
    </row>
    <row r="355" spans="1:19" customFormat="1" outlineLevel="1" x14ac:dyDescent="0.2">
      <c r="A355" s="231" t="s">
        <v>17</v>
      </c>
      <c r="B355" s="222"/>
      <c r="C355" s="281"/>
      <c r="D355" s="281"/>
      <c r="E355" s="281"/>
      <c r="F355" s="281"/>
      <c r="G355" s="281"/>
      <c r="H355" s="281"/>
      <c r="I355" s="285"/>
      <c r="J355" s="285"/>
      <c r="K355" s="285"/>
      <c r="L355" s="285"/>
      <c r="M355" s="285"/>
      <c r="N355" s="285"/>
      <c r="O355" s="285"/>
      <c r="P355" s="285"/>
      <c r="Q355" s="285"/>
      <c r="R355" s="285"/>
      <c r="S355" s="285"/>
    </row>
    <row r="356" spans="1:19" customFormat="1" outlineLevel="1" x14ac:dyDescent="0.2">
      <c r="A356" s="231" t="s">
        <v>18</v>
      </c>
      <c r="B356" s="222"/>
      <c r="C356" s="281"/>
      <c r="D356" s="281"/>
      <c r="E356" s="281"/>
      <c r="F356" s="281"/>
      <c r="G356" s="281"/>
      <c r="H356" s="281"/>
      <c r="I356" s="285"/>
      <c r="J356" s="285"/>
      <c r="K356" s="285"/>
      <c r="L356" s="285"/>
      <c r="M356" s="285"/>
      <c r="N356" s="285"/>
      <c r="O356" s="285"/>
      <c r="P356" s="285"/>
      <c r="Q356" s="285"/>
      <c r="R356" s="285"/>
      <c r="S356" s="285"/>
    </row>
    <row r="357" spans="1:19" customFormat="1" outlineLevel="1" x14ac:dyDescent="0.2">
      <c r="A357" s="231" t="s">
        <v>42</v>
      </c>
      <c r="B357" s="222"/>
      <c r="C357" s="281"/>
      <c r="D357" s="281"/>
      <c r="E357" s="281"/>
      <c r="F357" s="281"/>
      <c r="G357" s="281"/>
      <c r="H357" s="281"/>
      <c r="I357" s="285"/>
      <c r="J357" s="285"/>
      <c r="K357" s="285"/>
      <c r="L357" s="285"/>
      <c r="M357" s="285"/>
      <c r="N357" s="285"/>
      <c r="O357" s="285"/>
      <c r="P357" s="285"/>
      <c r="Q357" s="285"/>
      <c r="R357" s="285"/>
      <c r="S357" s="285"/>
    </row>
    <row r="358" spans="1:19" customFormat="1" outlineLevel="1" x14ac:dyDescent="0.2">
      <c r="A358" s="231" t="s">
        <v>44</v>
      </c>
      <c r="B358" s="222"/>
      <c r="C358" s="281"/>
      <c r="D358" s="281"/>
      <c r="E358" s="281"/>
      <c r="F358" s="281"/>
      <c r="G358" s="281"/>
      <c r="H358" s="281"/>
      <c r="I358" s="285"/>
      <c r="J358" s="285"/>
      <c r="K358" s="285"/>
      <c r="L358" s="285"/>
      <c r="M358" s="285"/>
      <c r="N358" s="285"/>
      <c r="O358" s="285"/>
      <c r="P358" s="285"/>
      <c r="Q358" s="285"/>
      <c r="R358" s="285"/>
      <c r="S358" s="285"/>
    </row>
    <row r="359" spans="1:19" customFormat="1" outlineLevel="1" x14ac:dyDescent="0.2">
      <c r="A359" s="231" t="s">
        <v>19</v>
      </c>
      <c r="B359" s="222"/>
      <c r="C359" s="281"/>
      <c r="D359" s="281"/>
      <c r="E359" s="281"/>
      <c r="F359" s="281"/>
      <c r="G359" s="281"/>
      <c r="H359" s="281"/>
      <c r="I359" s="285"/>
      <c r="J359" s="285"/>
      <c r="K359" s="285"/>
      <c r="L359" s="285"/>
      <c r="M359" s="285"/>
      <c r="N359" s="285"/>
      <c r="O359" s="285"/>
      <c r="P359" s="285"/>
      <c r="Q359" s="285"/>
      <c r="R359" s="285"/>
      <c r="S359" s="285"/>
    </row>
    <row r="360" spans="1:19" customFormat="1" outlineLevel="1" x14ac:dyDescent="0.2">
      <c r="A360" s="226" t="s">
        <v>4</v>
      </c>
      <c r="B360" s="222"/>
      <c r="C360" s="286"/>
      <c r="D360" s="286"/>
      <c r="E360" s="286"/>
      <c r="F360" s="286"/>
      <c r="G360" s="286"/>
      <c r="H360" s="286"/>
      <c r="I360" s="287"/>
      <c r="J360" s="287"/>
      <c r="K360" s="287"/>
      <c r="L360" s="287"/>
      <c r="M360" s="287"/>
      <c r="N360" s="287"/>
      <c r="O360" s="287"/>
      <c r="P360" s="287"/>
      <c r="Q360" s="287"/>
      <c r="R360" s="287"/>
      <c r="S360" s="287"/>
    </row>
    <row r="361" spans="1:19" customFormat="1" outlineLevel="1" x14ac:dyDescent="0.2">
      <c r="A361" s="233"/>
      <c r="B361" s="222"/>
      <c r="C361" s="211"/>
      <c r="D361" s="211"/>
      <c r="E361" s="211"/>
      <c r="F361" s="211"/>
      <c r="G361" s="211"/>
      <c r="H361" s="211"/>
      <c r="I361" s="219"/>
      <c r="J361" s="219"/>
      <c r="K361" s="219"/>
      <c r="L361" s="219"/>
      <c r="M361" s="219"/>
      <c r="N361" s="219"/>
      <c r="O361" s="219"/>
      <c r="P361" s="219"/>
      <c r="Q361" s="219"/>
      <c r="R361" s="219"/>
      <c r="S361" s="219"/>
    </row>
    <row r="362" spans="1:19" customFormat="1" outlineLevel="1" x14ac:dyDescent="0.2">
      <c r="A362" s="21" t="s">
        <v>82</v>
      </c>
      <c r="B362" s="222"/>
      <c r="C362" s="211"/>
      <c r="D362" s="211"/>
      <c r="E362" s="211"/>
      <c r="F362" s="211"/>
      <c r="G362" s="211"/>
      <c r="H362" s="211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</row>
    <row r="363" spans="1:19" customFormat="1" outlineLevel="1" x14ac:dyDescent="0.2">
      <c r="A363" s="225" t="s">
        <v>6</v>
      </c>
      <c r="B363" s="222"/>
      <c r="C363" s="211"/>
      <c r="D363" s="211"/>
      <c r="E363" s="211"/>
      <c r="F363" s="211"/>
      <c r="G363" s="211"/>
      <c r="H363" s="211"/>
      <c r="I363" s="219"/>
      <c r="J363" s="219"/>
      <c r="K363" s="219"/>
      <c r="L363" s="219"/>
      <c r="M363" s="219"/>
      <c r="N363" s="219"/>
      <c r="O363" s="219"/>
      <c r="P363" s="219"/>
      <c r="Q363" s="219"/>
      <c r="R363" s="219"/>
      <c r="S363" s="219"/>
    </row>
    <row r="364" spans="1:19" customFormat="1" outlineLevel="1" x14ac:dyDescent="0.2">
      <c r="A364" s="226" t="s">
        <v>40</v>
      </c>
      <c r="B364" s="222"/>
      <c r="C364" s="211"/>
      <c r="D364" s="211"/>
      <c r="E364" s="211"/>
      <c r="F364" s="211"/>
      <c r="G364" s="211"/>
      <c r="H364" s="211"/>
      <c r="I364" s="219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</row>
    <row r="365" spans="1:19" customFormat="1" outlineLevel="1" x14ac:dyDescent="0.2">
      <c r="A365" s="227" t="s">
        <v>0</v>
      </c>
      <c r="B365" s="222"/>
      <c r="C365" s="211"/>
      <c r="D365" s="211"/>
      <c r="E365" s="211"/>
      <c r="F365" s="211"/>
      <c r="G365" s="211"/>
      <c r="H365" s="211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</row>
    <row r="366" spans="1:19" customFormat="1" outlineLevel="1" x14ac:dyDescent="0.2">
      <c r="A366" s="228" t="s">
        <v>36</v>
      </c>
      <c r="B366" s="222"/>
      <c r="C366" s="281"/>
      <c r="D366" s="281"/>
      <c r="E366" s="281"/>
      <c r="F366" s="281"/>
      <c r="G366" s="281"/>
      <c r="H366" s="281"/>
      <c r="I366" s="285"/>
      <c r="J366" s="285"/>
      <c r="K366" s="285"/>
      <c r="L366" s="285"/>
      <c r="M366" s="285"/>
      <c r="N366" s="285"/>
      <c r="O366" s="285"/>
      <c r="P366" s="285"/>
      <c r="Q366" s="285"/>
      <c r="R366" s="285"/>
      <c r="S366" s="285"/>
    </row>
    <row r="367" spans="1:19" customFormat="1" outlineLevel="1" x14ac:dyDescent="0.2">
      <c r="A367" s="228" t="s">
        <v>35</v>
      </c>
      <c r="B367" s="222"/>
      <c r="C367" s="281"/>
      <c r="D367" s="281"/>
      <c r="E367" s="281"/>
      <c r="F367" s="281"/>
      <c r="G367" s="281"/>
      <c r="H367" s="281"/>
      <c r="I367" s="285"/>
      <c r="J367" s="285"/>
      <c r="K367" s="285"/>
      <c r="L367" s="285"/>
      <c r="M367" s="285"/>
      <c r="N367" s="285"/>
      <c r="O367" s="285"/>
      <c r="P367" s="285"/>
      <c r="Q367" s="285"/>
      <c r="R367" s="285"/>
      <c r="S367" s="285"/>
    </row>
    <row r="368" spans="1:19" customFormat="1" outlineLevel="1" x14ac:dyDescent="0.2">
      <c r="A368" s="227" t="s">
        <v>1</v>
      </c>
      <c r="B368" s="222"/>
      <c r="C368" s="281"/>
      <c r="D368" s="281"/>
      <c r="E368" s="281"/>
      <c r="F368" s="281"/>
      <c r="G368" s="281"/>
      <c r="H368" s="281"/>
      <c r="I368" s="285">
        <f>100*(I183/100+I214*(I150/H150-1)+I245*(I$172/H$172-1)+I276*(H$172/G$172-1)+I307*(G$172/F$172-1)+I338*(F$172/E$172-1))</f>
        <v>-0.21984473747051286</v>
      </c>
      <c r="J368" s="285">
        <f t="shared" ref="I368:N368" si="16">100*(J183/100+J214*(J150/I150-1)+J245*(J$172/I$172-1)+J276*(I$172/H$172-1)+J307*(H$172/G$172-1)+J338*(G$172/F$172-1))</f>
        <v>0.22621430822597016</v>
      </c>
      <c r="K368" s="285">
        <f t="shared" si="16"/>
        <v>-1.2413245262658337</v>
      </c>
      <c r="L368" s="285">
        <f t="shared" si="16"/>
        <v>-2.077064986526564</v>
      </c>
      <c r="M368" s="285">
        <f t="shared" si="16"/>
        <v>-2.2037724479658118</v>
      </c>
      <c r="N368" s="285">
        <f t="shared" si="16"/>
        <v>-2.6054155827418906</v>
      </c>
      <c r="O368" s="285">
        <f t="shared" ref="O368" si="17">100*(O183/100+O214*(O150/N150-1)+O245*(O$172/N$172-1)+O276*(N$172/M$172-1)+O307*(M$172/L$172-1)+O338*(L$172/K$172-1))</f>
        <v>-2.0716071431696035</v>
      </c>
      <c r="P368" s="285">
        <f t="shared" ref="P368" si="18">100*(P183/100+P214*(P150/O150-1)+P245*(P$172/O$172-1)+P276*(O$172/N$172-1)+P307*(N$172/M$172-1)+P338*(M$172/L$172-1))</f>
        <v>-1.5378690319024662</v>
      </c>
      <c r="Q368" s="285">
        <f t="shared" ref="Q368:S368" si="19">100*(Q183/100+Q214*(Q150/P150-1)+Q245*(Q$172/P$172-1)+Q276*(P$172/O$172-1)+Q307*(O$172/N$172-1)+Q338*(N$172/M$172-1))</f>
        <v>-0.96788015161665619</v>
      </c>
      <c r="R368" s="285">
        <f t="shared" si="19"/>
        <v>-0.6798381778478525</v>
      </c>
      <c r="S368" s="285">
        <f t="shared" si="19"/>
        <v>-0.6394469666141519</v>
      </c>
    </row>
    <row r="369" spans="1:19" customFormat="1" outlineLevel="1" x14ac:dyDescent="0.2">
      <c r="A369" s="227" t="s">
        <v>5</v>
      </c>
      <c r="B369" s="222"/>
      <c r="C369" s="281"/>
      <c r="D369" s="281"/>
      <c r="E369" s="281"/>
      <c r="F369" s="281"/>
      <c r="G369" s="281"/>
      <c r="H369" s="281"/>
      <c r="I369" s="285"/>
      <c r="J369" s="285"/>
      <c r="K369" s="285"/>
      <c r="L369" s="285"/>
      <c r="M369" s="285"/>
      <c r="N369" s="285"/>
      <c r="O369" s="285"/>
      <c r="P369" s="285"/>
      <c r="Q369" s="285"/>
      <c r="R369" s="285"/>
      <c r="S369" s="285"/>
    </row>
    <row r="370" spans="1:19" customFormat="1" outlineLevel="1" x14ac:dyDescent="0.2">
      <c r="A370" s="226" t="s">
        <v>41</v>
      </c>
      <c r="B370" s="222"/>
      <c r="C370" s="281"/>
      <c r="D370" s="281"/>
      <c r="E370" s="281"/>
      <c r="F370" s="281"/>
      <c r="G370" s="281"/>
      <c r="H370" s="281"/>
      <c r="I370" s="285"/>
      <c r="J370" s="285"/>
      <c r="K370" s="285"/>
      <c r="L370" s="285"/>
      <c r="M370" s="285"/>
      <c r="N370" s="285"/>
      <c r="O370" s="285"/>
      <c r="P370" s="285"/>
      <c r="Q370" s="285"/>
      <c r="R370" s="285"/>
      <c r="S370" s="285"/>
    </row>
    <row r="371" spans="1:19" customFormat="1" outlineLevel="1" x14ac:dyDescent="0.2">
      <c r="A371" s="227" t="s">
        <v>2</v>
      </c>
      <c r="B371" s="222"/>
      <c r="C371" s="281"/>
      <c r="D371" s="281"/>
      <c r="E371" s="281"/>
      <c r="F371" s="281"/>
      <c r="G371" s="281"/>
      <c r="H371" s="281"/>
      <c r="I371" s="285"/>
      <c r="J371" s="285"/>
      <c r="K371" s="285"/>
      <c r="L371" s="285"/>
      <c r="M371" s="285"/>
      <c r="N371" s="285"/>
      <c r="O371" s="285"/>
      <c r="P371" s="285"/>
      <c r="Q371" s="285"/>
      <c r="R371" s="285"/>
      <c r="S371" s="285"/>
    </row>
    <row r="372" spans="1:19" customFormat="1" outlineLevel="1" x14ac:dyDescent="0.2">
      <c r="A372" s="230" t="s">
        <v>7</v>
      </c>
      <c r="B372" s="222"/>
      <c r="C372" s="281"/>
      <c r="D372" s="281"/>
      <c r="E372" s="281"/>
      <c r="F372" s="281"/>
      <c r="G372" s="281"/>
      <c r="H372" s="281"/>
      <c r="I372" s="285"/>
      <c r="J372" s="285"/>
      <c r="K372" s="285"/>
      <c r="L372" s="285"/>
      <c r="M372" s="285"/>
      <c r="N372" s="285"/>
      <c r="O372" s="285"/>
      <c r="P372" s="285"/>
      <c r="Q372" s="285"/>
      <c r="R372" s="285"/>
      <c r="S372" s="285"/>
    </row>
    <row r="373" spans="1:19" customFormat="1" outlineLevel="1" x14ac:dyDescent="0.2">
      <c r="A373" s="199" t="s">
        <v>124</v>
      </c>
      <c r="B373" s="222"/>
      <c r="C373" s="281"/>
      <c r="D373" s="281"/>
      <c r="E373" s="281"/>
      <c r="F373" s="281"/>
      <c r="G373" s="281"/>
      <c r="H373" s="281"/>
      <c r="I373" s="285"/>
      <c r="J373" s="285"/>
      <c r="K373" s="285"/>
      <c r="L373" s="285"/>
      <c r="M373" s="285"/>
      <c r="N373" s="285"/>
      <c r="O373" s="285"/>
      <c r="P373" s="285"/>
      <c r="Q373" s="285"/>
      <c r="R373" s="285"/>
      <c r="S373" s="285"/>
    </row>
    <row r="374" spans="1:19" customFormat="1" outlineLevel="1" x14ac:dyDescent="0.2">
      <c r="A374" s="230" t="s">
        <v>8</v>
      </c>
      <c r="B374" s="222"/>
      <c r="C374" s="281"/>
      <c r="D374" s="281"/>
      <c r="E374" s="281"/>
      <c r="F374" s="281"/>
      <c r="G374" s="281"/>
      <c r="H374" s="281"/>
      <c r="I374" s="285"/>
      <c r="J374" s="285"/>
      <c r="K374" s="285"/>
      <c r="L374" s="285"/>
      <c r="M374" s="285"/>
      <c r="N374" s="285"/>
      <c r="O374" s="285"/>
      <c r="P374" s="285"/>
      <c r="Q374" s="285"/>
      <c r="R374" s="285"/>
      <c r="S374" s="285"/>
    </row>
    <row r="375" spans="1:19" customFormat="1" outlineLevel="1" x14ac:dyDescent="0.2">
      <c r="A375" s="230" t="s">
        <v>9</v>
      </c>
      <c r="B375" s="222"/>
      <c r="C375" s="281"/>
      <c r="D375" s="281"/>
      <c r="E375" s="281"/>
      <c r="F375" s="281"/>
      <c r="G375" s="281"/>
      <c r="H375" s="281"/>
      <c r="I375" s="285"/>
      <c r="J375" s="285"/>
      <c r="K375" s="285"/>
      <c r="L375" s="285"/>
      <c r="M375" s="285"/>
      <c r="N375" s="285"/>
      <c r="O375" s="285"/>
      <c r="P375" s="285"/>
      <c r="Q375" s="285"/>
      <c r="R375" s="285"/>
      <c r="S375" s="285"/>
    </row>
    <row r="376" spans="1:19" customFormat="1" outlineLevel="1" x14ac:dyDescent="0.2">
      <c r="A376" s="230" t="s">
        <v>10</v>
      </c>
      <c r="B376" s="222"/>
      <c r="C376" s="281"/>
      <c r="D376" s="281"/>
      <c r="E376" s="281"/>
      <c r="F376" s="281"/>
      <c r="G376" s="281"/>
      <c r="H376" s="281"/>
      <c r="I376" s="285"/>
      <c r="J376" s="285"/>
      <c r="K376" s="285"/>
      <c r="L376" s="285"/>
      <c r="M376" s="285"/>
      <c r="N376" s="285"/>
      <c r="O376" s="285"/>
      <c r="P376" s="285"/>
      <c r="Q376" s="285"/>
      <c r="R376" s="285"/>
      <c r="S376" s="285"/>
    </row>
    <row r="377" spans="1:19" customFormat="1" outlineLevel="1" x14ac:dyDescent="0.2">
      <c r="A377" s="230" t="s">
        <v>11</v>
      </c>
      <c r="B377" s="222"/>
      <c r="C377" s="281"/>
      <c r="D377" s="281"/>
      <c r="E377" s="281"/>
      <c r="F377" s="281"/>
      <c r="G377" s="281"/>
      <c r="H377" s="281"/>
      <c r="I377" s="285"/>
      <c r="J377" s="285"/>
      <c r="K377" s="285"/>
      <c r="L377" s="285"/>
      <c r="M377" s="285"/>
      <c r="N377" s="285"/>
      <c r="O377" s="285"/>
      <c r="P377" s="285"/>
      <c r="Q377" s="285"/>
      <c r="R377" s="285"/>
      <c r="S377" s="285"/>
    </row>
    <row r="378" spans="1:19" customFormat="1" outlineLevel="1" x14ac:dyDescent="0.2">
      <c r="A378" s="230" t="s">
        <v>12</v>
      </c>
      <c r="B378" s="222"/>
      <c r="C378" s="281"/>
      <c r="D378" s="281"/>
      <c r="E378" s="281"/>
      <c r="F378" s="281"/>
      <c r="G378" s="281"/>
      <c r="H378" s="281"/>
      <c r="I378" s="285"/>
      <c r="J378" s="285"/>
      <c r="K378" s="285"/>
      <c r="L378" s="285"/>
      <c r="M378" s="285"/>
      <c r="N378" s="285"/>
      <c r="O378" s="285"/>
      <c r="P378" s="285"/>
      <c r="Q378" s="285"/>
      <c r="R378" s="285"/>
      <c r="S378" s="285"/>
    </row>
    <row r="379" spans="1:19" customFormat="1" outlineLevel="1" x14ac:dyDescent="0.2">
      <c r="A379" s="227" t="s">
        <v>3</v>
      </c>
      <c r="B379" s="222"/>
      <c r="C379" s="281"/>
      <c r="D379" s="281"/>
      <c r="E379" s="281"/>
      <c r="F379" s="281"/>
      <c r="G379" s="281"/>
      <c r="H379" s="281"/>
      <c r="I379" s="285"/>
      <c r="J379" s="285"/>
      <c r="K379" s="285"/>
      <c r="L379" s="285"/>
      <c r="M379" s="285"/>
      <c r="N379" s="285"/>
      <c r="O379" s="285"/>
      <c r="P379" s="285"/>
      <c r="Q379" s="285"/>
      <c r="R379" s="285"/>
      <c r="S379" s="285"/>
    </row>
    <row r="380" spans="1:19" customFormat="1" outlineLevel="1" x14ac:dyDescent="0.2">
      <c r="A380" s="231" t="s">
        <v>13</v>
      </c>
      <c r="B380" s="222"/>
      <c r="C380" s="281"/>
      <c r="D380" s="281"/>
      <c r="E380" s="281"/>
      <c r="F380" s="281"/>
      <c r="G380" s="281"/>
      <c r="H380" s="281"/>
      <c r="I380" s="285"/>
      <c r="J380" s="285"/>
      <c r="K380" s="285"/>
      <c r="L380" s="285"/>
      <c r="M380" s="285"/>
      <c r="N380" s="285"/>
      <c r="O380" s="285"/>
      <c r="P380" s="285"/>
      <c r="Q380" s="285"/>
      <c r="R380" s="285"/>
      <c r="S380" s="285"/>
    </row>
    <row r="381" spans="1:19" customFormat="1" outlineLevel="1" x14ac:dyDescent="0.2">
      <c r="A381" s="231" t="s">
        <v>14</v>
      </c>
      <c r="B381" s="222"/>
      <c r="C381" s="281"/>
      <c r="D381" s="281"/>
      <c r="E381" s="281"/>
      <c r="F381" s="281"/>
      <c r="G381" s="281"/>
      <c r="H381" s="281"/>
      <c r="I381" s="285"/>
      <c r="J381" s="285"/>
      <c r="K381" s="285"/>
      <c r="L381" s="285"/>
      <c r="M381" s="285"/>
      <c r="N381" s="285"/>
      <c r="O381" s="285"/>
      <c r="P381" s="285"/>
      <c r="Q381" s="285"/>
      <c r="R381" s="285"/>
      <c r="S381" s="285"/>
    </row>
    <row r="382" spans="1:19" customFormat="1" outlineLevel="1" x14ac:dyDescent="0.2">
      <c r="A382" s="231" t="s">
        <v>15</v>
      </c>
      <c r="B382" s="222"/>
      <c r="C382" s="281"/>
      <c r="D382" s="281"/>
      <c r="E382" s="281"/>
      <c r="F382" s="281"/>
      <c r="G382" s="281"/>
      <c r="H382" s="281"/>
      <c r="I382" s="285"/>
      <c r="J382" s="285"/>
      <c r="K382" s="285"/>
      <c r="L382" s="285"/>
      <c r="M382" s="285"/>
      <c r="N382" s="285"/>
      <c r="O382" s="285"/>
      <c r="P382" s="285"/>
      <c r="Q382" s="285"/>
      <c r="R382" s="285"/>
      <c r="S382" s="285"/>
    </row>
    <row r="383" spans="1:19" customFormat="1" outlineLevel="1" x14ac:dyDescent="0.2">
      <c r="A383" s="231" t="s">
        <v>16</v>
      </c>
      <c r="B383" s="222"/>
      <c r="C383" s="281"/>
      <c r="D383" s="281"/>
      <c r="E383" s="281"/>
      <c r="F383" s="281"/>
      <c r="G383" s="281"/>
      <c r="H383" s="281"/>
      <c r="I383" s="285"/>
      <c r="J383" s="285"/>
      <c r="K383" s="285"/>
      <c r="L383" s="285"/>
      <c r="M383" s="285"/>
      <c r="N383" s="285"/>
      <c r="O383" s="285"/>
      <c r="P383" s="285"/>
      <c r="Q383" s="285"/>
      <c r="R383" s="285"/>
      <c r="S383" s="285"/>
    </row>
    <row r="384" spans="1:19" customFormat="1" outlineLevel="1" x14ac:dyDescent="0.2">
      <c r="A384" s="231" t="s">
        <v>43</v>
      </c>
      <c r="B384" s="222"/>
      <c r="C384" s="281"/>
      <c r="D384" s="281"/>
      <c r="E384" s="281"/>
      <c r="F384" s="281"/>
      <c r="G384" s="281"/>
      <c r="H384" s="281"/>
      <c r="I384" s="285"/>
      <c r="J384" s="285"/>
      <c r="K384" s="285"/>
      <c r="L384" s="285"/>
      <c r="M384" s="285"/>
      <c r="N384" s="285"/>
      <c r="O384" s="285"/>
      <c r="P384" s="285"/>
      <c r="Q384" s="285"/>
      <c r="R384" s="285"/>
      <c r="S384" s="285"/>
    </row>
    <row r="385" spans="1:19" customFormat="1" outlineLevel="1" x14ac:dyDescent="0.2">
      <c r="A385" s="231" t="s">
        <v>17</v>
      </c>
      <c r="B385" s="222"/>
      <c r="C385" s="281"/>
      <c r="D385" s="281"/>
      <c r="E385" s="281"/>
      <c r="F385" s="281"/>
      <c r="G385" s="281"/>
      <c r="H385" s="281"/>
      <c r="I385" s="285"/>
      <c r="J385" s="285"/>
      <c r="K385" s="285"/>
      <c r="L385" s="285"/>
      <c r="M385" s="285"/>
      <c r="N385" s="285"/>
      <c r="O385" s="285"/>
      <c r="P385" s="285"/>
      <c r="Q385" s="285"/>
      <c r="R385" s="285"/>
      <c r="S385" s="285"/>
    </row>
    <row r="386" spans="1:19" customFormat="1" outlineLevel="1" x14ac:dyDescent="0.2">
      <c r="A386" s="231" t="s">
        <v>18</v>
      </c>
      <c r="B386" s="222"/>
      <c r="C386" s="281"/>
      <c r="D386" s="281"/>
      <c r="E386" s="281"/>
      <c r="F386" s="281"/>
      <c r="G386" s="281"/>
      <c r="H386" s="281"/>
      <c r="I386" s="285"/>
      <c r="J386" s="285"/>
      <c r="K386" s="285"/>
      <c r="L386" s="285"/>
      <c r="M386" s="285"/>
      <c r="N386" s="285"/>
      <c r="O386" s="285"/>
      <c r="P386" s="285"/>
      <c r="Q386" s="285"/>
      <c r="R386" s="285"/>
      <c r="S386" s="285"/>
    </row>
    <row r="387" spans="1:19" customFormat="1" outlineLevel="1" x14ac:dyDescent="0.2">
      <c r="A387" s="231" t="s">
        <v>42</v>
      </c>
      <c r="B387" s="222"/>
      <c r="C387" s="281"/>
      <c r="D387" s="281"/>
      <c r="E387" s="281"/>
      <c r="F387" s="281"/>
      <c r="G387" s="281"/>
      <c r="H387" s="281"/>
      <c r="I387" s="285"/>
      <c r="J387" s="285"/>
      <c r="K387" s="285"/>
      <c r="L387" s="285"/>
      <c r="M387" s="285"/>
      <c r="N387" s="285"/>
      <c r="O387" s="285"/>
      <c r="P387" s="285"/>
      <c r="Q387" s="285"/>
      <c r="R387" s="285"/>
      <c r="S387" s="285"/>
    </row>
    <row r="388" spans="1:19" customFormat="1" outlineLevel="1" x14ac:dyDescent="0.2">
      <c r="A388" s="231" t="s">
        <v>44</v>
      </c>
      <c r="B388" s="222"/>
      <c r="C388" s="281"/>
      <c r="D388" s="281"/>
      <c r="E388" s="281"/>
      <c r="F388" s="281"/>
      <c r="G388" s="281"/>
      <c r="H388" s="281"/>
      <c r="I388" s="285"/>
      <c r="J388" s="285"/>
      <c r="K388" s="285"/>
      <c r="L388" s="285"/>
      <c r="M388" s="285"/>
      <c r="N388" s="285"/>
      <c r="O388" s="285"/>
      <c r="P388" s="285"/>
      <c r="Q388" s="285"/>
      <c r="R388" s="285"/>
      <c r="S388" s="285"/>
    </row>
    <row r="389" spans="1:19" customFormat="1" outlineLevel="1" x14ac:dyDescent="0.2">
      <c r="A389" s="231" t="s">
        <v>19</v>
      </c>
      <c r="B389" s="222"/>
      <c r="C389" s="281"/>
      <c r="D389" s="281"/>
      <c r="E389" s="281"/>
      <c r="F389" s="281"/>
      <c r="G389" s="281"/>
      <c r="H389" s="281"/>
      <c r="I389" s="285"/>
      <c r="J389" s="285"/>
      <c r="K389" s="285"/>
      <c r="L389" s="285"/>
      <c r="M389" s="285"/>
      <c r="N389" s="285"/>
      <c r="O389" s="285"/>
      <c r="P389" s="285"/>
      <c r="Q389" s="285"/>
      <c r="R389" s="285"/>
      <c r="S389" s="285"/>
    </row>
    <row r="390" spans="1:19" customFormat="1" outlineLevel="1" x14ac:dyDescent="0.2">
      <c r="A390" s="226" t="s">
        <v>4</v>
      </c>
      <c r="B390" s="222"/>
      <c r="C390" s="211"/>
      <c r="D390" s="211"/>
      <c r="E390" s="211"/>
      <c r="F390" s="211"/>
      <c r="G390" s="211"/>
      <c r="H390" s="211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</row>
    <row r="391" spans="1:19" customFormat="1" outlineLevel="1" x14ac:dyDescent="0.2">
      <c r="A391" s="233"/>
      <c r="B391" s="222"/>
      <c r="C391" s="211"/>
      <c r="D391" s="211"/>
      <c r="E391" s="211"/>
      <c r="F391" s="211"/>
      <c r="G391" s="211"/>
      <c r="H391" s="211"/>
      <c r="I391" s="219"/>
      <c r="J391" s="219"/>
      <c r="K391" s="219"/>
      <c r="L391" s="219"/>
      <c r="M391" s="219"/>
      <c r="N391" s="219"/>
      <c r="O391" s="219"/>
      <c r="P391" s="219"/>
      <c r="Q391" s="219"/>
      <c r="R391" s="219"/>
      <c r="S391" s="219"/>
    </row>
    <row r="392" spans="1:19" customFormat="1" outlineLevel="1" x14ac:dyDescent="0.2">
      <c r="A392" s="233"/>
      <c r="B392" s="222"/>
      <c r="C392" s="211"/>
      <c r="D392" s="211"/>
      <c r="E392" s="211"/>
      <c r="F392" s="211"/>
      <c r="G392" s="211"/>
      <c r="H392" s="211"/>
      <c r="I392" s="219"/>
      <c r="J392" s="219"/>
      <c r="K392" s="219"/>
      <c r="L392" s="219"/>
      <c r="M392" s="219"/>
      <c r="N392" s="219"/>
      <c r="O392" s="219"/>
      <c r="P392" s="219"/>
      <c r="Q392" s="219"/>
      <c r="R392" s="219"/>
      <c r="S392" s="219"/>
    </row>
    <row r="393" spans="1:19" customFormat="1" x14ac:dyDescent="0.2">
      <c r="A393" s="233"/>
      <c r="B393" s="222"/>
      <c r="C393" s="211"/>
      <c r="D393" s="211"/>
      <c r="E393" s="211"/>
      <c r="F393" s="211"/>
      <c r="G393" s="211"/>
      <c r="H393" s="211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</row>
    <row r="394" spans="1:19" customFormat="1" x14ac:dyDescent="0.2">
      <c r="A394" s="21" t="s">
        <v>84</v>
      </c>
      <c r="B394" s="222"/>
      <c r="C394" s="297"/>
      <c r="D394" s="211"/>
      <c r="E394" s="211"/>
      <c r="F394" s="211"/>
      <c r="G394" s="211"/>
      <c r="H394" s="211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</row>
    <row r="395" spans="1:19" customFormat="1" x14ac:dyDescent="0.2">
      <c r="A395" s="225" t="s">
        <v>6</v>
      </c>
      <c r="B395" s="222"/>
      <c r="C395" s="298">
        <f t="shared" ref="C395:C398" si="20">C42</f>
        <v>57157.83425734027</v>
      </c>
      <c r="D395" s="298">
        <f t="shared" ref="D395:F395" si="21">D42</f>
        <v>56654.43258977995</v>
      </c>
      <c r="E395" s="298">
        <f t="shared" si="21"/>
        <v>56151.735076011362</v>
      </c>
      <c r="F395" s="298">
        <f t="shared" si="21"/>
        <v>56244.334676641338</v>
      </c>
      <c r="G395" s="298">
        <f t="shared" ref="G395:H395" si="22">G42</f>
        <v>55418.204237869155</v>
      </c>
      <c r="H395" s="298">
        <f t="shared" si="22"/>
        <v>54171.45368644155</v>
      </c>
      <c r="I395" s="219">
        <f t="shared" ref="I395:N395" si="23">I396+I402+I422</f>
        <v>42551.582556336536</v>
      </c>
      <c r="J395" s="219">
        <f t="shared" si="23"/>
        <v>42472.897304263795</v>
      </c>
      <c r="K395" s="219">
        <f t="shared" si="23"/>
        <v>42020.92375275612</v>
      </c>
      <c r="L395" s="219">
        <f t="shared" si="23"/>
        <v>41404.304894258901</v>
      </c>
      <c r="M395" s="219">
        <f t="shared" si="23"/>
        <v>40814.920107615442</v>
      </c>
      <c r="N395" s="219">
        <f t="shared" si="23"/>
        <v>40130.278057520576</v>
      </c>
      <c r="O395" s="219">
        <f t="shared" ref="O395:Q395" si="24">O396+O402+O422</f>
        <v>39515.311682237792</v>
      </c>
      <c r="P395" s="219">
        <f t="shared" si="24"/>
        <v>39041.548807677202</v>
      </c>
      <c r="Q395" s="219">
        <f t="shared" si="24"/>
        <v>38687.160355688211</v>
      </c>
      <c r="R395" s="219">
        <f t="shared" ref="R395:S395" si="25">R396+R402+R422</f>
        <v>38366.43065387728</v>
      </c>
      <c r="S395" s="219">
        <f t="shared" si="25"/>
        <v>38062.322157507078</v>
      </c>
    </row>
    <row r="396" spans="1:19" customFormat="1" x14ac:dyDescent="0.2">
      <c r="A396" s="226" t="s">
        <v>40</v>
      </c>
      <c r="B396" s="222"/>
      <c r="C396" s="298">
        <f t="shared" si="20"/>
        <v>45147.80196812177</v>
      </c>
      <c r="D396" s="298">
        <f t="shared" ref="D396:F396" si="26">D43</f>
        <v>44947.038168618768</v>
      </c>
      <c r="E396" s="298">
        <f t="shared" si="26"/>
        <v>44724.602763218252</v>
      </c>
      <c r="F396" s="298">
        <f t="shared" si="26"/>
        <v>44843.584378521969</v>
      </c>
      <c r="G396" s="298">
        <f t="shared" ref="G396:H396" si="27">G43</f>
        <v>43928.887757716082</v>
      </c>
      <c r="H396" s="298">
        <f t="shared" si="27"/>
        <v>42839.210978330411</v>
      </c>
      <c r="I396" s="299">
        <f t="shared" ref="I396:N396" si="28">I398+I399+I400+I401</f>
        <v>42551.582556336536</v>
      </c>
      <c r="J396" s="299">
        <f t="shared" si="28"/>
        <v>42472.897304263795</v>
      </c>
      <c r="K396" s="299">
        <f t="shared" si="28"/>
        <v>42020.92375275612</v>
      </c>
      <c r="L396" s="299">
        <f t="shared" si="28"/>
        <v>41404.304894258901</v>
      </c>
      <c r="M396" s="299">
        <f t="shared" si="28"/>
        <v>40814.920107615442</v>
      </c>
      <c r="N396" s="299">
        <f t="shared" si="28"/>
        <v>40130.278057520576</v>
      </c>
      <c r="O396" s="299">
        <f t="shared" ref="O396:Q396" si="29">O398+O399+O400+O401</f>
        <v>39515.311682237792</v>
      </c>
      <c r="P396" s="299">
        <f t="shared" si="29"/>
        <v>39041.548807677202</v>
      </c>
      <c r="Q396" s="299">
        <f t="shared" si="29"/>
        <v>38687.160355688211</v>
      </c>
      <c r="R396" s="299">
        <f t="shared" ref="R396:S396" si="30">R398+R399+R400+R401</f>
        <v>38366.43065387728</v>
      </c>
      <c r="S396" s="299">
        <f t="shared" si="30"/>
        <v>38062.322157507078</v>
      </c>
    </row>
    <row r="397" spans="1:19" customFormat="1" x14ac:dyDescent="0.2">
      <c r="A397" s="227" t="s">
        <v>0</v>
      </c>
      <c r="B397" s="222"/>
      <c r="C397" s="298">
        <f t="shared" si="20"/>
        <v>39724.845467678424</v>
      </c>
      <c r="D397" s="298">
        <f t="shared" ref="D397:F397" si="31">D44</f>
        <v>39379.074300875385</v>
      </c>
      <c r="E397" s="298">
        <f t="shared" si="31"/>
        <v>39514.792566391559</v>
      </c>
      <c r="F397" s="298">
        <f t="shared" si="31"/>
        <v>39465.664513618831</v>
      </c>
      <c r="G397" s="298">
        <f t="shared" ref="G397:H397" si="32">G44</f>
        <v>38475.336214913914</v>
      </c>
      <c r="H397" s="298">
        <f t="shared" si="32"/>
        <v>37956.276071949927</v>
      </c>
      <c r="I397" s="219">
        <f t="shared" ref="I397:N397" si="33">I398+I399</f>
        <v>37702.620484769926</v>
      </c>
      <c r="J397" s="219">
        <f t="shared" si="33"/>
        <v>37636.204146078948</v>
      </c>
      <c r="K397" s="219">
        <f t="shared" si="33"/>
        <v>37267.507612392132</v>
      </c>
      <c r="L397" s="219">
        <f t="shared" si="33"/>
        <v>36772.858255598403</v>
      </c>
      <c r="M397" s="219">
        <f t="shared" si="33"/>
        <v>36308.777973308075</v>
      </c>
      <c r="N397" s="219">
        <f t="shared" si="33"/>
        <v>35764.777611949037</v>
      </c>
      <c r="O397" s="219">
        <f t="shared" ref="O397:Q397" si="34">O398+O399</f>
        <v>35263.485215119901</v>
      </c>
      <c r="P397" s="219">
        <f t="shared" si="34"/>
        <v>34878.347822475444</v>
      </c>
      <c r="Q397" s="219">
        <f t="shared" si="34"/>
        <v>34587.492125882214</v>
      </c>
      <c r="R397" s="219">
        <f t="shared" ref="R397:S397" si="35">R398+R399</f>
        <v>34317.871493250692</v>
      </c>
      <c r="S397" s="219">
        <f t="shared" si="35"/>
        <v>34062.889345012787</v>
      </c>
    </row>
    <row r="398" spans="1:19" customFormat="1" x14ac:dyDescent="0.2">
      <c r="A398" s="228" t="s">
        <v>36</v>
      </c>
      <c r="B398" s="222"/>
      <c r="C398" s="298">
        <f t="shared" si="20"/>
        <v>39724.845467678424</v>
      </c>
      <c r="D398" s="298">
        <f t="shared" ref="D398:F398" si="36">D45</f>
        <v>39379.074300875385</v>
      </c>
      <c r="E398" s="298">
        <f t="shared" si="36"/>
        <v>39514.792566391559</v>
      </c>
      <c r="F398" s="298">
        <f t="shared" si="36"/>
        <v>39465.664513618831</v>
      </c>
      <c r="G398" s="298">
        <f t="shared" ref="G398:H398" si="37">G45</f>
        <v>38475.336214913914</v>
      </c>
      <c r="H398" s="298">
        <f t="shared" si="37"/>
        <v>37956.276071949927</v>
      </c>
      <c r="I398" s="219">
        <f t="shared" ref="I398:N398" si="38">I74*I94/1000</f>
        <v>37464.294099895975</v>
      </c>
      <c r="J398" s="219">
        <f t="shared" si="38"/>
        <v>37144.204306361964</v>
      </c>
      <c r="K398" s="219">
        <f t="shared" si="38"/>
        <v>36527.191446936056</v>
      </c>
      <c r="L398" s="219">
        <f t="shared" si="38"/>
        <v>35783.927984485315</v>
      </c>
      <c r="M398" s="219">
        <f t="shared" si="38"/>
        <v>35075.356593002049</v>
      </c>
      <c r="N398" s="219">
        <f t="shared" si="38"/>
        <v>34292.579980941176</v>
      </c>
      <c r="O398" s="219">
        <f t="shared" ref="O398:Q398" si="39">O74*O94/1000</f>
        <v>33563.049672807021</v>
      </c>
      <c r="P398" s="219">
        <f t="shared" si="39"/>
        <v>32943.59247578738</v>
      </c>
      <c r="Q398" s="219">
        <f t="shared" si="39"/>
        <v>32435.033723061344</v>
      </c>
      <c r="R398" s="219">
        <f t="shared" ref="R398:S398" si="40">R74*R94/1000</f>
        <v>31956.621688109808</v>
      </c>
      <c r="S398" s="219">
        <f t="shared" si="40"/>
        <v>31484.233732046141</v>
      </c>
    </row>
    <row r="399" spans="1:19" customFormat="1" x14ac:dyDescent="0.2">
      <c r="A399" s="228" t="s">
        <v>35</v>
      </c>
      <c r="B399" s="222"/>
      <c r="C399" s="298"/>
      <c r="D399" s="298"/>
      <c r="E399" s="298"/>
      <c r="F399" s="298"/>
      <c r="G399" s="298"/>
      <c r="H399" s="298"/>
      <c r="I399" s="219">
        <f t="shared" ref="I399:N399" si="41">H399+(I76+I75)*I95/1000</f>
        <v>238.32638487395056</v>
      </c>
      <c r="J399" s="219">
        <f t="shared" si="41"/>
        <v>491.99983971698441</v>
      </c>
      <c r="K399" s="219">
        <f t="shared" si="41"/>
        <v>740.31616545607369</v>
      </c>
      <c r="L399" s="219">
        <f t="shared" si="41"/>
        <v>988.93027111308652</v>
      </c>
      <c r="M399" s="219">
        <f t="shared" si="41"/>
        <v>1233.4213803060263</v>
      </c>
      <c r="N399" s="219">
        <f t="shared" si="41"/>
        <v>1472.1976310078633</v>
      </c>
      <c r="O399" s="219">
        <f t="shared" ref="O399" si="42">N399+(O76+O75)*O95/1000</f>
        <v>1700.4355423128784</v>
      </c>
      <c r="P399" s="219">
        <f t="shared" ref="P399" si="43">O399+(P76+P75)*P95/1000</f>
        <v>1934.7553466880636</v>
      </c>
      <c r="Q399" s="219">
        <f t="shared" ref="Q399:S399" si="44">P399+(Q76+Q75)*Q95/1000</f>
        <v>2152.4584028208728</v>
      </c>
      <c r="R399" s="219">
        <f t="shared" si="44"/>
        <v>2361.2498051408857</v>
      </c>
      <c r="S399" s="219">
        <f t="shared" si="44"/>
        <v>2578.6556129666442</v>
      </c>
    </row>
    <row r="400" spans="1:19" customFormat="1" x14ac:dyDescent="0.2">
      <c r="A400" s="227" t="s">
        <v>1</v>
      </c>
      <c r="B400" s="222"/>
      <c r="C400" s="298">
        <f t="shared" ref="C400" si="45">C47</f>
        <v>5422.9565004433462</v>
      </c>
      <c r="D400" s="298">
        <f t="shared" ref="D400:F400" si="46">D47</f>
        <v>5567.9638677433832</v>
      </c>
      <c r="E400" s="298">
        <f t="shared" si="46"/>
        <v>5209.8101968266928</v>
      </c>
      <c r="F400" s="298">
        <f t="shared" si="46"/>
        <v>5377.9198649031387</v>
      </c>
      <c r="G400" s="298">
        <f t="shared" ref="G400:H400" si="47">G47</f>
        <v>5453.5515428021681</v>
      </c>
      <c r="H400" s="298">
        <f t="shared" si="47"/>
        <v>4882.9349063804839</v>
      </c>
      <c r="I400" s="219">
        <f t="shared" ref="I400:N400" si="48">H400*(1+I368/100)+I115/1000</f>
        <v>4848.962071566606</v>
      </c>
      <c r="J400" s="219">
        <f t="shared" si="48"/>
        <v>4836.6931581848512</v>
      </c>
      <c r="K400" s="219">
        <f t="shared" si="48"/>
        <v>4753.4161403639919</v>
      </c>
      <c r="L400" s="219">
        <f t="shared" si="48"/>
        <v>4631.446638660499</v>
      </c>
      <c r="M400" s="219">
        <f t="shared" si="48"/>
        <v>4506.1421343073707</v>
      </c>
      <c r="N400" s="219">
        <f t="shared" si="48"/>
        <v>4365.5004455715389</v>
      </c>
      <c r="O400" s="219">
        <f t="shared" ref="O400" si="49">N400*(1+O368/100)+O115/1000</f>
        <v>4251.8264671178886</v>
      </c>
      <c r="P400" s="219">
        <f t="shared" ref="P400" si="50">O400*(1+P368/100)+P115/1000</f>
        <v>4163.2009852017609</v>
      </c>
      <c r="Q400" s="219">
        <f t="shared" ref="Q400:S400" si="51">P400*(1+Q368/100)+Q115/1000</f>
        <v>4099.6682298059941</v>
      </c>
      <c r="R400" s="219">
        <f t="shared" si="51"/>
        <v>4048.5591606265843</v>
      </c>
      <c r="S400" s="219">
        <f t="shared" si="51"/>
        <v>3999.432812494289</v>
      </c>
    </row>
    <row r="401" spans="1:19" customFormat="1" x14ac:dyDescent="0.2">
      <c r="A401" s="227" t="s">
        <v>5</v>
      </c>
      <c r="B401" s="222"/>
      <c r="C401" s="298"/>
      <c r="D401" s="298"/>
      <c r="E401" s="298"/>
      <c r="F401" s="298"/>
      <c r="G401" s="298"/>
      <c r="H401" s="298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</row>
    <row r="402" spans="1:19" customFormat="1" x14ac:dyDescent="0.2">
      <c r="A402" s="226" t="s">
        <v>41</v>
      </c>
      <c r="B402" s="222"/>
      <c r="C402" s="298"/>
      <c r="D402" s="298"/>
      <c r="E402" s="298"/>
      <c r="F402" s="298"/>
      <c r="G402" s="298"/>
      <c r="H402" s="298"/>
      <c r="I402" s="300"/>
      <c r="J402" s="300"/>
      <c r="K402" s="300"/>
      <c r="L402" s="300"/>
      <c r="M402" s="300"/>
      <c r="N402" s="300"/>
      <c r="O402" s="300"/>
      <c r="P402" s="300"/>
      <c r="Q402" s="300"/>
      <c r="R402" s="300"/>
      <c r="S402" s="300"/>
    </row>
    <row r="403" spans="1:19" customFormat="1" x14ac:dyDescent="0.2">
      <c r="A403" s="227" t="s">
        <v>2</v>
      </c>
      <c r="B403" s="222"/>
      <c r="C403" s="298"/>
      <c r="D403" s="298"/>
      <c r="E403" s="298"/>
      <c r="F403" s="298"/>
      <c r="G403" s="298"/>
      <c r="H403" s="298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</row>
    <row r="404" spans="1:19" customFormat="1" x14ac:dyDescent="0.2">
      <c r="A404" s="230" t="s">
        <v>7</v>
      </c>
      <c r="B404" s="222"/>
      <c r="C404" s="298"/>
      <c r="D404" s="298"/>
      <c r="E404" s="298"/>
      <c r="F404" s="298"/>
      <c r="G404" s="298"/>
      <c r="H404" s="298"/>
      <c r="I404" s="219"/>
      <c r="J404" s="219"/>
      <c r="K404" s="219"/>
      <c r="L404" s="219"/>
      <c r="M404" s="219"/>
      <c r="N404" s="219"/>
      <c r="O404" s="219"/>
      <c r="P404" s="219"/>
      <c r="Q404" s="219"/>
      <c r="R404" s="219"/>
      <c r="S404" s="219"/>
    </row>
    <row r="405" spans="1:19" customFormat="1" x14ac:dyDescent="0.2">
      <c r="A405" s="199" t="s">
        <v>124</v>
      </c>
      <c r="B405" s="222"/>
      <c r="C405" s="298"/>
      <c r="D405" s="298"/>
      <c r="E405" s="298"/>
      <c r="F405" s="298"/>
      <c r="G405" s="298"/>
      <c r="H405" s="298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</row>
    <row r="406" spans="1:19" customFormat="1" x14ac:dyDescent="0.2">
      <c r="A406" s="230" t="s">
        <v>8</v>
      </c>
      <c r="B406" s="222"/>
      <c r="C406" s="298"/>
      <c r="D406" s="298"/>
      <c r="E406" s="298"/>
      <c r="F406" s="298"/>
      <c r="G406" s="298"/>
      <c r="H406" s="298"/>
      <c r="I406" s="219"/>
      <c r="J406" s="219"/>
      <c r="K406" s="219"/>
      <c r="L406" s="219"/>
      <c r="M406" s="219"/>
      <c r="N406" s="219"/>
      <c r="O406" s="219"/>
      <c r="P406" s="219"/>
      <c r="Q406" s="219"/>
      <c r="R406" s="219"/>
      <c r="S406" s="219"/>
    </row>
    <row r="407" spans="1:19" customFormat="1" x14ac:dyDescent="0.2">
      <c r="A407" s="230" t="s">
        <v>9</v>
      </c>
      <c r="B407" s="222"/>
      <c r="C407" s="298"/>
      <c r="D407" s="298"/>
      <c r="E407" s="298"/>
      <c r="F407" s="298"/>
      <c r="G407" s="298"/>
      <c r="H407" s="298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</row>
    <row r="408" spans="1:19" customFormat="1" x14ac:dyDescent="0.2">
      <c r="A408" s="230" t="s">
        <v>10</v>
      </c>
      <c r="B408" s="222"/>
      <c r="C408" s="298"/>
      <c r="D408" s="298"/>
      <c r="E408" s="298"/>
      <c r="F408" s="298"/>
      <c r="G408" s="298"/>
      <c r="H408" s="298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</row>
    <row r="409" spans="1:19" customFormat="1" x14ac:dyDescent="0.2">
      <c r="A409" s="230" t="s">
        <v>11</v>
      </c>
      <c r="B409" s="222"/>
      <c r="C409" s="298"/>
      <c r="D409" s="298"/>
      <c r="E409" s="298"/>
      <c r="F409" s="298"/>
      <c r="G409" s="298"/>
      <c r="H409" s="298"/>
      <c r="I409" s="219"/>
      <c r="J409" s="219"/>
      <c r="K409" s="219"/>
      <c r="L409" s="219"/>
      <c r="M409" s="219"/>
      <c r="N409" s="219"/>
      <c r="O409" s="219"/>
      <c r="P409" s="219"/>
      <c r="Q409" s="219"/>
      <c r="R409" s="219"/>
      <c r="S409" s="219"/>
    </row>
    <row r="410" spans="1:19" customFormat="1" x14ac:dyDescent="0.2">
      <c r="A410" s="230" t="s">
        <v>12</v>
      </c>
      <c r="B410" s="222"/>
      <c r="C410" s="298"/>
      <c r="D410" s="298"/>
      <c r="E410" s="298"/>
      <c r="F410" s="298"/>
      <c r="G410" s="298"/>
      <c r="H410" s="298"/>
      <c r="I410" s="219"/>
      <c r="J410" s="219"/>
      <c r="K410" s="219"/>
      <c r="L410" s="219"/>
      <c r="M410" s="219"/>
      <c r="N410" s="219"/>
      <c r="O410" s="219"/>
      <c r="P410" s="219"/>
      <c r="Q410" s="219"/>
      <c r="R410" s="219"/>
      <c r="S410" s="219"/>
    </row>
    <row r="411" spans="1:19" customFormat="1" x14ac:dyDescent="0.2">
      <c r="A411" s="227" t="s">
        <v>3</v>
      </c>
      <c r="B411" s="222"/>
      <c r="C411" s="298"/>
      <c r="D411" s="298"/>
      <c r="E411" s="298"/>
      <c r="F411" s="298"/>
      <c r="G411" s="298"/>
      <c r="H411" s="298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</row>
    <row r="412" spans="1:19" customFormat="1" x14ac:dyDescent="0.2">
      <c r="A412" s="231" t="s">
        <v>13</v>
      </c>
      <c r="B412" s="222"/>
      <c r="C412" s="298"/>
      <c r="D412" s="298"/>
      <c r="E412" s="298"/>
      <c r="F412" s="298"/>
      <c r="G412" s="298"/>
      <c r="H412" s="298"/>
      <c r="I412" s="219"/>
      <c r="J412" s="219"/>
      <c r="K412" s="219"/>
      <c r="L412" s="219"/>
      <c r="M412" s="219"/>
      <c r="N412" s="219"/>
      <c r="O412" s="219"/>
      <c r="P412" s="219"/>
      <c r="Q412" s="219"/>
      <c r="R412" s="219"/>
      <c r="S412" s="219"/>
    </row>
    <row r="413" spans="1:19" customFormat="1" x14ac:dyDescent="0.2">
      <c r="A413" s="231" t="s">
        <v>14</v>
      </c>
      <c r="B413" s="222"/>
      <c r="C413" s="298"/>
      <c r="D413" s="298"/>
      <c r="E413" s="298"/>
      <c r="F413" s="298"/>
      <c r="G413" s="298"/>
      <c r="H413" s="298"/>
      <c r="I413" s="219"/>
      <c r="J413" s="219"/>
      <c r="K413" s="219"/>
      <c r="L413" s="219"/>
      <c r="M413" s="219"/>
      <c r="N413" s="219"/>
      <c r="O413" s="219"/>
      <c r="P413" s="219"/>
      <c r="Q413" s="219"/>
      <c r="R413" s="219"/>
      <c r="S413" s="219"/>
    </row>
    <row r="414" spans="1:19" customFormat="1" x14ac:dyDescent="0.2">
      <c r="A414" s="231" t="s">
        <v>15</v>
      </c>
      <c r="B414" s="222"/>
      <c r="C414" s="298"/>
      <c r="D414" s="298"/>
      <c r="E414" s="298"/>
      <c r="F414" s="298"/>
      <c r="G414" s="298"/>
      <c r="H414" s="298"/>
      <c r="I414" s="219"/>
      <c r="J414" s="219"/>
      <c r="K414" s="219"/>
      <c r="L414" s="219"/>
      <c r="M414" s="219"/>
      <c r="N414" s="219"/>
      <c r="O414" s="219"/>
      <c r="P414" s="219"/>
      <c r="Q414" s="219"/>
      <c r="R414" s="219"/>
      <c r="S414" s="219"/>
    </row>
    <row r="415" spans="1:19" customFormat="1" x14ac:dyDescent="0.2">
      <c r="A415" s="231" t="s">
        <v>16</v>
      </c>
      <c r="B415" s="222"/>
      <c r="C415" s="298"/>
      <c r="D415" s="298"/>
      <c r="E415" s="298"/>
      <c r="F415" s="298"/>
      <c r="G415" s="298"/>
      <c r="H415" s="298"/>
      <c r="I415" s="219"/>
      <c r="J415" s="219"/>
      <c r="K415" s="219"/>
      <c r="L415" s="219"/>
      <c r="M415" s="219"/>
      <c r="N415" s="219"/>
      <c r="O415" s="219"/>
      <c r="P415" s="219"/>
      <c r="Q415" s="219"/>
      <c r="R415" s="219"/>
      <c r="S415" s="219"/>
    </row>
    <row r="416" spans="1:19" customFormat="1" x14ac:dyDescent="0.2">
      <c r="A416" s="231" t="s">
        <v>43</v>
      </c>
      <c r="B416" s="222"/>
      <c r="C416" s="298"/>
      <c r="D416" s="298"/>
      <c r="E416" s="298"/>
      <c r="F416" s="298"/>
      <c r="G416" s="298"/>
      <c r="H416" s="298"/>
      <c r="I416" s="219"/>
      <c r="J416" s="219"/>
      <c r="K416" s="219"/>
      <c r="L416" s="219"/>
      <c r="M416" s="219"/>
      <c r="N416" s="219"/>
      <c r="O416" s="219"/>
      <c r="P416" s="219"/>
      <c r="Q416" s="219"/>
      <c r="R416" s="219"/>
      <c r="S416" s="219"/>
    </row>
    <row r="417" spans="1:19" customFormat="1" x14ac:dyDescent="0.2">
      <c r="A417" s="231" t="s">
        <v>17</v>
      </c>
      <c r="B417" s="222"/>
      <c r="C417" s="298"/>
      <c r="D417" s="298"/>
      <c r="E417" s="298"/>
      <c r="F417" s="298"/>
      <c r="G417" s="298"/>
      <c r="H417" s="298"/>
      <c r="I417" s="219"/>
      <c r="J417" s="219"/>
      <c r="K417" s="219"/>
      <c r="L417" s="219"/>
      <c r="M417" s="219"/>
      <c r="N417" s="219"/>
      <c r="O417" s="219"/>
      <c r="P417" s="219"/>
      <c r="Q417" s="219"/>
      <c r="R417" s="219"/>
      <c r="S417" s="219"/>
    </row>
    <row r="418" spans="1:19" customFormat="1" x14ac:dyDescent="0.2">
      <c r="A418" s="231" t="s">
        <v>18</v>
      </c>
      <c r="B418" s="222"/>
      <c r="C418" s="298"/>
      <c r="D418" s="298"/>
      <c r="E418" s="298"/>
      <c r="F418" s="298"/>
      <c r="G418" s="298"/>
      <c r="H418" s="298"/>
      <c r="I418" s="219"/>
      <c r="J418" s="219"/>
      <c r="K418" s="219"/>
      <c r="L418" s="219"/>
      <c r="M418" s="219"/>
      <c r="N418" s="219"/>
      <c r="O418" s="219"/>
      <c r="P418" s="219"/>
      <c r="Q418" s="219"/>
      <c r="R418" s="219"/>
      <c r="S418" s="219"/>
    </row>
    <row r="419" spans="1:19" customFormat="1" x14ac:dyDescent="0.2">
      <c r="A419" s="231" t="s">
        <v>42</v>
      </c>
      <c r="B419" s="222"/>
      <c r="C419" s="298"/>
      <c r="D419" s="298"/>
      <c r="E419" s="298"/>
      <c r="F419" s="298"/>
      <c r="G419" s="298"/>
      <c r="H419" s="298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</row>
    <row r="420" spans="1:19" customFormat="1" x14ac:dyDescent="0.2">
      <c r="A420" s="231" t="s">
        <v>44</v>
      </c>
      <c r="B420" s="222"/>
      <c r="C420" s="298"/>
      <c r="D420" s="298"/>
      <c r="E420" s="298"/>
      <c r="F420" s="298"/>
      <c r="G420" s="298"/>
      <c r="H420" s="298"/>
      <c r="I420" s="219"/>
      <c r="J420" s="219"/>
      <c r="K420" s="219"/>
      <c r="L420" s="219"/>
      <c r="M420" s="219"/>
      <c r="N420" s="219"/>
      <c r="O420" s="219"/>
      <c r="P420" s="219"/>
      <c r="Q420" s="219"/>
      <c r="R420" s="219"/>
      <c r="S420" s="219"/>
    </row>
    <row r="421" spans="1:19" customFormat="1" x14ac:dyDescent="0.2">
      <c r="A421" s="231" t="s">
        <v>19</v>
      </c>
      <c r="B421" s="222"/>
      <c r="C421" s="298"/>
      <c r="D421" s="298"/>
      <c r="E421" s="298"/>
      <c r="F421" s="298"/>
      <c r="G421" s="298"/>
      <c r="H421" s="298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</row>
    <row r="422" spans="1:19" customFormat="1" x14ac:dyDescent="0.2">
      <c r="A422" s="226" t="s">
        <v>4</v>
      </c>
      <c r="B422" s="222"/>
      <c r="C422" s="298"/>
      <c r="D422" s="265"/>
      <c r="E422" s="265"/>
      <c r="F422" s="265"/>
      <c r="G422" s="265"/>
      <c r="H422" s="265"/>
      <c r="I422" s="272"/>
      <c r="J422" s="272"/>
      <c r="K422" s="272"/>
      <c r="L422" s="272"/>
      <c r="M422" s="272"/>
      <c r="N422" s="272"/>
      <c r="O422" s="272"/>
      <c r="P422" s="272"/>
      <c r="Q422" s="272"/>
      <c r="R422" s="272"/>
      <c r="S422" s="272"/>
    </row>
    <row r="423" spans="1:19" customFormat="1" x14ac:dyDescent="0.2">
      <c r="A423" s="233"/>
      <c r="B423" s="222"/>
      <c r="C423" s="211"/>
      <c r="D423" s="211"/>
      <c r="E423" s="211"/>
      <c r="F423" s="211"/>
      <c r="G423" s="211"/>
      <c r="H423" s="211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</row>
    <row r="424" spans="1:19" customFormat="1" x14ac:dyDescent="0.2">
      <c r="A424" s="233"/>
      <c r="B424" s="222"/>
      <c r="C424" s="211"/>
      <c r="D424" s="211"/>
      <c r="E424" s="211"/>
      <c r="F424" s="211"/>
      <c r="G424" s="211"/>
      <c r="H424" s="211"/>
      <c r="I424" s="219"/>
      <c r="J424" s="219"/>
      <c r="K424" s="219"/>
      <c r="L424" s="219"/>
      <c r="M424" s="219"/>
      <c r="N424" s="219"/>
      <c r="O424" s="219"/>
      <c r="P424" s="219"/>
      <c r="Q424" s="219"/>
      <c r="R424" s="219"/>
      <c r="S424" s="219"/>
    </row>
    <row r="425" spans="1:19" customFormat="1" x14ac:dyDescent="0.2">
      <c r="A425" s="21" t="s">
        <v>126</v>
      </c>
      <c r="B425" s="222"/>
      <c r="C425" s="211"/>
      <c r="D425" s="211"/>
      <c r="E425" s="211"/>
      <c r="F425" s="211"/>
      <c r="G425" s="211"/>
      <c r="H425" s="211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</row>
    <row r="426" spans="1:19" customFormat="1" outlineLevel="1" x14ac:dyDescent="0.2">
      <c r="A426" s="225" t="s">
        <v>6</v>
      </c>
      <c r="B426" s="222"/>
      <c r="C426" s="211"/>
      <c r="D426" s="211"/>
      <c r="E426" s="211"/>
      <c r="F426" s="211"/>
      <c r="G426" s="211"/>
      <c r="H426" s="211"/>
      <c r="I426" s="219"/>
      <c r="J426" s="219"/>
      <c r="K426" s="219"/>
      <c r="L426" s="219"/>
      <c r="M426" s="219"/>
      <c r="N426" s="219"/>
      <c r="O426" s="219"/>
      <c r="P426" s="219"/>
      <c r="Q426" s="219"/>
      <c r="R426" s="219"/>
      <c r="S426" s="219"/>
    </row>
    <row r="427" spans="1:19" customFormat="1" outlineLevel="1" x14ac:dyDescent="0.2">
      <c r="A427" s="226" t="s">
        <v>40</v>
      </c>
      <c r="B427" s="222"/>
      <c r="C427" s="211"/>
      <c r="D427" s="211"/>
      <c r="E427" s="211"/>
      <c r="F427" s="211"/>
      <c r="G427" s="211"/>
      <c r="H427" s="211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</row>
    <row r="428" spans="1:19" customFormat="1" outlineLevel="1" x14ac:dyDescent="0.2">
      <c r="A428" s="227" t="s">
        <v>0</v>
      </c>
      <c r="B428" s="222"/>
      <c r="C428" s="211"/>
      <c r="D428" s="211"/>
      <c r="E428" s="211"/>
      <c r="F428" s="211"/>
      <c r="G428" s="211"/>
      <c r="H428" s="211"/>
      <c r="I428" s="219"/>
      <c r="J428" s="219"/>
      <c r="K428" s="219"/>
      <c r="L428" s="219"/>
      <c r="M428" s="219"/>
      <c r="N428" s="219"/>
      <c r="O428" s="219"/>
      <c r="P428" s="219"/>
      <c r="Q428" s="219"/>
      <c r="R428" s="219"/>
      <c r="S428" s="219"/>
    </row>
    <row r="429" spans="1:19" customFormat="1" outlineLevel="1" x14ac:dyDescent="0.2">
      <c r="A429" s="228" t="s">
        <v>36</v>
      </c>
      <c r="B429" s="222"/>
      <c r="C429" s="211"/>
      <c r="D429" s="211"/>
      <c r="E429" s="211"/>
      <c r="F429" s="211"/>
      <c r="G429" s="211"/>
      <c r="H429" s="211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</row>
    <row r="430" spans="1:19" customFormat="1" outlineLevel="1" x14ac:dyDescent="0.2">
      <c r="A430" s="228" t="s">
        <v>35</v>
      </c>
      <c r="B430" s="222"/>
      <c r="C430" s="211"/>
      <c r="D430" s="211"/>
      <c r="E430" s="211"/>
      <c r="F430" s="211"/>
      <c r="G430" s="211"/>
      <c r="H430" s="211"/>
      <c r="I430" s="219"/>
      <c r="J430" s="219"/>
      <c r="K430" s="219"/>
      <c r="L430" s="219"/>
      <c r="M430" s="219"/>
      <c r="N430" s="219"/>
      <c r="O430" s="219"/>
      <c r="P430" s="219"/>
      <c r="Q430" s="219"/>
      <c r="R430" s="219"/>
      <c r="S430" s="219"/>
    </row>
    <row r="431" spans="1:19" customFormat="1" outlineLevel="1" x14ac:dyDescent="0.2">
      <c r="A431" s="227" t="s">
        <v>1</v>
      </c>
      <c r="B431" s="222"/>
      <c r="C431" s="211"/>
      <c r="D431" s="211"/>
      <c r="E431" s="211"/>
      <c r="F431" s="211"/>
      <c r="G431" s="211"/>
      <c r="H431" s="211"/>
      <c r="I431" s="219">
        <v>-11</v>
      </c>
      <c r="J431" s="219">
        <v>-10</v>
      </c>
      <c r="K431" s="219">
        <v>-10</v>
      </c>
      <c r="L431" s="219">
        <v>-12</v>
      </c>
      <c r="M431" s="219">
        <v>-12</v>
      </c>
      <c r="N431" s="219">
        <v>-13</v>
      </c>
      <c r="O431" s="219">
        <v>-14</v>
      </c>
      <c r="P431" s="219">
        <v>-14</v>
      </c>
      <c r="Q431" s="219">
        <v>-15</v>
      </c>
      <c r="R431" s="219">
        <v>-16</v>
      </c>
      <c r="S431" s="219">
        <v>-16</v>
      </c>
    </row>
    <row r="432" spans="1:19" customFormat="1" outlineLevel="1" x14ac:dyDescent="0.2">
      <c r="A432" s="227" t="s">
        <v>5</v>
      </c>
      <c r="B432" s="222"/>
      <c r="C432" s="211"/>
      <c r="D432" s="211"/>
      <c r="E432" s="211"/>
      <c r="F432" s="211"/>
      <c r="G432" s="211"/>
      <c r="H432" s="211"/>
      <c r="I432" s="219"/>
      <c r="J432" s="219"/>
      <c r="K432" s="219"/>
      <c r="L432" s="219"/>
      <c r="M432" s="219"/>
      <c r="N432" s="219"/>
      <c r="O432" s="219"/>
      <c r="P432" s="219"/>
      <c r="Q432" s="219"/>
      <c r="R432" s="219"/>
      <c r="S432" s="219"/>
    </row>
    <row r="433" spans="1:21" customFormat="1" x14ac:dyDescent="0.2">
      <c r="A433" s="226" t="s">
        <v>41</v>
      </c>
      <c r="B433" s="222"/>
      <c r="C433" s="211"/>
      <c r="D433" s="211"/>
      <c r="E433" s="211"/>
      <c r="F433" s="211"/>
      <c r="G433" s="211"/>
      <c r="H433" s="211"/>
      <c r="I433" s="219"/>
      <c r="J433" s="219"/>
      <c r="K433" s="219"/>
      <c r="L433" s="219"/>
      <c r="M433" s="219"/>
      <c r="N433" s="219"/>
      <c r="O433" s="219"/>
      <c r="P433" s="219"/>
      <c r="Q433" s="219"/>
      <c r="R433" s="219"/>
      <c r="S433" s="219"/>
    </row>
    <row r="434" spans="1:21" customFormat="1" x14ac:dyDescent="0.2">
      <c r="A434" s="227" t="s">
        <v>2</v>
      </c>
      <c r="B434" s="222"/>
      <c r="C434" s="211"/>
      <c r="D434" s="211"/>
      <c r="E434" s="211"/>
      <c r="F434" s="211"/>
      <c r="G434" s="211"/>
      <c r="H434" s="211"/>
      <c r="I434" s="219"/>
      <c r="J434" s="219"/>
      <c r="K434" s="219"/>
      <c r="L434" s="219"/>
      <c r="M434" s="219"/>
      <c r="N434" s="219"/>
      <c r="O434" s="219"/>
      <c r="P434" s="219"/>
      <c r="Q434" s="219"/>
      <c r="R434" s="219"/>
      <c r="S434" s="219"/>
    </row>
    <row r="435" spans="1:21" customFormat="1" x14ac:dyDescent="0.2">
      <c r="A435" s="230" t="s">
        <v>7</v>
      </c>
      <c r="B435" s="222"/>
      <c r="C435" s="211"/>
      <c r="D435" s="211"/>
      <c r="E435" s="211"/>
      <c r="F435" s="211"/>
      <c r="G435" s="211"/>
      <c r="H435" s="211"/>
      <c r="I435" s="219"/>
      <c r="J435" s="219"/>
      <c r="K435" s="219"/>
      <c r="L435" s="219"/>
      <c r="M435" s="219"/>
      <c r="N435" s="219"/>
      <c r="O435" s="219"/>
      <c r="P435" s="219"/>
      <c r="Q435" s="219"/>
      <c r="R435" s="219"/>
      <c r="S435" s="219"/>
    </row>
    <row r="436" spans="1:21" customFormat="1" x14ac:dyDescent="0.2">
      <c r="A436" s="199" t="s">
        <v>124</v>
      </c>
      <c r="B436" s="222"/>
      <c r="C436" s="211"/>
      <c r="D436" s="211"/>
      <c r="E436" s="211"/>
      <c r="F436" s="211"/>
      <c r="G436" s="211"/>
      <c r="H436" s="211"/>
      <c r="I436" s="219"/>
      <c r="J436" s="219"/>
      <c r="K436" s="219"/>
      <c r="L436" s="219"/>
      <c r="M436" s="219"/>
      <c r="N436" s="219"/>
      <c r="O436" s="219"/>
      <c r="P436" s="219"/>
      <c r="Q436" s="219"/>
      <c r="R436" s="219"/>
      <c r="S436" s="219"/>
    </row>
    <row r="437" spans="1:21" customFormat="1" x14ac:dyDescent="0.2">
      <c r="A437" s="230" t="s">
        <v>8</v>
      </c>
      <c r="B437" s="222"/>
      <c r="C437" s="211"/>
      <c r="D437" s="211"/>
      <c r="E437" s="211"/>
      <c r="F437" s="211"/>
      <c r="G437" s="211"/>
      <c r="H437" s="211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</row>
    <row r="438" spans="1:21" customFormat="1" x14ac:dyDescent="0.2">
      <c r="A438" s="230" t="s">
        <v>9</v>
      </c>
      <c r="B438" s="222"/>
      <c r="C438" s="211"/>
      <c r="D438" s="211"/>
      <c r="E438" s="211"/>
      <c r="F438" s="211"/>
      <c r="G438" s="211"/>
      <c r="H438" s="211"/>
      <c r="I438" s="219"/>
      <c r="J438" s="219"/>
      <c r="K438" s="219"/>
      <c r="L438" s="219"/>
      <c r="M438" s="219"/>
      <c r="N438" s="219"/>
      <c r="O438" s="219"/>
      <c r="P438" s="219"/>
      <c r="Q438" s="219"/>
      <c r="R438" s="219"/>
      <c r="S438" s="219"/>
    </row>
    <row r="439" spans="1:21" customFormat="1" x14ac:dyDescent="0.2">
      <c r="A439" s="230" t="s">
        <v>101</v>
      </c>
      <c r="B439" s="222"/>
      <c r="C439" s="211"/>
      <c r="D439" s="281"/>
      <c r="E439" s="211"/>
      <c r="F439" s="211"/>
      <c r="G439" s="205"/>
      <c r="H439" s="205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86"/>
      <c r="U439" s="86"/>
    </row>
    <row r="440" spans="1:21" customFormat="1" x14ac:dyDescent="0.2">
      <c r="A440" s="230" t="s">
        <v>11</v>
      </c>
      <c r="B440" s="222"/>
      <c r="C440" s="211"/>
      <c r="D440" s="281"/>
      <c r="E440" s="211"/>
      <c r="F440" s="211"/>
      <c r="G440" s="205"/>
      <c r="H440" s="205"/>
      <c r="I440" s="219"/>
      <c r="J440" s="219"/>
      <c r="K440" s="219"/>
      <c r="L440" s="219"/>
      <c r="M440" s="219"/>
      <c r="N440" s="219"/>
      <c r="O440" s="219"/>
      <c r="P440" s="219"/>
      <c r="Q440" s="219"/>
      <c r="R440" s="219"/>
      <c r="S440" s="219"/>
      <c r="T440" s="86"/>
      <c r="U440" s="86"/>
    </row>
    <row r="441" spans="1:21" customFormat="1" x14ac:dyDescent="0.2">
      <c r="A441" s="230" t="s">
        <v>12</v>
      </c>
      <c r="B441" s="222"/>
      <c r="C441" s="211"/>
      <c r="D441" s="211"/>
      <c r="E441" s="211"/>
      <c r="F441" s="211"/>
      <c r="G441" s="211"/>
      <c r="H441" s="211"/>
      <c r="I441" s="219"/>
      <c r="J441" s="219"/>
      <c r="K441" s="219"/>
      <c r="L441" s="219"/>
      <c r="M441" s="219"/>
      <c r="N441" s="219"/>
      <c r="O441" s="219"/>
      <c r="P441" s="219"/>
      <c r="Q441" s="219"/>
      <c r="R441" s="219"/>
      <c r="S441" s="219"/>
    </row>
    <row r="442" spans="1:21" customFormat="1" x14ac:dyDescent="0.2">
      <c r="A442" s="227" t="s">
        <v>3</v>
      </c>
      <c r="B442" s="222"/>
      <c r="C442" s="211"/>
      <c r="D442" s="211"/>
      <c r="E442" s="211"/>
      <c r="F442" s="211"/>
      <c r="G442" s="211"/>
      <c r="H442" s="211"/>
      <c r="I442" s="219"/>
      <c r="J442" s="219"/>
      <c r="K442" s="219"/>
      <c r="L442" s="219"/>
      <c r="M442" s="219"/>
      <c r="N442" s="219"/>
      <c r="O442" s="219"/>
      <c r="P442" s="219"/>
      <c r="Q442" s="219"/>
      <c r="R442" s="219"/>
      <c r="S442" s="219"/>
    </row>
    <row r="443" spans="1:21" customFormat="1" x14ac:dyDescent="0.2">
      <c r="A443" s="231" t="s">
        <v>13</v>
      </c>
      <c r="B443" s="222"/>
      <c r="C443" s="211"/>
      <c r="D443" s="211"/>
      <c r="E443" s="211"/>
      <c r="F443" s="211"/>
      <c r="G443" s="211"/>
      <c r="H443" s="211"/>
      <c r="I443" s="219"/>
      <c r="J443" s="219"/>
      <c r="K443" s="219"/>
      <c r="L443" s="219"/>
      <c r="M443" s="219"/>
      <c r="N443" s="219"/>
      <c r="O443" s="219"/>
      <c r="P443" s="219"/>
      <c r="Q443" s="219"/>
      <c r="R443" s="219"/>
      <c r="S443" s="219"/>
    </row>
    <row r="444" spans="1:21" customFormat="1" x14ac:dyDescent="0.2">
      <c r="A444" s="231" t="s">
        <v>14</v>
      </c>
      <c r="B444" s="222"/>
      <c r="C444" s="211"/>
      <c r="D444" s="211"/>
      <c r="E444" s="211"/>
      <c r="F444" s="211"/>
      <c r="G444" s="211"/>
      <c r="H444" s="211"/>
      <c r="I444" s="219"/>
      <c r="J444" s="219"/>
      <c r="K444" s="219"/>
      <c r="L444" s="219"/>
      <c r="M444" s="219"/>
      <c r="N444" s="219"/>
      <c r="O444" s="219"/>
      <c r="P444" s="219"/>
      <c r="Q444" s="219"/>
      <c r="R444" s="219"/>
      <c r="S444" s="219"/>
    </row>
    <row r="445" spans="1:21" customFormat="1" x14ac:dyDescent="0.2">
      <c r="A445" s="231" t="s">
        <v>15</v>
      </c>
      <c r="B445" s="222"/>
      <c r="C445" s="211"/>
      <c r="D445" s="211"/>
      <c r="E445" s="211"/>
      <c r="F445" s="211"/>
      <c r="G445" s="211"/>
      <c r="H445" s="211"/>
      <c r="I445" s="219"/>
      <c r="J445" s="219"/>
      <c r="K445" s="219"/>
      <c r="L445" s="219"/>
      <c r="M445" s="219"/>
      <c r="N445" s="219"/>
      <c r="O445" s="219"/>
      <c r="P445" s="219"/>
      <c r="Q445" s="219"/>
      <c r="R445" s="219"/>
      <c r="S445" s="219"/>
    </row>
    <row r="446" spans="1:21" customFormat="1" x14ac:dyDescent="0.2">
      <c r="A446" s="231" t="s">
        <v>16</v>
      </c>
      <c r="B446" s="222"/>
      <c r="C446" s="211"/>
      <c r="D446" s="211"/>
      <c r="E446" s="211"/>
      <c r="F446" s="211"/>
      <c r="G446" s="211"/>
      <c r="H446" s="211"/>
      <c r="I446" s="219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</row>
    <row r="447" spans="1:21" customFormat="1" x14ac:dyDescent="0.2">
      <c r="A447" s="231" t="s">
        <v>43</v>
      </c>
      <c r="B447" s="222"/>
      <c r="C447" s="211"/>
      <c r="D447" s="211"/>
      <c r="E447" s="211"/>
      <c r="F447" s="211"/>
      <c r="G447" s="211"/>
      <c r="H447" s="211"/>
      <c r="I447" s="219"/>
      <c r="J447" s="219"/>
      <c r="K447" s="219"/>
      <c r="L447" s="219"/>
      <c r="M447" s="219"/>
      <c r="N447" s="219"/>
      <c r="O447" s="219"/>
      <c r="P447" s="219"/>
      <c r="Q447" s="219"/>
      <c r="R447" s="219"/>
      <c r="S447" s="219"/>
    </row>
    <row r="448" spans="1:21" customFormat="1" x14ac:dyDescent="0.2">
      <c r="A448" s="231" t="s">
        <v>17</v>
      </c>
      <c r="B448" s="222"/>
      <c r="C448" s="211"/>
      <c r="D448" s="211"/>
      <c r="E448" s="211"/>
      <c r="F448" s="211"/>
      <c r="G448" s="211"/>
      <c r="H448" s="211"/>
      <c r="I448" s="219"/>
      <c r="J448" s="219"/>
      <c r="K448" s="219"/>
      <c r="L448" s="219"/>
      <c r="M448" s="219"/>
      <c r="N448" s="219"/>
      <c r="O448" s="219"/>
      <c r="P448" s="219"/>
      <c r="Q448" s="219"/>
      <c r="R448" s="219"/>
      <c r="S448" s="219"/>
    </row>
    <row r="449" spans="1:19" customFormat="1" x14ac:dyDescent="0.2">
      <c r="A449" s="231" t="s">
        <v>18</v>
      </c>
      <c r="B449" s="222"/>
      <c r="C449" s="211"/>
      <c r="D449" s="211"/>
      <c r="E449" s="211"/>
      <c r="F449" s="211"/>
      <c r="G449" s="211"/>
      <c r="H449" s="211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</row>
    <row r="450" spans="1:19" customFormat="1" x14ac:dyDescent="0.2">
      <c r="A450" s="231" t="s">
        <v>42</v>
      </c>
      <c r="B450" s="222"/>
      <c r="C450" s="211"/>
      <c r="D450" s="211"/>
      <c r="E450" s="211"/>
      <c r="F450" s="211"/>
      <c r="G450" s="211"/>
      <c r="H450" s="211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</row>
    <row r="451" spans="1:19" customFormat="1" x14ac:dyDescent="0.2">
      <c r="A451" s="231" t="s">
        <v>44</v>
      </c>
      <c r="B451" s="222"/>
      <c r="C451" s="211"/>
      <c r="D451" s="211"/>
      <c r="E451" s="211"/>
      <c r="F451" s="211"/>
      <c r="G451" s="211"/>
      <c r="H451" s="211"/>
      <c r="I451" s="219"/>
      <c r="J451" s="219"/>
      <c r="K451" s="219"/>
      <c r="L451" s="219"/>
      <c r="M451" s="219"/>
      <c r="N451" s="219"/>
      <c r="O451" s="219"/>
      <c r="P451" s="219"/>
      <c r="Q451" s="219"/>
      <c r="R451" s="219"/>
      <c r="S451" s="219"/>
    </row>
    <row r="452" spans="1:19" customFormat="1" x14ac:dyDescent="0.2">
      <c r="A452" s="231" t="s">
        <v>19</v>
      </c>
      <c r="B452" s="222"/>
      <c r="C452" s="211"/>
      <c r="D452" s="211"/>
      <c r="E452" s="211"/>
      <c r="F452" s="211"/>
      <c r="G452" s="211"/>
      <c r="H452" s="211"/>
      <c r="I452" s="219"/>
      <c r="J452" s="219"/>
      <c r="K452" s="219"/>
      <c r="L452" s="219"/>
      <c r="M452" s="219"/>
      <c r="N452" s="219"/>
      <c r="O452" s="219"/>
      <c r="P452" s="219"/>
      <c r="Q452" s="219"/>
      <c r="R452" s="219"/>
      <c r="S452" s="219"/>
    </row>
    <row r="453" spans="1:19" customFormat="1" x14ac:dyDescent="0.2">
      <c r="A453" s="226" t="s">
        <v>4</v>
      </c>
      <c r="B453" s="222"/>
      <c r="C453" s="211"/>
      <c r="D453" s="211"/>
      <c r="E453" s="211"/>
      <c r="F453" s="211"/>
      <c r="G453" s="211"/>
      <c r="H453" s="211"/>
      <c r="I453" s="219"/>
      <c r="J453" s="219"/>
      <c r="K453" s="219"/>
      <c r="L453" s="219"/>
      <c r="M453" s="219"/>
      <c r="N453" s="219"/>
      <c r="O453" s="219"/>
      <c r="P453" s="219"/>
      <c r="Q453" s="219"/>
      <c r="R453" s="219"/>
      <c r="S453" s="219"/>
    </row>
    <row r="454" spans="1:19" customFormat="1" x14ac:dyDescent="0.2">
      <c r="A454" s="233"/>
      <c r="B454" s="222"/>
      <c r="C454" s="301"/>
      <c r="D454" s="211"/>
      <c r="E454" s="211"/>
      <c r="F454" s="211"/>
      <c r="G454" s="211"/>
      <c r="H454" s="211"/>
      <c r="I454" s="219"/>
      <c r="J454" s="219"/>
      <c r="K454" s="219"/>
      <c r="L454" s="219"/>
      <c r="M454" s="219"/>
      <c r="N454" s="219"/>
      <c r="O454" s="219"/>
      <c r="P454" s="219"/>
      <c r="Q454" s="219"/>
      <c r="R454" s="219"/>
      <c r="S454" s="219"/>
    </row>
    <row r="455" spans="1:19" customFormat="1" x14ac:dyDescent="0.2">
      <c r="A455" s="233"/>
      <c r="B455" s="222"/>
      <c r="C455" s="301"/>
      <c r="D455" s="211"/>
      <c r="E455" s="211"/>
      <c r="F455" s="211"/>
      <c r="G455" s="211"/>
      <c r="H455" s="211"/>
      <c r="I455" s="219"/>
      <c r="J455" s="219"/>
      <c r="K455" s="219"/>
      <c r="L455" s="219"/>
      <c r="M455" s="219"/>
      <c r="N455" s="219"/>
      <c r="O455" s="219"/>
      <c r="P455" s="219"/>
      <c r="Q455" s="219"/>
      <c r="R455" s="219"/>
      <c r="S455" s="219"/>
    </row>
    <row r="456" spans="1:19" customFormat="1" x14ac:dyDescent="0.2">
      <c r="A456" s="21" t="s">
        <v>104</v>
      </c>
      <c r="B456" s="222"/>
      <c r="C456" s="301"/>
      <c r="D456" s="211"/>
      <c r="E456" s="211"/>
      <c r="F456" s="211"/>
      <c r="G456" s="211"/>
      <c r="H456" s="211"/>
      <c r="I456" s="219"/>
      <c r="J456" s="219"/>
      <c r="K456" s="219"/>
      <c r="L456" s="219"/>
      <c r="M456" s="219"/>
      <c r="N456" s="219"/>
      <c r="O456" s="219"/>
      <c r="P456" s="219"/>
      <c r="Q456" s="219"/>
      <c r="R456" s="219"/>
      <c r="S456" s="219"/>
    </row>
    <row r="457" spans="1:19" customFormat="1" outlineLevel="1" x14ac:dyDescent="0.2">
      <c r="A457" s="225" t="s">
        <v>6</v>
      </c>
      <c r="B457" s="222"/>
      <c r="C457" s="302"/>
      <c r="D457" s="286"/>
      <c r="E457" s="286"/>
      <c r="F457" s="286"/>
      <c r="G457" s="286"/>
      <c r="H457" s="286"/>
      <c r="I457" s="287"/>
      <c r="J457" s="287"/>
      <c r="K457" s="287"/>
      <c r="L457" s="287"/>
      <c r="M457" s="287"/>
      <c r="N457" s="287"/>
      <c r="O457" s="287"/>
      <c r="P457" s="287"/>
      <c r="Q457" s="287"/>
      <c r="R457" s="287"/>
      <c r="S457" s="287"/>
    </row>
    <row r="458" spans="1:19" customFormat="1" outlineLevel="1" x14ac:dyDescent="0.2">
      <c r="A458" s="226" t="s">
        <v>40</v>
      </c>
      <c r="B458" s="222"/>
      <c r="C458" s="302"/>
      <c r="D458" s="286"/>
      <c r="E458" s="286"/>
      <c r="F458" s="286"/>
      <c r="G458" s="286"/>
      <c r="H458" s="286"/>
      <c r="I458" s="287"/>
      <c r="J458" s="287"/>
      <c r="K458" s="287"/>
      <c r="L458" s="287"/>
      <c r="M458" s="287"/>
      <c r="N458" s="287"/>
      <c r="O458" s="287"/>
      <c r="P458" s="287"/>
      <c r="Q458" s="287"/>
      <c r="R458" s="287"/>
      <c r="S458" s="287"/>
    </row>
    <row r="459" spans="1:19" customFormat="1" outlineLevel="1" x14ac:dyDescent="0.2">
      <c r="A459" s="227" t="s">
        <v>0</v>
      </c>
      <c r="B459" s="222"/>
      <c r="C459" s="302"/>
      <c r="D459" s="286"/>
      <c r="E459" s="286"/>
      <c r="F459" s="286"/>
      <c r="G459" s="286"/>
      <c r="H459" s="286"/>
      <c r="I459" s="287"/>
      <c r="J459" s="287"/>
      <c r="K459" s="287"/>
      <c r="L459" s="287"/>
      <c r="M459" s="287"/>
      <c r="N459" s="287"/>
      <c r="O459" s="287"/>
      <c r="P459" s="287"/>
      <c r="Q459" s="287"/>
      <c r="R459" s="287"/>
      <c r="S459" s="287"/>
    </row>
    <row r="460" spans="1:19" customFormat="1" outlineLevel="1" x14ac:dyDescent="0.2">
      <c r="A460" s="228" t="s">
        <v>36</v>
      </c>
      <c r="B460" s="222"/>
      <c r="C460" s="302"/>
      <c r="D460" s="286"/>
      <c r="E460" s="286"/>
      <c r="F460" s="286"/>
      <c r="G460" s="286"/>
      <c r="H460" s="286"/>
      <c r="I460" s="287"/>
      <c r="J460" s="287"/>
      <c r="K460" s="287"/>
      <c r="L460" s="287"/>
      <c r="M460" s="287"/>
      <c r="N460" s="287"/>
      <c r="O460" s="287"/>
      <c r="P460" s="287"/>
      <c r="Q460" s="287"/>
      <c r="R460" s="287"/>
      <c r="S460" s="287"/>
    </row>
    <row r="461" spans="1:19" customFormat="1" outlineLevel="1" x14ac:dyDescent="0.2">
      <c r="A461" s="228" t="s">
        <v>35</v>
      </c>
      <c r="B461" s="222"/>
      <c r="C461" s="302"/>
      <c r="D461" s="286"/>
      <c r="E461" s="286"/>
      <c r="F461" s="286"/>
      <c r="G461" s="286"/>
      <c r="H461" s="286"/>
      <c r="I461" s="287"/>
      <c r="J461" s="287"/>
      <c r="K461" s="287"/>
      <c r="L461" s="287"/>
      <c r="M461" s="287"/>
      <c r="N461" s="287"/>
      <c r="O461" s="287"/>
      <c r="P461" s="287"/>
      <c r="Q461" s="287"/>
      <c r="R461" s="287"/>
      <c r="S461" s="287"/>
    </row>
    <row r="462" spans="1:19" customFormat="1" outlineLevel="1" x14ac:dyDescent="0.2">
      <c r="A462" s="227" t="s">
        <v>1</v>
      </c>
      <c r="B462" s="222"/>
      <c r="C462" s="303">
        <v>1</v>
      </c>
      <c r="D462" s="304">
        <v>1</v>
      </c>
      <c r="E462" s="304">
        <v>1</v>
      </c>
      <c r="F462" s="304">
        <v>1</v>
      </c>
      <c r="G462" s="304">
        <v>1</v>
      </c>
      <c r="H462" s="304">
        <v>1</v>
      </c>
      <c r="I462" s="305">
        <v>1</v>
      </c>
      <c r="J462" s="305">
        <v>1</v>
      </c>
      <c r="K462" s="305">
        <v>1</v>
      </c>
      <c r="L462" s="305">
        <v>1</v>
      </c>
      <c r="M462" s="305">
        <v>1</v>
      </c>
      <c r="N462" s="305">
        <v>1</v>
      </c>
      <c r="O462" s="305">
        <v>1</v>
      </c>
      <c r="P462" s="305">
        <v>1</v>
      </c>
      <c r="Q462" s="305">
        <v>1</v>
      </c>
      <c r="R462" s="305">
        <v>1</v>
      </c>
      <c r="S462" s="305">
        <v>1</v>
      </c>
    </row>
    <row r="463" spans="1:19" customFormat="1" outlineLevel="1" x14ac:dyDescent="0.2">
      <c r="A463" s="229" t="s">
        <v>208</v>
      </c>
      <c r="B463" s="222"/>
      <c r="C463" s="302"/>
      <c r="D463" s="286"/>
      <c r="E463" s="286"/>
      <c r="F463" s="286"/>
      <c r="G463" s="286"/>
      <c r="H463" s="286"/>
      <c r="I463" s="287"/>
      <c r="J463" s="287"/>
      <c r="K463" s="287"/>
      <c r="L463" s="287"/>
      <c r="M463" s="287"/>
      <c r="N463" s="287"/>
      <c r="O463" s="287"/>
      <c r="P463" s="287"/>
      <c r="Q463" s="287"/>
      <c r="R463" s="287"/>
      <c r="S463" s="287"/>
    </row>
    <row r="464" spans="1:19" customFormat="1" x14ac:dyDescent="0.2">
      <c r="A464" s="226" t="s">
        <v>41</v>
      </c>
      <c r="B464" s="222"/>
      <c r="C464" s="302"/>
      <c r="D464" s="286"/>
      <c r="E464" s="286"/>
      <c r="F464" s="286"/>
      <c r="G464" s="286"/>
      <c r="H464" s="286"/>
      <c r="I464" s="287"/>
      <c r="J464" s="287"/>
      <c r="K464" s="287"/>
      <c r="L464" s="287"/>
      <c r="M464" s="287"/>
      <c r="N464" s="287"/>
      <c r="O464" s="287"/>
      <c r="P464" s="287"/>
      <c r="Q464" s="287"/>
      <c r="R464" s="287"/>
      <c r="S464" s="287"/>
    </row>
    <row r="465" spans="1:19" customFormat="1" x14ac:dyDescent="0.2">
      <c r="A465" s="227" t="s">
        <v>2</v>
      </c>
      <c r="B465" s="222"/>
      <c r="C465" s="302"/>
      <c r="D465" s="286"/>
      <c r="E465" s="286"/>
      <c r="F465" s="286"/>
      <c r="G465" s="286"/>
      <c r="H465" s="286"/>
      <c r="I465" s="287"/>
      <c r="J465" s="287"/>
      <c r="K465" s="287"/>
      <c r="L465" s="287"/>
      <c r="M465" s="287"/>
      <c r="N465" s="287"/>
      <c r="O465" s="287"/>
      <c r="P465" s="287"/>
      <c r="Q465" s="287"/>
      <c r="R465" s="287"/>
      <c r="S465" s="287"/>
    </row>
    <row r="466" spans="1:19" customFormat="1" x14ac:dyDescent="0.2">
      <c r="A466" s="230" t="s">
        <v>7</v>
      </c>
      <c r="B466" s="222"/>
      <c r="C466" s="303"/>
      <c r="D466" s="304"/>
      <c r="E466" s="304"/>
      <c r="F466" s="304"/>
      <c r="G466" s="304"/>
      <c r="H466" s="304"/>
      <c r="I466" s="305"/>
      <c r="J466" s="305"/>
      <c r="K466" s="305"/>
      <c r="L466" s="305"/>
      <c r="M466" s="305"/>
      <c r="N466" s="305"/>
      <c r="O466" s="305"/>
      <c r="P466" s="305"/>
      <c r="Q466" s="305"/>
      <c r="R466" s="305"/>
      <c r="S466" s="305"/>
    </row>
    <row r="467" spans="1:19" customFormat="1" x14ac:dyDescent="0.2">
      <c r="A467" s="199" t="s">
        <v>124</v>
      </c>
      <c r="B467" s="222"/>
      <c r="C467" s="303"/>
      <c r="D467" s="304"/>
      <c r="E467" s="304"/>
      <c r="F467" s="304"/>
      <c r="G467" s="304"/>
      <c r="H467" s="304"/>
      <c r="I467" s="305"/>
      <c r="J467" s="305"/>
      <c r="K467" s="305"/>
      <c r="L467" s="305"/>
      <c r="M467" s="305"/>
      <c r="N467" s="305"/>
      <c r="O467" s="305"/>
      <c r="P467" s="305"/>
      <c r="Q467" s="305"/>
      <c r="R467" s="305"/>
      <c r="S467" s="305"/>
    </row>
    <row r="468" spans="1:19" customFormat="1" x14ac:dyDescent="0.2">
      <c r="A468" s="230" t="s">
        <v>8</v>
      </c>
      <c r="B468" s="222"/>
      <c r="C468" s="303"/>
      <c r="D468" s="304"/>
      <c r="E468" s="304"/>
      <c r="F468" s="304"/>
      <c r="G468" s="304"/>
      <c r="H468" s="304"/>
      <c r="I468" s="305"/>
      <c r="J468" s="305"/>
      <c r="K468" s="305"/>
      <c r="L468" s="305"/>
      <c r="M468" s="305"/>
      <c r="N468" s="305"/>
      <c r="O468" s="305"/>
      <c r="P468" s="305"/>
      <c r="Q468" s="305"/>
      <c r="R468" s="305"/>
      <c r="S468" s="305"/>
    </row>
    <row r="469" spans="1:19" customFormat="1" x14ac:dyDescent="0.2">
      <c r="A469" s="230" t="s">
        <v>9</v>
      </c>
      <c r="B469" s="222"/>
      <c r="C469" s="303"/>
      <c r="D469" s="304"/>
      <c r="E469" s="304"/>
      <c r="F469" s="304"/>
      <c r="G469" s="304"/>
      <c r="H469" s="304"/>
      <c r="I469" s="305"/>
      <c r="J469" s="305"/>
      <c r="K469" s="305"/>
      <c r="L469" s="305"/>
      <c r="M469" s="305"/>
      <c r="N469" s="305"/>
      <c r="O469" s="305"/>
      <c r="P469" s="305"/>
      <c r="Q469" s="305"/>
      <c r="R469" s="305"/>
      <c r="S469" s="305"/>
    </row>
    <row r="470" spans="1:19" customFormat="1" x14ac:dyDescent="0.2">
      <c r="A470" s="230" t="s">
        <v>101</v>
      </c>
      <c r="B470" s="222"/>
      <c r="C470" s="303"/>
      <c r="D470" s="304"/>
      <c r="E470" s="304"/>
      <c r="F470" s="304"/>
      <c r="G470" s="304"/>
      <c r="H470" s="304"/>
      <c r="I470" s="305"/>
      <c r="J470" s="305"/>
      <c r="K470" s="305"/>
      <c r="L470" s="305"/>
      <c r="M470" s="305"/>
      <c r="N470" s="305"/>
      <c r="O470" s="305"/>
      <c r="P470" s="305"/>
      <c r="Q470" s="305"/>
      <c r="R470" s="305"/>
      <c r="S470" s="305"/>
    </row>
    <row r="471" spans="1:19" customFormat="1" x14ac:dyDescent="0.2">
      <c r="A471" s="230" t="s">
        <v>11</v>
      </c>
      <c r="B471" s="222"/>
      <c r="C471" s="306"/>
      <c r="D471" s="307"/>
      <c r="E471" s="307"/>
      <c r="F471" s="307"/>
      <c r="G471" s="307"/>
      <c r="H471" s="307"/>
      <c r="I471" s="308"/>
      <c r="J471" s="308"/>
      <c r="K471" s="308"/>
      <c r="L471" s="308"/>
      <c r="M471" s="308"/>
      <c r="N471" s="308"/>
      <c r="O471" s="308"/>
      <c r="P471" s="308"/>
      <c r="Q471" s="308"/>
      <c r="R471" s="308"/>
      <c r="S471" s="308"/>
    </row>
    <row r="472" spans="1:19" customFormat="1" x14ac:dyDescent="0.2">
      <c r="A472" s="230" t="s">
        <v>12</v>
      </c>
      <c r="B472" s="222"/>
      <c r="C472" s="303"/>
      <c r="D472" s="304"/>
      <c r="E472" s="304"/>
      <c r="F472" s="304"/>
      <c r="G472" s="304"/>
      <c r="H472" s="304"/>
      <c r="I472" s="305"/>
      <c r="J472" s="305"/>
      <c r="K472" s="305"/>
      <c r="L472" s="305"/>
      <c r="M472" s="305"/>
      <c r="N472" s="305"/>
      <c r="O472" s="305"/>
      <c r="P472" s="305"/>
      <c r="Q472" s="305"/>
      <c r="R472" s="305"/>
      <c r="S472" s="305"/>
    </row>
    <row r="473" spans="1:19" customFormat="1" x14ac:dyDescent="0.2">
      <c r="A473" s="227" t="s">
        <v>3</v>
      </c>
      <c r="B473" s="222"/>
      <c r="C473" s="302"/>
      <c r="D473" s="286"/>
      <c r="E473" s="286"/>
      <c r="F473" s="286"/>
      <c r="G473" s="286"/>
      <c r="H473" s="286"/>
      <c r="I473" s="287"/>
      <c r="J473" s="287"/>
      <c r="K473" s="287"/>
      <c r="L473" s="287"/>
      <c r="M473" s="287"/>
      <c r="N473" s="287"/>
      <c r="O473" s="287"/>
      <c r="P473" s="287"/>
      <c r="Q473" s="287"/>
      <c r="R473" s="287"/>
      <c r="S473" s="287"/>
    </row>
    <row r="474" spans="1:19" customFormat="1" x14ac:dyDescent="0.2">
      <c r="A474" s="231" t="s">
        <v>13</v>
      </c>
      <c r="B474" s="222"/>
      <c r="C474" s="303"/>
      <c r="D474" s="304"/>
      <c r="E474" s="304"/>
      <c r="F474" s="304"/>
      <c r="G474" s="304"/>
      <c r="H474" s="304"/>
      <c r="I474" s="305"/>
      <c r="J474" s="305"/>
      <c r="K474" s="305"/>
      <c r="L474" s="305"/>
      <c r="M474" s="305"/>
      <c r="N474" s="305"/>
      <c r="O474" s="305"/>
      <c r="P474" s="305"/>
      <c r="Q474" s="305"/>
      <c r="R474" s="305"/>
      <c r="S474" s="305"/>
    </row>
    <row r="475" spans="1:19" customFormat="1" x14ac:dyDescent="0.2">
      <c r="A475" s="231" t="s">
        <v>14</v>
      </c>
      <c r="B475" s="222"/>
      <c r="C475" s="303"/>
      <c r="D475" s="304"/>
      <c r="E475" s="304"/>
      <c r="F475" s="304"/>
      <c r="G475" s="304"/>
      <c r="H475" s="304"/>
      <c r="I475" s="305"/>
      <c r="J475" s="305"/>
      <c r="K475" s="305"/>
      <c r="L475" s="305"/>
      <c r="M475" s="305"/>
      <c r="N475" s="305"/>
      <c r="O475" s="305"/>
      <c r="P475" s="305"/>
      <c r="Q475" s="305"/>
      <c r="R475" s="305"/>
      <c r="S475" s="305"/>
    </row>
    <row r="476" spans="1:19" customFormat="1" x14ac:dyDescent="0.2">
      <c r="A476" s="231"/>
      <c r="B476" s="222"/>
      <c r="C476" s="303"/>
      <c r="D476" s="304"/>
      <c r="E476" s="304"/>
      <c r="F476" s="304"/>
      <c r="G476" s="304"/>
      <c r="H476" s="304"/>
      <c r="I476" s="305"/>
      <c r="J476" s="305"/>
      <c r="K476" s="305"/>
      <c r="L476" s="305"/>
      <c r="M476" s="305"/>
      <c r="N476" s="305"/>
      <c r="O476" s="305"/>
      <c r="P476" s="305"/>
      <c r="Q476" s="305"/>
      <c r="R476" s="305"/>
      <c r="S476" s="305"/>
    </row>
    <row r="477" spans="1:19" customFormat="1" x14ac:dyDescent="0.2">
      <c r="A477" s="231" t="s">
        <v>16</v>
      </c>
      <c r="B477" s="222"/>
      <c r="C477" s="303"/>
      <c r="D477" s="304"/>
      <c r="E477" s="304"/>
      <c r="F477" s="304"/>
      <c r="G477" s="304"/>
      <c r="H477" s="304"/>
      <c r="I477" s="305"/>
      <c r="J477" s="305"/>
      <c r="K477" s="305"/>
      <c r="L477" s="305"/>
      <c r="M477" s="305"/>
      <c r="N477" s="305"/>
      <c r="O477" s="305"/>
      <c r="P477" s="305"/>
      <c r="Q477" s="305"/>
      <c r="R477" s="305"/>
      <c r="S477" s="305"/>
    </row>
    <row r="478" spans="1:19" customFormat="1" x14ac:dyDescent="0.2">
      <c r="A478" s="231" t="s">
        <v>43</v>
      </c>
      <c r="B478" s="222"/>
      <c r="C478" s="303"/>
      <c r="D478" s="304"/>
      <c r="E478" s="304"/>
      <c r="F478" s="304"/>
      <c r="G478" s="304"/>
      <c r="H478" s="304"/>
      <c r="I478" s="305"/>
      <c r="J478" s="305"/>
      <c r="K478" s="305"/>
      <c r="L478" s="305"/>
      <c r="M478" s="305"/>
      <c r="N478" s="305"/>
      <c r="O478" s="305"/>
      <c r="P478" s="305"/>
      <c r="Q478" s="305"/>
      <c r="R478" s="305"/>
      <c r="S478" s="305"/>
    </row>
    <row r="479" spans="1:19" customFormat="1" x14ac:dyDescent="0.2">
      <c r="A479" s="231" t="s">
        <v>17</v>
      </c>
      <c r="B479" s="222"/>
      <c r="C479" s="303"/>
      <c r="D479" s="304"/>
      <c r="E479" s="304"/>
      <c r="F479" s="304"/>
      <c r="G479" s="304"/>
      <c r="H479" s="304"/>
      <c r="I479" s="305"/>
      <c r="J479" s="305"/>
      <c r="K479" s="305"/>
      <c r="L479" s="305"/>
      <c r="M479" s="305"/>
      <c r="N479" s="305"/>
      <c r="O479" s="305"/>
      <c r="P479" s="305"/>
      <c r="Q479" s="305"/>
      <c r="R479" s="305"/>
      <c r="S479" s="305"/>
    </row>
    <row r="480" spans="1:19" customFormat="1" x14ac:dyDescent="0.2">
      <c r="A480" s="231" t="s">
        <v>18</v>
      </c>
      <c r="B480" s="222"/>
      <c r="C480" s="306"/>
      <c r="D480" s="307"/>
      <c r="E480" s="307"/>
      <c r="F480" s="307"/>
      <c r="G480" s="307"/>
      <c r="H480" s="307"/>
      <c r="I480" s="308"/>
      <c r="J480" s="308"/>
      <c r="K480" s="308"/>
      <c r="L480" s="308"/>
      <c r="M480" s="308"/>
      <c r="N480" s="308"/>
      <c r="O480" s="308"/>
      <c r="P480" s="308"/>
      <c r="Q480" s="308"/>
      <c r="R480" s="308"/>
      <c r="S480" s="308"/>
    </row>
    <row r="481" spans="1:38" customFormat="1" x14ac:dyDescent="0.2">
      <c r="A481" s="231" t="s">
        <v>42</v>
      </c>
      <c r="B481" s="222"/>
      <c r="C481" s="306"/>
      <c r="D481" s="307"/>
      <c r="E481" s="307"/>
      <c r="F481" s="307"/>
      <c r="G481" s="307"/>
      <c r="H481" s="307"/>
      <c r="I481" s="308"/>
      <c r="J481" s="308"/>
      <c r="K481" s="308"/>
      <c r="L481" s="308"/>
      <c r="M481" s="308"/>
      <c r="N481" s="308"/>
      <c r="O481" s="308"/>
      <c r="P481" s="308"/>
      <c r="Q481" s="308"/>
      <c r="R481" s="308"/>
      <c r="S481" s="308"/>
    </row>
    <row r="482" spans="1:38" customFormat="1" x14ac:dyDescent="0.2">
      <c r="A482" s="231" t="s">
        <v>44</v>
      </c>
      <c r="B482" s="222"/>
      <c r="C482" s="303"/>
      <c r="D482" s="304"/>
      <c r="E482" s="304"/>
      <c r="F482" s="304"/>
      <c r="G482" s="304"/>
      <c r="H482" s="304"/>
      <c r="I482" s="305"/>
      <c r="J482" s="305"/>
      <c r="K482" s="305"/>
      <c r="L482" s="305"/>
      <c r="M482" s="305"/>
      <c r="N482" s="305"/>
      <c r="O482" s="305"/>
      <c r="P482" s="305"/>
      <c r="Q482" s="305"/>
      <c r="R482" s="305"/>
      <c r="S482" s="305"/>
    </row>
    <row r="483" spans="1:38" customFormat="1" x14ac:dyDescent="0.2">
      <c r="A483" s="231" t="s">
        <v>19</v>
      </c>
      <c r="B483" s="222"/>
      <c r="C483" s="303"/>
      <c r="D483" s="304"/>
      <c r="E483" s="304"/>
      <c r="F483" s="304"/>
      <c r="G483" s="304"/>
      <c r="H483" s="304"/>
      <c r="I483" s="305"/>
      <c r="J483" s="305"/>
      <c r="K483" s="305"/>
      <c r="L483" s="305"/>
      <c r="M483" s="305"/>
      <c r="N483" s="305"/>
      <c r="O483" s="305"/>
      <c r="P483" s="305"/>
      <c r="Q483" s="305"/>
      <c r="R483" s="305"/>
      <c r="S483" s="305"/>
    </row>
    <row r="484" spans="1:38" customFormat="1" x14ac:dyDescent="0.2">
      <c r="A484" s="226" t="s">
        <v>4</v>
      </c>
      <c r="B484" s="222"/>
      <c r="C484" s="302"/>
      <c r="D484" s="286"/>
      <c r="E484" s="286"/>
      <c r="F484" s="286"/>
      <c r="G484" s="286"/>
      <c r="H484" s="286"/>
      <c r="I484" s="287"/>
      <c r="J484" s="287"/>
      <c r="K484" s="287"/>
      <c r="L484" s="287"/>
      <c r="M484" s="287"/>
      <c r="N484" s="287"/>
      <c r="O484" s="287"/>
      <c r="P484" s="287"/>
      <c r="Q484" s="287"/>
      <c r="R484" s="287"/>
      <c r="S484" s="287"/>
    </row>
    <row r="485" spans="1:38" customFormat="1" x14ac:dyDescent="0.2">
      <c r="A485" s="233"/>
      <c r="B485" s="222"/>
      <c r="C485" s="211"/>
      <c r="D485" s="270"/>
      <c r="E485" s="270"/>
      <c r="F485" s="270"/>
      <c r="G485" s="270"/>
      <c r="H485" s="270"/>
      <c r="I485" s="268"/>
      <c r="J485" s="268"/>
      <c r="K485" s="268"/>
      <c r="L485" s="268"/>
      <c r="M485" s="268"/>
      <c r="N485" s="268"/>
      <c r="O485" s="268"/>
      <c r="P485" s="268"/>
      <c r="Q485" s="268"/>
      <c r="R485" s="268"/>
      <c r="S485" s="268"/>
    </row>
    <row r="486" spans="1:38" customFormat="1" x14ac:dyDescent="0.2">
      <c r="A486" s="233"/>
      <c r="B486" s="222"/>
      <c r="C486" s="309"/>
      <c r="D486" s="310"/>
      <c r="E486" s="211"/>
      <c r="F486" s="211"/>
      <c r="G486" s="211"/>
      <c r="H486" s="211"/>
      <c r="I486" s="219"/>
      <c r="J486" s="219"/>
      <c r="K486" s="219"/>
      <c r="L486" s="219"/>
      <c r="M486" s="219"/>
      <c r="N486" s="219"/>
      <c r="O486" s="219"/>
      <c r="P486" s="219"/>
      <c r="Q486" s="219"/>
      <c r="R486" s="219"/>
      <c r="S486" s="219"/>
    </row>
    <row r="487" spans="1:38" s="25" customFormat="1" x14ac:dyDescent="0.2">
      <c r="A487" s="56" t="s">
        <v>100</v>
      </c>
      <c r="B487" s="243"/>
      <c r="C487" s="311"/>
      <c r="D487" s="312"/>
      <c r="E487" s="301"/>
      <c r="F487" s="301"/>
      <c r="G487" s="301"/>
      <c r="H487" s="301"/>
      <c r="I487" s="299"/>
      <c r="J487" s="299"/>
      <c r="K487" s="299"/>
      <c r="L487" s="299"/>
      <c r="M487" s="299"/>
      <c r="N487" s="299"/>
      <c r="O487" s="299"/>
      <c r="P487" s="299"/>
      <c r="Q487" s="299"/>
      <c r="R487" s="299"/>
      <c r="S487" s="299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</row>
    <row r="488" spans="1:38" s="25" customFormat="1" x14ac:dyDescent="0.2">
      <c r="A488" s="244" t="s">
        <v>6</v>
      </c>
      <c r="B488" s="243"/>
      <c r="C488" s="301">
        <f t="shared" ref="C488" si="52">C42</f>
        <v>57157.83425734027</v>
      </c>
      <c r="D488" s="301">
        <f t="shared" ref="D488:H488" si="53">D42</f>
        <v>56654.43258977995</v>
      </c>
      <c r="E488" s="301">
        <f t="shared" si="53"/>
        <v>56151.735076011362</v>
      </c>
      <c r="F488" s="301">
        <f t="shared" si="53"/>
        <v>56244.334676641338</v>
      </c>
      <c r="G488" s="301">
        <f t="shared" si="53"/>
        <v>55418.204237869155</v>
      </c>
      <c r="H488" s="301">
        <f t="shared" si="53"/>
        <v>54171.45368644155</v>
      </c>
      <c r="I488" s="299">
        <f>I489+I495+I515+I494</f>
        <v>53384.707658476516</v>
      </c>
      <c r="J488" s="299">
        <f t="shared" ref="J488:S488" si="54">J489+J495+J515+J494</f>
        <v>53335.815612274593</v>
      </c>
      <c r="K488" s="299">
        <f t="shared" si="54"/>
        <v>52759.306774331089</v>
      </c>
      <c r="L488" s="299">
        <f t="shared" si="54"/>
        <v>51916.502322009917</v>
      </c>
      <c r="M488" s="299">
        <f t="shared" si="54"/>
        <v>51082.912033020439</v>
      </c>
      <c r="N488" s="299">
        <f t="shared" si="54"/>
        <v>50189.654045973257</v>
      </c>
      <c r="O488" s="299">
        <f t="shared" si="54"/>
        <v>49416.997797758653</v>
      </c>
      <c r="P488" s="299">
        <f t="shared" si="54"/>
        <v>48843.969821225168</v>
      </c>
      <c r="Q488" s="299">
        <f t="shared" si="54"/>
        <v>48454.446199989667</v>
      </c>
      <c r="R488" s="299">
        <f t="shared" si="54"/>
        <v>48091.739466302228</v>
      </c>
      <c r="S488" s="299">
        <f t="shared" si="54"/>
        <v>47787.599307476099</v>
      </c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</row>
    <row r="489" spans="1:38" s="25" customFormat="1" x14ac:dyDescent="0.2">
      <c r="A489" s="245" t="s">
        <v>40</v>
      </c>
      <c r="B489" s="243"/>
      <c r="C489" s="301">
        <f t="shared" ref="C489" si="55">C43</f>
        <v>45147.80196812177</v>
      </c>
      <c r="D489" s="301">
        <f t="shared" ref="D489:H489" si="56">D43</f>
        <v>44947.038168618768</v>
      </c>
      <c r="E489" s="301">
        <f t="shared" si="56"/>
        <v>44724.602763218252</v>
      </c>
      <c r="F489" s="301">
        <f t="shared" si="56"/>
        <v>44843.584378521969</v>
      </c>
      <c r="G489" s="301">
        <f t="shared" si="56"/>
        <v>43928.887757716082</v>
      </c>
      <c r="H489" s="301">
        <f t="shared" si="56"/>
        <v>42839.210978330411</v>
      </c>
      <c r="I489" s="299">
        <f>I491+I492+I493</f>
        <v>42540.582556336536</v>
      </c>
      <c r="J489" s="299">
        <f t="shared" ref="J489:S489" si="57">J491+J492+J493</f>
        <v>42462.897304263795</v>
      </c>
      <c r="K489" s="299">
        <f t="shared" si="57"/>
        <v>42010.92375275612</v>
      </c>
      <c r="L489" s="299">
        <f t="shared" si="57"/>
        <v>41392.304894258901</v>
      </c>
      <c r="M489" s="299">
        <f t="shared" si="57"/>
        <v>40802.920107615442</v>
      </c>
      <c r="N489" s="299">
        <f t="shared" si="57"/>
        <v>40117.278057520576</v>
      </c>
      <c r="O489" s="299">
        <f t="shared" si="57"/>
        <v>39501.311682237792</v>
      </c>
      <c r="P489" s="299">
        <f t="shared" si="57"/>
        <v>39027.548807677202</v>
      </c>
      <c r="Q489" s="299">
        <f t="shared" si="57"/>
        <v>38672.160355688211</v>
      </c>
      <c r="R489" s="299">
        <f t="shared" si="57"/>
        <v>38350.43065387728</v>
      </c>
      <c r="S489" s="299">
        <f t="shared" si="57"/>
        <v>38046.322157507078</v>
      </c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</row>
    <row r="490" spans="1:38" s="25" customFormat="1" x14ac:dyDescent="0.2">
      <c r="A490" s="246" t="s">
        <v>0</v>
      </c>
      <c r="B490" s="243"/>
      <c r="C490" s="301">
        <f t="shared" ref="C490" si="58">C44</f>
        <v>39724.845467678424</v>
      </c>
      <c r="D490" s="301">
        <f t="shared" ref="D490:H490" si="59">D44</f>
        <v>39379.074300875385</v>
      </c>
      <c r="E490" s="301">
        <f t="shared" si="59"/>
        <v>39514.792566391559</v>
      </c>
      <c r="F490" s="301">
        <f t="shared" si="59"/>
        <v>39465.664513618831</v>
      </c>
      <c r="G490" s="301">
        <f t="shared" si="59"/>
        <v>38475.336214913914</v>
      </c>
      <c r="H490" s="301">
        <f t="shared" si="59"/>
        <v>37956.276071949927</v>
      </c>
      <c r="I490" s="299">
        <f t="shared" ref="I490:N492" si="60">I397</f>
        <v>37702.620484769926</v>
      </c>
      <c r="J490" s="299">
        <f t="shared" si="60"/>
        <v>37636.204146078948</v>
      </c>
      <c r="K490" s="299">
        <f t="shared" si="60"/>
        <v>37267.507612392132</v>
      </c>
      <c r="L490" s="299">
        <f t="shared" si="60"/>
        <v>36772.858255598403</v>
      </c>
      <c r="M490" s="299">
        <f t="shared" si="60"/>
        <v>36308.777973308075</v>
      </c>
      <c r="N490" s="299">
        <f t="shared" si="60"/>
        <v>35764.777611949037</v>
      </c>
      <c r="O490" s="299">
        <f t="shared" ref="O490:Q490" si="61">O397</f>
        <v>35263.485215119901</v>
      </c>
      <c r="P490" s="299">
        <f t="shared" si="61"/>
        <v>34878.347822475444</v>
      </c>
      <c r="Q490" s="299">
        <f t="shared" si="61"/>
        <v>34587.492125882214</v>
      </c>
      <c r="R490" s="299">
        <f t="shared" ref="R490:S490" si="62">R397</f>
        <v>34317.871493250692</v>
      </c>
      <c r="S490" s="299">
        <f t="shared" si="62"/>
        <v>34062.889345012787</v>
      </c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</row>
    <row r="491" spans="1:38" s="25" customFormat="1" x14ac:dyDescent="0.2">
      <c r="A491" s="247" t="s">
        <v>36</v>
      </c>
      <c r="B491" s="243"/>
      <c r="C491" s="301">
        <f t="shared" ref="C491" si="63">C45</f>
        <v>39724.845467678424</v>
      </c>
      <c r="D491" s="301">
        <f t="shared" ref="D491:H491" si="64">D45</f>
        <v>39379.074300875385</v>
      </c>
      <c r="E491" s="301">
        <f t="shared" si="64"/>
        <v>39514.792566391559</v>
      </c>
      <c r="F491" s="301">
        <f t="shared" si="64"/>
        <v>39465.664513618831</v>
      </c>
      <c r="G491" s="301">
        <f t="shared" si="64"/>
        <v>38475.336214913914</v>
      </c>
      <c r="H491" s="301">
        <f t="shared" si="64"/>
        <v>37956.276071949927</v>
      </c>
      <c r="I491" s="299">
        <f t="shared" si="60"/>
        <v>37464.294099895975</v>
      </c>
      <c r="J491" s="299">
        <f t="shared" si="60"/>
        <v>37144.204306361964</v>
      </c>
      <c r="K491" s="299">
        <f t="shared" si="60"/>
        <v>36527.191446936056</v>
      </c>
      <c r="L491" s="299">
        <f t="shared" si="60"/>
        <v>35783.927984485315</v>
      </c>
      <c r="M491" s="299">
        <f t="shared" si="60"/>
        <v>35075.356593002049</v>
      </c>
      <c r="N491" s="299">
        <f t="shared" si="60"/>
        <v>34292.579980941176</v>
      </c>
      <c r="O491" s="299">
        <f t="shared" ref="O491:Q491" si="65">O398</f>
        <v>33563.049672807021</v>
      </c>
      <c r="P491" s="299">
        <f t="shared" si="65"/>
        <v>32943.59247578738</v>
      </c>
      <c r="Q491" s="299">
        <f t="shared" si="65"/>
        <v>32435.033723061344</v>
      </c>
      <c r="R491" s="299">
        <f t="shared" ref="R491:S491" si="66">R398</f>
        <v>31956.621688109808</v>
      </c>
      <c r="S491" s="299">
        <f t="shared" si="66"/>
        <v>31484.233732046141</v>
      </c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</row>
    <row r="492" spans="1:38" s="25" customFormat="1" x14ac:dyDescent="0.2">
      <c r="A492" s="248" t="s">
        <v>177</v>
      </c>
      <c r="B492" s="243"/>
      <c r="C492" s="301"/>
      <c r="D492" s="301"/>
      <c r="E492" s="301"/>
      <c r="F492" s="301"/>
      <c r="G492" s="301"/>
      <c r="H492" s="301"/>
      <c r="I492" s="299">
        <f t="shared" si="60"/>
        <v>238.32638487395056</v>
      </c>
      <c r="J492" s="299">
        <f t="shared" si="60"/>
        <v>491.99983971698441</v>
      </c>
      <c r="K492" s="299">
        <f t="shared" si="60"/>
        <v>740.31616545607369</v>
      </c>
      <c r="L492" s="299">
        <f t="shared" si="60"/>
        <v>988.93027111308652</v>
      </c>
      <c r="M492" s="299">
        <f t="shared" si="60"/>
        <v>1233.4213803060263</v>
      </c>
      <c r="N492" s="299">
        <f t="shared" si="60"/>
        <v>1472.1976310078633</v>
      </c>
      <c r="O492" s="299">
        <f t="shared" ref="O492:Q492" si="67">O399</f>
        <v>1700.4355423128784</v>
      </c>
      <c r="P492" s="299">
        <f t="shared" si="67"/>
        <v>1934.7553466880636</v>
      </c>
      <c r="Q492" s="299">
        <f t="shared" si="67"/>
        <v>2152.4584028208728</v>
      </c>
      <c r="R492" s="299">
        <f t="shared" ref="R492:S492" si="68">R399</f>
        <v>2361.2498051408857</v>
      </c>
      <c r="S492" s="299">
        <f t="shared" si="68"/>
        <v>2578.6556129666442</v>
      </c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</row>
    <row r="493" spans="1:38" s="25" customFormat="1" x14ac:dyDescent="0.2">
      <c r="A493" s="246" t="s">
        <v>1</v>
      </c>
      <c r="B493" s="243"/>
      <c r="C493" s="301">
        <f t="shared" ref="C493" si="69">C47</f>
        <v>5422.9565004433462</v>
      </c>
      <c r="D493" s="301">
        <f t="shared" ref="D493:H493" si="70">D47</f>
        <v>5567.9638677433832</v>
      </c>
      <c r="E493" s="301">
        <f t="shared" si="70"/>
        <v>5209.8101968266928</v>
      </c>
      <c r="F493" s="301">
        <f t="shared" si="70"/>
        <v>5377.9198649031387</v>
      </c>
      <c r="G493" s="301">
        <f t="shared" si="70"/>
        <v>5453.5515428021681</v>
      </c>
      <c r="H493" s="301">
        <f t="shared" si="70"/>
        <v>4882.9349063804839</v>
      </c>
      <c r="I493" s="313">
        <f t="shared" ref="I493:S493" si="71">I400+(I431*I462)</f>
        <v>4837.962071566606</v>
      </c>
      <c r="J493" s="313">
        <f t="shared" si="71"/>
        <v>4826.6931581848512</v>
      </c>
      <c r="K493" s="313">
        <f t="shared" si="71"/>
        <v>4743.4161403639919</v>
      </c>
      <c r="L493" s="313">
        <f t="shared" si="71"/>
        <v>4619.446638660499</v>
      </c>
      <c r="M493" s="313">
        <f t="shared" si="71"/>
        <v>4494.1421343073707</v>
      </c>
      <c r="N493" s="313">
        <f t="shared" si="71"/>
        <v>4352.5004455715389</v>
      </c>
      <c r="O493" s="313">
        <f t="shared" si="71"/>
        <v>4237.8264671178886</v>
      </c>
      <c r="P493" s="313">
        <f t="shared" si="71"/>
        <v>4149.2009852017609</v>
      </c>
      <c r="Q493" s="313">
        <f t="shared" si="71"/>
        <v>4084.6682298059941</v>
      </c>
      <c r="R493" s="313">
        <f t="shared" si="71"/>
        <v>4032.5591606265843</v>
      </c>
      <c r="S493" s="313">
        <f t="shared" si="71"/>
        <v>3983.432812494289</v>
      </c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</row>
    <row r="494" spans="1:38" s="25" customFormat="1" x14ac:dyDescent="0.2">
      <c r="A494" s="249" t="s">
        <v>209</v>
      </c>
      <c r="B494" s="243"/>
      <c r="C494" s="301">
        <v>86.969632323938001</v>
      </c>
      <c r="D494" s="301">
        <v>83.300788267762996</v>
      </c>
      <c r="E494" s="301">
        <v>79.826419088051011</v>
      </c>
      <c r="F494" s="301">
        <v>73.543472391085018</v>
      </c>
      <c r="G494" s="301">
        <v>78.25152025479801</v>
      </c>
      <c r="H494" s="301">
        <v>78.672537228576999</v>
      </c>
      <c r="I494" s="299">
        <v>67.276904465480669</v>
      </c>
      <c r="J494" s="299">
        <v>68.356382176406655</v>
      </c>
      <c r="K494" s="299">
        <v>68.378509383785357</v>
      </c>
      <c r="L494" s="299">
        <v>66.643853368386402</v>
      </c>
      <c r="M494" s="299">
        <v>66.437056676668945</v>
      </c>
      <c r="N494" s="299">
        <v>65.810077013421292</v>
      </c>
      <c r="O494" s="299">
        <v>64.97105577243569</v>
      </c>
      <c r="P494" s="299">
        <v>64.424608557758461</v>
      </c>
      <c r="Q494" s="299">
        <v>63.767208838914371</v>
      </c>
      <c r="R494" s="299">
        <v>63.099871901908784</v>
      </c>
      <c r="S494" s="299">
        <v>62.488618504203323</v>
      </c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</row>
    <row r="495" spans="1:38" s="25" customFormat="1" x14ac:dyDescent="0.2">
      <c r="A495" s="245" t="s">
        <v>41</v>
      </c>
      <c r="B495" s="243"/>
      <c r="C495" s="314">
        <v>11923.062656894559</v>
      </c>
      <c r="D495" s="314">
        <v>11624.093632893419</v>
      </c>
      <c r="E495" s="314">
        <v>11347.305893705057</v>
      </c>
      <c r="F495" s="314">
        <v>11327.206825728281</v>
      </c>
      <c r="G495" s="314">
        <v>11411.064959898275</v>
      </c>
      <c r="H495" s="314">
        <v>11253.570170882555</v>
      </c>
      <c r="I495" s="313">
        <v>10776.848197674504</v>
      </c>
      <c r="J495" s="313">
        <v>10804.561925834398</v>
      </c>
      <c r="K495" s="313">
        <v>10680.004512191179</v>
      </c>
      <c r="L495" s="313">
        <v>10457.553574382635</v>
      </c>
      <c r="M495" s="313">
        <v>10213.554868728328</v>
      </c>
      <c r="N495" s="313">
        <v>10006.56591143926</v>
      </c>
      <c r="O495" s="313">
        <v>9850.7150597484215</v>
      </c>
      <c r="P495" s="313">
        <v>9751.9964049902082</v>
      </c>
      <c r="Q495" s="313">
        <v>9718.5186354625384</v>
      </c>
      <c r="R495" s="313">
        <v>9678.2089405230327</v>
      </c>
      <c r="S495" s="313">
        <v>9678.7885314648192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</row>
    <row r="496" spans="1:38" s="25" customFormat="1" x14ac:dyDescent="0.2">
      <c r="A496" s="246" t="s">
        <v>2</v>
      </c>
      <c r="B496" s="243"/>
      <c r="C496" s="314"/>
      <c r="D496" s="314"/>
      <c r="E496" s="314"/>
      <c r="F496" s="314"/>
      <c r="G496" s="314"/>
      <c r="H496" s="314"/>
      <c r="I496" s="313"/>
      <c r="J496" s="313"/>
      <c r="K496" s="313"/>
      <c r="L496" s="313"/>
      <c r="M496" s="313"/>
      <c r="N496" s="313"/>
      <c r="O496" s="313"/>
      <c r="P496" s="313"/>
      <c r="Q496" s="313"/>
      <c r="R496" s="313"/>
      <c r="S496" s="313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</row>
    <row r="497" spans="1:38" s="25" customFormat="1" x14ac:dyDescent="0.2">
      <c r="A497" s="230" t="s">
        <v>7</v>
      </c>
      <c r="B497" s="243"/>
      <c r="C497" s="314"/>
      <c r="D497" s="314"/>
      <c r="E497" s="314"/>
      <c r="F497" s="314"/>
      <c r="G497" s="314"/>
      <c r="H497" s="314"/>
      <c r="I497" s="313"/>
      <c r="J497" s="313"/>
      <c r="K497" s="313"/>
      <c r="L497" s="313"/>
      <c r="M497" s="313"/>
      <c r="N497" s="313"/>
      <c r="O497" s="313"/>
      <c r="P497" s="313"/>
      <c r="Q497" s="313"/>
      <c r="R497" s="313"/>
      <c r="S497" s="313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</row>
    <row r="498" spans="1:38" s="25" customFormat="1" x14ac:dyDescent="0.2">
      <c r="A498" s="199" t="s">
        <v>124</v>
      </c>
      <c r="B498" s="243"/>
      <c r="C498" s="314"/>
      <c r="D498" s="314"/>
      <c r="E498" s="314"/>
      <c r="F498" s="314"/>
      <c r="G498" s="314"/>
      <c r="H498" s="314"/>
      <c r="I498" s="313"/>
      <c r="J498" s="313"/>
      <c r="K498" s="313"/>
      <c r="L498" s="313"/>
      <c r="M498" s="313"/>
      <c r="N498" s="313"/>
      <c r="O498" s="313"/>
      <c r="P498" s="313"/>
      <c r="Q498" s="313"/>
      <c r="R498" s="313"/>
      <c r="S498" s="313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</row>
    <row r="499" spans="1:38" s="25" customFormat="1" x14ac:dyDescent="0.2">
      <c r="A499" s="230" t="s">
        <v>8</v>
      </c>
      <c r="B499" s="243"/>
      <c r="C499" s="314"/>
      <c r="D499" s="314"/>
      <c r="E499" s="314"/>
      <c r="F499" s="314"/>
      <c r="G499" s="314"/>
      <c r="H499" s="314"/>
      <c r="I499" s="313"/>
      <c r="J499" s="313"/>
      <c r="K499" s="313"/>
      <c r="L499" s="313"/>
      <c r="M499" s="313"/>
      <c r="N499" s="313"/>
      <c r="O499" s="313"/>
      <c r="P499" s="313"/>
      <c r="Q499" s="313"/>
      <c r="R499" s="313"/>
      <c r="S499" s="313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</row>
    <row r="500" spans="1:38" s="25" customFormat="1" x14ac:dyDescent="0.2">
      <c r="A500" s="230" t="s">
        <v>9</v>
      </c>
      <c r="B500" s="243"/>
      <c r="C500" s="314"/>
      <c r="D500" s="314"/>
      <c r="E500" s="314"/>
      <c r="F500" s="314"/>
      <c r="G500" s="314"/>
      <c r="H500" s="314"/>
      <c r="I500" s="313"/>
      <c r="J500" s="313"/>
      <c r="K500" s="313"/>
      <c r="L500" s="313"/>
      <c r="M500" s="313"/>
      <c r="N500" s="313"/>
      <c r="O500" s="313"/>
      <c r="P500" s="313"/>
      <c r="Q500" s="313"/>
      <c r="R500" s="313"/>
      <c r="S500" s="313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</row>
    <row r="501" spans="1:38" s="25" customFormat="1" x14ac:dyDescent="0.2">
      <c r="A501" s="230" t="s">
        <v>101</v>
      </c>
      <c r="B501" s="243"/>
      <c r="C501" s="314"/>
      <c r="D501" s="314"/>
      <c r="E501" s="314"/>
      <c r="F501" s="314"/>
      <c r="G501" s="314"/>
      <c r="H501" s="314"/>
      <c r="I501" s="313"/>
      <c r="J501" s="313"/>
      <c r="K501" s="313"/>
      <c r="L501" s="313"/>
      <c r="M501" s="313"/>
      <c r="N501" s="313"/>
      <c r="O501" s="313"/>
      <c r="P501" s="313"/>
      <c r="Q501" s="313"/>
      <c r="R501" s="313"/>
      <c r="S501" s="313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</row>
    <row r="502" spans="1:38" s="25" customFormat="1" x14ac:dyDescent="0.2">
      <c r="A502" s="230" t="s">
        <v>11</v>
      </c>
      <c r="B502" s="243"/>
      <c r="C502" s="314"/>
      <c r="D502" s="314"/>
      <c r="E502" s="314"/>
      <c r="F502" s="314"/>
      <c r="G502" s="314"/>
      <c r="H502" s="314"/>
      <c r="I502" s="313"/>
      <c r="J502" s="313"/>
      <c r="K502" s="313"/>
      <c r="L502" s="313"/>
      <c r="M502" s="313"/>
      <c r="N502" s="313"/>
      <c r="O502" s="313"/>
      <c r="P502" s="313"/>
      <c r="Q502" s="313"/>
      <c r="R502" s="313"/>
      <c r="S502" s="313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</row>
    <row r="503" spans="1:38" s="25" customFormat="1" x14ac:dyDescent="0.2">
      <c r="A503" s="230" t="s">
        <v>12</v>
      </c>
      <c r="B503" s="243"/>
      <c r="C503" s="314"/>
      <c r="D503" s="314"/>
      <c r="E503" s="314"/>
      <c r="F503" s="314"/>
      <c r="G503" s="314"/>
      <c r="H503" s="314"/>
      <c r="I503" s="313"/>
      <c r="J503" s="313"/>
      <c r="K503" s="313"/>
      <c r="L503" s="313"/>
      <c r="M503" s="313"/>
      <c r="N503" s="313"/>
      <c r="O503" s="313"/>
      <c r="P503" s="313"/>
      <c r="Q503" s="313"/>
      <c r="R503" s="313"/>
      <c r="S503" s="31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</row>
    <row r="504" spans="1:38" s="25" customFormat="1" x14ac:dyDescent="0.2">
      <c r="A504" s="246" t="s">
        <v>3</v>
      </c>
      <c r="B504" s="243"/>
      <c r="C504" s="314"/>
      <c r="D504" s="314"/>
      <c r="E504" s="314"/>
      <c r="F504" s="314"/>
      <c r="G504" s="314"/>
      <c r="H504" s="314"/>
      <c r="I504" s="313"/>
      <c r="J504" s="313"/>
      <c r="K504" s="313"/>
      <c r="L504" s="313"/>
      <c r="M504" s="313"/>
      <c r="N504" s="313"/>
      <c r="O504" s="313"/>
      <c r="P504" s="313"/>
      <c r="Q504" s="313"/>
      <c r="R504" s="313"/>
      <c r="S504" s="313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</row>
    <row r="505" spans="1:38" s="25" customFormat="1" x14ac:dyDescent="0.2">
      <c r="A505" s="230" t="s">
        <v>13</v>
      </c>
      <c r="B505" s="243"/>
      <c r="C505" s="314"/>
      <c r="D505" s="314"/>
      <c r="E505" s="314"/>
      <c r="F505" s="314"/>
      <c r="G505" s="314"/>
      <c r="H505" s="314"/>
      <c r="I505" s="313"/>
      <c r="J505" s="313"/>
      <c r="K505" s="313"/>
      <c r="L505" s="313"/>
      <c r="M505" s="313"/>
      <c r="N505" s="313"/>
      <c r="O505" s="313"/>
      <c r="P505" s="313"/>
      <c r="Q505" s="313"/>
      <c r="R505" s="313"/>
      <c r="S505" s="313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</row>
    <row r="506" spans="1:38" s="25" customFormat="1" x14ac:dyDescent="0.2">
      <c r="A506" s="230" t="s">
        <v>14</v>
      </c>
      <c r="B506" s="243"/>
      <c r="C506" s="314"/>
      <c r="D506" s="314"/>
      <c r="E506" s="314"/>
      <c r="F506" s="314"/>
      <c r="G506" s="314"/>
      <c r="H506" s="314"/>
      <c r="I506" s="313"/>
      <c r="J506" s="313"/>
      <c r="K506" s="313"/>
      <c r="L506" s="313"/>
      <c r="M506" s="313"/>
      <c r="N506" s="313"/>
      <c r="O506" s="313"/>
      <c r="P506" s="313"/>
      <c r="Q506" s="313"/>
      <c r="R506" s="313"/>
      <c r="S506" s="313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</row>
    <row r="507" spans="1:38" s="25" customFormat="1" x14ac:dyDescent="0.2">
      <c r="A507" s="230" t="s">
        <v>15</v>
      </c>
      <c r="B507" s="243"/>
      <c r="C507" s="314"/>
      <c r="D507" s="314"/>
      <c r="E507" s="314"/>
      <c r="F507" s="314"/>
      <c r="G507" s="314"/>
      <c r="H507" s="314"/>
      <c r="I507" s="313"/>
      <c r="J507" s="313"/>
      <c r="K507" s="313"/>
      <c r="L507" s="313"/>
      <c r="M507" s="313"/>
      <c r="N507" s="313"/>
      <c r="O507" s="313"/>
      <c r="P507" s="313"/>
      <c r="Q507" s="313"/>
      <c r="R507" s="313"/>
      <c r="S507" s="313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</row>
    <row r="508" spans="1:38" s="25" customFormat="1" x14ac:dyDescent="0.2">
      <c r="A508" s="230" t="s">
        <v>16</v>
      </c>
      <c r="B508" s="243"/>
      <c r="C508" s="314"/>
      <c r="D508" s="314"/>
      <c r="E508" s="314"/>
      <c r="F508" s="314"/>
      <c r="G508" s="314"/>
      <c r="H508" s="314"/>
      <c r="I508" s="313"/>
      <c r="J508" s="313"/>
      <c r="K508" s="313"/>
      <c r="L508" s="313"/>
      <c r="M508" s="313"/>
      <c r="N508" s="313"/>
      <c r="O508" s="313"/>
      <c r="P508" s="313"/>
      <c r="Q508" s="313"/>
      <c r="R508" s="313"/>
      <c r="S508" s="313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</row>
    <row r="509" spans="1:38" s="25" customFormat="1" x14ac:dyDescent="0.2">
      <c r="A509" s="230" t="s">
        <v>43</v>
      </c>
      <c r="B509" s="243"/>
      <c r="C509" s="314"/>
      <c r="D509" s="314"/>
      <c r="E509" s="314"/>
      <c r="F509" s="314"/>
      <c r="G509" s="314"/>
      <c r="H509" s="314"/>
      <c r="I509" s="313"/>
      <c r="J509" s="313"/>
      <c r="K509" s="313"/>
      <c r="L509" s="313"/>
      <c r="M509" s="313"/>
      <c r="N509" s="313"/>
      <c r="O509" s="313"/>
      <c r="P509" s="313"/>
      <c r="Q509" s="313"/>
      <c r="R509" s="313"/>
      <c r="S509" s="313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</row>
    <row r="510" spans="1:38" s="25" customFormat="1" x14ac:dyDescent="0.2">
      <c r="A510" s="230" t="s">
        <v>17</v>
      </c>
      <c r="B510" s="243"/>
      <c r="C510" s="314"/>
      <c r="D510" s="314"/>
      <c r="E510" s="314"/>
      <c r="F510" s="314"/>
      <c r="G510" s="314"/>
      <c r="H510" s="314"/>
      <c r="I510" s="313"/>
      <c r="J510" s="313"/>
      <c r="K510" s="313"/>
      <c r="L510" s="313"/>
      <c r="M510" s="313"/>
      <c r="N510" s="313"/>
      <c r="O510" s="313"/>
      <c r="P510" s="313"/>
      <c r="Q510" s="313"/>
      <c r="R510" s="313"/>
      <c r="S510" s="313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</row>
    <row r="511" spans="1:38" s="25" customFormat="1" x14ac:dyDescent="0.2">
      <c r="A511" s="230" t="s">
        <v>18</v>
      </c>
      <c r="B511" s="243"/>
      <c r="C511" s="314"/>
      <c r="D511" s="314"/>
      <c r="E511" s="314"/>
      <c r="F511" s="314"/>
      <c r="G511" s="314"/>
      <c r="H511" s="314"/>
      <c r="I511" s="313"/>
      <c r="J511" s="313"/>
      <c r="K511" s="313"/>
      <c r="L511" s="313"/>
      <c r="M511" s="313"/>
      <c r="N511" s="313"/>
      <c r="O511" s="313"/>
      <c r="P511" s="313"/>
      <c r="Q511" s="313"/>
      <c r="R511" s="313"/>
      <c r="S511" s="313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</row>
    <row r="512" spans="1:38" s="25" customFormat="1" x14ac:dyDescent="0.2">
      <c r="A512" s="230" t="s">
        <v>42</v>
      </c>
      <c r="B512" s="243"/>
      <c r="C512" s="314"/>
      <c r="D512" s="314"/>
      <c r="E512" s="314"/>
      <c r="F512" s="314"/>
      <c r="G512" s="314"/>
      <c r="H512" s="314"/>
      <c r="I512" s="313"/>
      <c r="J512" s="313"/>
      <c r="K512" s="313"/>
      <c r="L512" s="313"/>
      <c r="M512" s="313"/>
      <c r="N512" s="313"/>
      <c r="O512" s="313"/>
      <c r="P512" s="313"/>
      <c r="Q512" s="313"/>
      <c r="R512" s="313"/>
      <c r="S512" s="313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</row>
    <row r="513" spans="1:38" s="25" customFormat="1" x14ac:dyDescent="0.2">
      <c r="A513" s="230" t="s">
        <v>44</v>
      </c>
      <c r="B513" s="243"/>
      <c r="C513" s="314"/>
      <c r="D513" s="314"/>
      <c r="E513" s="314"/>
      <c r="F513" s="314"/>
      <c r="G513" s="314"/>
      <c r="H513" s="314"/>
      <c r="I513" s="313"/>
      <c r="J513" s="313"/>
      <c r="K513" s="313"/>
      <c r="L513" s="313"/>
      <c r="M513" s="313"/>
      <c r="N513" s="313"/>
      <c r="O513" s="313"/>
      <c r="P513" s="313"/>
      <c r="Q513" s="313"/>
      <c r="R513" s="313"/>
      <c r="S513" s="3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</row>
    <row r="514" spans="1:38" s="25" customFormat="1" x14ac:dyDescent="0.2">
      <c r="A514" s="230" t="s">
        <v>19</v>
      </c>
      <c r="B514" s="243"/>
      <c r="C514" s="314"/>
      <c r="D514" s="314"/>
      <c r="E514" s="314"/>
      <c r="F514" s="314"/>
      <c r="G514" s="314"/>
      <c r="H514" s="314"/>
      <c r="I514" s="313"/>
      <c r="J514" s="313"/>
      <c r="K514" s="313"/>
      <c r="L514" s="313"/>
      <c r="M514" s="313"/>
      <c r="N514" s="313"/>
      <c r="O514" s="313"/>
      <c r="P514" s="313"/>
      <c r="Q514" s="313"/>
      <c r="R514" s="313"/>
      <c r="S514" s="313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</row>
    <row r="515" spans="1:38" s="25" customFormat="1" x14ac:dyDescent="0.2">
      <c r="A515" s="245" t="s">
        <v>4</v>
      </c>
      <c r="B515" s="243"/>
      <c r="C515" s="314"/>
      <c r="D515" s="314"/>
      <c r="E515" s="314"/>
      <c r="F515" s="314"/>
      <c r="G515" s="314"/>
      <c r="H515" s="314"/>
      <c r="I515" s="313"/>
      <c r="J515" s="313"/>
      <c r="K515" s="313"/>
      <c r="L515" s="313"/>
      <c r="M515" s="313"/>
      <c r="N515" s="313"/>
      <c r="O515" s="313"/>
      <c r="P515" s="313"/>
      <c r="Q515" s="313"/>
      <c r="R515" s="313"/>
      <c r="S515" s="313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</row>
    <row r="516" spans="1:38" s="131" customFormat="1" x14ac:dyDescent="0.2">
      <c r="A516" s="232"/>
      <c r="B516" s="222"/>
      <c r="C516" s="200"/>
      <c r="D516" s="200"/>
      <c r="E516" s="200"/>
      <c r="F516" s="200"/>
      <c r="G516" s="200"/>
      <c r="H516" s="200"/>
      <c r="I516" s="315"/>
      <c r="J516" s="315"/>
      <c r="K516" s="315"/>
      <c r="L516" s="315"/>
      <c r="M516" s="315"/>
      <c r="N516" s="315"/>
      <c r="O516" s="315"/>
      <c r="P516" s="315"/>
      <c r="Q516" s="315"/>
      <c r="R516" s="315"/>
      <c r="S516" s="315"/>
    </row>
    <row r="517" spans="1:38" s="131" customFormat="1" x14ac:dyDescent="0.2">
      <c r="A517" s="233"/>
      <c r="B517" s="222"/>
      <c r="C517" s="316"/>
      <c r="D517" s="316"/>
      <c r="E517" s="316"/>
      <c r="F517" s="316"/>
      <c r="G517" s="316"/>
      <c r="H517" s="316"/>
      <c r="I517" s="316"/>
      <c r="J517" s="316"/>
      <c r="K517" s="316"/>
      <c r="L517" s="316"/>
      <c r="M517" s="316"/>
      <c r="N517" s="316"/>
      <c r="O517" s="316"/>
      <c r="P517" s="316"/>
      <c r="Q517" s="316"/>
      <c r="R517" s="316"/>
      <c r="S517" s="316"/>
    </row>
    <row r="518" spans="1:38" s="264" customFormat="1" x14ac:dyDescent="0.2">
      <c r="A518" s="56"/>
      <c r="B518" s="243"/>
      <c r="C518" s="174"/>
      <c r="D518" s="174"/>
      <c r="E518" s="174"/>
      <c r="F518" s="174"/>
      <c r="G518" s="174"/>
      <c r="H518" s="174"/>
      <c r="I518" s="174"/>
      <c r="J518" s="174"/>
      <c r="K518" s="174"/>
      <c r="L518" s="174"/>
      <c r="M518" s="174"/>
      <c r="N518" s="174"/>
      <c r="O518" s="174"/>
      <c r="P518" s="174"/>
      <c r="Q518" s="174"/>
      <c r="R518" s="174"/>
      <c r="S518" s="174"/>
      <c r="T518" s="131"/>
      <c r="U518" s="131"/>
      <c r="V518" s="131"/>
      <c r="W518" s="131"/>
      <c r="X518" s="131"/>
      <c r="Y518" s="131"/>
      <c r="Z518" s="131"/>
      <c r="AA518" s="131"/>
      <c r="AB518" s="131"/>
      <c r="AC518" s="131"/>
      <c r="AD518" s="131"/>
      <c r="AE518" s="131"/>
      <c r="AF518" s="131"/>
      <c r="AG518" s="131"/>
      <c r="AH518" s="131"/>
      <c r="AI518" s="131"/>
      <c r="AJ518" s="131"/>
      <c r="AK518" s="131"/>
      <c r="AL518" s="131"/>
    </row>
    <row r="519" spans="1:38" s="264" customFormat="1" x14ac:dyDescent="0.2">
      <c r="A519" s="244"/>
      <c r="B519" s="243"/>
      <c r="C519" s="174"/>
      <c r="D519" s="174"/>
      <c r="E519" s="174"/>
      <c r="F519" s="174"/>
      <c r="G519" s="174"/>
      <c r="H519" s="174"/>
      <c r="I519" s="174"/>
      <c r="J519" s="174"/>
      <c r="K519" s="174"/>
      <c r="L519" s="174"/>
      <c r="M519" s="174"/>
      <c r="N519" s="174"/>
      <c r="O519" s="174"/>
      <c r="P519" s="174"/>
      <c r="Q519" s="174"/>
      <c r="R519" s="174"/>
      <c r="S519" s="174"/>
      <c r="T519" s="131"/>
      <c r="U519" s="131"/>
      <c r="V519" s="131"/>
      <c r="W519" s="131"/>
      <c r="X519" s="131"/>
      <c r="Y519" s="131"/>
      <c r="Z519" s="131"/>
      <c r="AA519" s="131"/>
      <c r="AB519" s="131"/>
      <c r="AC519" s="131"/>
      <c r="AD519" s="131"/>
      <c r="AE519" s="131"/>
      <c r="AF519" s="131"/>
      <c r="AG519" s="131"/>
      <c r="AH519" s="131"/>
      <c r="AI519" s="131"/>
      <c r="AJ519" s="131"/>
      <c r="AK519" s="131"/>
      <c r="AL519" s="131"/>
    </row>
    <row r="520" spans="1:38" s="264" customFormat="1" x14ac:dyDescent="0.2">
      <c r="A520" s="245"/>
      <c r="B520" s="243"/>
      <c r="C520" s="174"/>
      <c r="D520" s="174"/>
      <c r="E520" s="174"/>
      <c r="F520" s="174"/>
      <c r="G520" s="174"/>
      <c r="H520" s="174"/>
      <c r="I520" s="174"/>
      <c r="J520" s="174"/>
      <c r="K520" s="174"/>
      <c r="L520" s="174"/>
      <c r="M520" s="174"/>
      <c r="N520" s="174"/>
      <c r="O520" s="174"/>
      <c r="P520" s="174"/>
      <c r="Q520" s="174"/>
      <c r="R520" s="174"/>
      <c r="S520" s="174"/>
      <c r="T520" s="131"/>
      <c r="U520" s="131"/>
      <c r="V520" s="131"/>
      <c r="W520" s="131"/>
      <c r="X520" s="131"/>
      <c r="Y520" s="131"/>
      <c r="Z520" s="131"/>
      <c r="AA520" s="131"/>
      <c r="AB520" s="131"/>
      <c r="AC520" s="131"/>
      <c r="AD520" s="131"/>
      <c r="AE520" s="131"/>
      <c r="AF520" s="131"/>
      <c r="AG520" s="131"/>
      <c r="AH520" s="131"/>
      <c r="AI520" s="131"/>
      <c r="AJ520" s="131"/>
      <c r="AK520" s="131"/>
      <c r="AL520" s="131"/>
    </row>
    <row r="521" spans="1:38" s="264" customFormat="1" x14ac:dyDescent="0.2">
      <c r="A521" s="246"/>
      <c r="B521" s="243"/>
      <c r="C521" s="174"/>
      <c r="D521" s="174"/>
      <c r="E521" s="174"/>
      <c r="F521" s="174"/>
      <c r="G521" s="174"/>
      <c r="H521" s="174"/>
      <c r="I521" s="174"/>
      <c r="J521" s="174"/>
      <c r="K521" s="174"/>
      <c r="L521" s="174"/>
      <c r="M521" s="174"/>
      <c r="N521" s="174"/>
      <c r="O521" s="174"/>
      <c r="P521" s="174"/>
      <c r="Q521" s="174"/>
      <c r="R521" s="174"/>
      <c r="S521" s="174"/>
      <c r="T521" s="131"/>
      <c r="U521" s="131"/>
      <c r="V521" s="131"/>
      <c r="W521" s="131"/>
      <c r="X521" s="131"/>
      <c r="Y521" s="131"/>
      <c r="Z521" s="131"/>
      <c r="AA521" s="131"/>
      <c r="AB521" s="131"/>
      <c r="AC521" s="131"/>
      <c r="AD521" s="131"/>
      <c r="AE521" s="131"/>
      <c r="AF521" s="131"/>
      <c r="AG521" s="131"/>
      <c r="AH521" s="131"/>
      <c r="AI521" s="131"/>
      <c r="AJ521" s="131"/>
      <c r="AK521" s="131"/>
      <c r="AL521" s="131"/>
    </row>
    <row r="522" spans="1:38" s="264" customFormat="1" x14ac:dyDescent="0.2">
      <c r="A522" s="247"/>
      <c r="B522" s="243"/>
      <c r="C522" s="174"/>
      <c r="D522" s="174"/>
      <c r="E522" s="174"/>
      <c r="F522" s="174"/>
      <c r="G522" s="174"/>
      <c r="H522" s="174"/>
      <c r="I522" s="174"/>
      <c r="J522" s="174"/>
      <c r="K522" s="174"/>
      <c r="L522" s="174"/>
      <c r="M522" s="174"/>
      <c r="N522" s="174"/>
      <c r="O522" s="174"/>
      <c r="P522" s="174"/>
      <c r="Q522" s="174"/>
      <c r="R522" s="174"/>
      <c r="S522" s="174"/>
      <c r="T522" s="131"/>
      <c r="U522" s="131"/>
      <c r="V522" s="131"/>
      <c r="W522" s="131"/>
      <c r="X522" s="131"/>
      <c r="Y522" s="131"/>
      <c r="Z522" s="131"/>
      <c r="AA522" s="131"/>
      <c r="AB522" s="131"/>
      <c r="AC522" s="131"/>
      <c r="AD522" s="131"/>
      <c r="AE522" s="131"/>
      <c r="AF522" s="131"/>
      <c r="AG522" s="131"/>
      <c r="AH522" s="131"/>
      <c r="AI522" s="131"/>
      <c r="AJ522" s="131"/>
      <c r="AK522" s="131"/>
      <c r="AL522" s="131"/>
    </row>
    <row r="523" spans="1:38" s="264" customFormat="1" x14ac:dyDescent="0.2">
      <c r="A523" s="247"/>
      <c r="B523" s="243"/>
      <c r="C523" s="174"/>
      <c r="D523" s="174"/>
      <c r="E523" s="174"/>
      <c r="F523" s="174"/>
      <c r="G523" s="174"/>
      <c r="H523" s="174"/>
      <c r="I523" s="174"/>
      <c r="J523" s="174"/>
      <c r="K523" s="174"/>
      <c r="L523" s="174"/>
      <c r="M523" s="174"/>
      <c r="N523" s="174"/>
      <c r="O523" s="174"/>
      <c r="P523" s="174"/>
      <c r="Q523" s="174"/>
      <c r="R523" s="174"/>
      <c r="S523" s="174"/>
      <c r="T523" s="131"/>
      <c r="U523" s="131"/>
      <c r="V523" s="131"/>
      <c r="W523" s="131"/>
      <c r="X523" s="131"/>
      <c r="Y523" s="131"/>
      <c r="Z523" s="131"/>
      <c r="AA523" s="131"/>
      <c r="AB523" s="131"/>
      <c r="AC523" s="131"/>
      <c r="AD523" s="131"/>
      <c r="AE523" s="131"/>
      <c r="AF523" s="131"/>
      <c r="AG523" s="131"/>
      <c r="AH523" s="131"/>
      <c r="AI523" s="131"/>
      <c r="AJ523" s="131"/>
      <c r="AK523" s="131"/>
      <c r="AL523" s="131"/>
    </row>
    <row r="524" spans="1:38" s="264" customFormat="1" x14ac:dyDescent="0.2">
      <c r="A524" s="246"/>
      <c r="B524" s="243"/>
      <c r="C524" s="174"/>
      <c r="D524" s="174"/>
      <c r="E524" s="174"/>
      <c r="F524" s="174"/>
      <c r="G524" s="174"/>
      <c r="H524" s="174"/>
      <c r="I524" s="174"/>
      <c r="J524" s="174"/>
      <c r="K524" s="174"/>
      <c r="L524" s="174"/>
      <c r="M524" s="174"/>
      <c r="N524" s="174"/>
      <c r="O524" s="174"/>
      <c r="P524" s="174"/>
      <c r="Q524" s="174"/>
      <c r="R524" s="174"/>
      <c r="S524" s="174"/>
      <c r="T524" s="131"/>
      <c r="U524" s="131"/>
      <c r="V524" s="131"/>
      <c r="W524" s="131"/>
      <c r="X524" s="131"/>
      <c r="Y524" s="131"/>
      <c r="Z524" s="131"/>
      <c r="AA524" s="131"/>
      <c r="AB524" s="131"/>
      <c r="AC524" s="131"/>
      <c r="AD524" s="131"/>
      <c r="AE524" s="131"/>
      <c r="AF524" s="131"/>
      <c r="AG524" s="131"/>
      <c r="AH524" s="131"/>
      <c r="AI524" s="131"/>
      <c r="AJ524" s="131"/>
      <c r="AK524" s="131"/>
      <c r="AL524" s="131"/>
    </row>
    <row r="525" spans="1:38" s="264" customFormat="1" x14ac:dyDescent="0.2">
      <c r="A525" s="246"/>
      <c r="B525" s="243"/>
      <c r="C525" s="174"/>
      <c r="D525" s="174"/>
      <c r="E525" s="174"/>
      <c r="F525" s="174"/>
      <c r="G525" s="174"/>
      <c r="H525" s="174"/>
      <c r="I525" s="174"/>
      <c r="J525" s="174"/>
      <c r="K525" s="174"/>
      <c r="L525" s="174"/>
      <c r="M525" s="174"/>
      <c r="N525" s="174"/>
      <c r="O525" s="174"/>
      <c r="P525" s="174"/>
      <c r="Q525" s="174"/>
      <c r="R525" s="174"/>
      <c r="S525" s="174"/>
      <c r="T525" s="131"/>
      <c r="U525" s="131"/>
      <c r="V525" s="131"/>
      <c r="W525" s="131"/>
      <c r="X525" s="131"/>
      <c r="Y525" s="131"/>
      <c r="Z525" s="131"/>
      <c r="AA525" s="131"/>
      <c r="AB525" s="131"/>
      <c r="AC525" s="131"/>
      <c r="AD525" s="131"/>
      <c r="AE525" s="131"/>
      <c r="AF525" s="131"/>
      <c r="AG525" s="131"/>
      <c r="AH525" s="131"/>
      <c r="AI525" s="131"/>
      <c r="AJ525" s="131"/>
      <c r="AK525" s="131"/>
      <c r="AL525" s="131"/>
    </row>
    <row r="526" spans="1:38" s="264" customFormat="1" x14ac:dyDescent="0.2">
      <c r="A526" s="245"/>
      <c r="B526" s="243"/>
      <c r="C526" s="200"/>
      <c r="D526" s="200"/>
      <c r="E526" s="200"/>
      <c r="F526" s="200"/>
      <c r="G526" s="200"/>
      <c r="H526" s="200"/>
      <c r="I526" s="200"/>
      <c r="J526" s="200"/>
      <c r="K526" s="200"/>
      <c r="L526" s="200"/>
      <c r="M526" s="200"/>
      <c r="N526" s="200"/>
      <c r="O526" s="200"/>
      <c r="P526" s="200"/>
      <c r="Q526" s="200"/>
      <c r="R526" s="200"/>
      <c r="S526" s="200"/>
      <c r="T526" s="131"/>
      <c r="U526" s="131"/>
      <c r="V526" s="131"/>
      <c r="W526" s="131"/>
      <c r="X526" s="131"/>
      <c r="Y526" s="131"/>
      <c r="Z526" s="131"/>
      <c r="AA526" s="131"/>
      <c r="AB526" s="131"/>
      <c r="AC526" s="131"/>
      <c r="AD526" s="131"/>
      <c r="AE526" s="131"/>
      <c r="AF526" s="131"/>
      <c r="AG526" s="131"/>
      <c r="AH526" s="131"/>
      <c r="AI526" s="131"/>
      <c r="AJ526" s="131"/>
      <c r="AK526" s="131"/>
      <c r="AL526" s="131"/>
    </row>
    <row r="527" spans="1:38" s="264" customFormat="1" x14ac:dyDescent="0.2">
      <c r="A527" s="246"/>
      <c r="B527" s="243"/>
      <c r="C527" s="200"/>
      <c r="D527" s="200"/>
      <c r="E527" s="200"/>
      <c r="F527" s="200"/>
      <c r="G527" s="200"/>
      <c r="H527" s="200"/>
      <c r="I527" s="200"/>
      <c r="J527" s="200"/>
      <c r="K527" s="200"/>
      <c r="L527" s="200"/>
      <c r="M527" s="200"/>
      <c r="N527" s="200"/>
      <c r="O527" s="200"/>
      <c r="P527" s="200"/>
      <c r="Q527" s="200"/>
      <c r="R527" s="200"/>
      <c r="S527" s="200"/>
      <c r="T527" s="131"/>
      <c r="U527" s="131"/>
      <c r="V527" s="131"/>
      <c r="W527" s="131"/>
      <c r="X527" s="131"/>
      <c r="Y527" s="131"/>
      <c r="Z527" s="131"/>
      <c r="AA527" s="131"/>
      <c r="AB527" s="131"/>
      <c r="AC527" s="131"/>
      <c r="AD527" s="131"/>
      <c r="AE527" s="131"/>
      <c r="AF527" s="131"/>
      <c r="AG527" s="131"/>
      <c r="AH527" s="131"/>
      <c r="AI527" s="131"/>
      <c r="AJ527" s="131"/>
      <c r="AK527" s="131"/>
      <c r="AL527" s="131"/>
    </row>
    <row r="528" spans="1:38" s="264" customFormat="1" x14ac:dyDescent="0.2">
      <c r="A528" s="230"/>
      <c r="B528" s="243"/>
      <c r="C528" s="174"/>
      <c r="D528" s="174"/>
      <c r="E528" s="174"/>
      <c r="F528" s="174"/>
      <c r="G528" s="174"/>
      <c r="H528" s="174"/>
      <c r="I528" s="174"/>
      <c r="J528" s="174"/>
      <c r="K528" s="174"/>
      <c r="L528" s="174"/>
      <c r="M528" s="174"/>
      <c r="N528" s="174"/>
      <c r="O528" s="174"/>
      <c r="P528" s="174"/>
      <c r="Q528" s="174"/>
      <c r="R528" s="174"/>
      <c r="S528" s="174"/>
      <c r="T528" s="131"/>
      <c r="U528" s="131"/>
      <c r="V528" s="131"/>
      <c r="W528" s="131"/>
      <c r="X528" s="131"/>
      <c r="Y528" s="131"/>
      <c r="Z528" s="131"/>
      <c r="AA528" s="131"/>
      <c r="AB528" s="131"/>
      <c r="AC528" s="131"/>
      <c r="AD528" s="131"/>
      <c r="AE528" s="131"/>
      <c r="AF528" s="131"/>
      <c r="AG528" s="131"/>
      <c r="AH528" s="131"/>
      <c r="AI528" s="131"/>
      <c r="AJ528" s="131"/>
      <c r="AK528" s="131"/>
      <c r="AL528" s="131"/>
    </row>
    <row r="529" spans="1:38" s="264" customFormat="1" x14ac:dyDescent="0.2">
      <c r="A529" s="199"/>
      <c r="B529" s="243"/>
      <c r="C529" s="174"/>
      <c r="D529" s="174"/>
      <c r="E529" s="174"/>
      <c r="F529" s="174"/>
      <c r="G529" s="174"/>
      <c r="H529" s="174"/>
      <c r="I529" s="174"/>
      <c r="J529" s="174"/>
      <c r="K529" s="174"/>
      <c r="L529" s="174"/>
      <c r="M529" s="174"/>
      <c r="N529" s="174"/>
      <c r="O529" s="174"/>
      <c r="P529" s="174"/>
      <c r="Q529" s="174"/>
      <c r="R529" s="174"/>
      <c r="S529" s="174"/>
      <c r="T529" s="131"/>
      <c r="U529" s="131"/>
      <c r="V529" s="131"/>
      <c r="W529" s="131"/>
      <c r="X529" s="131"/>
      <c r="Y529" s="131"/>
      <c r="Z529" s="131"/>
      <c r="AA529" s="131"/>
      <c r="AB529" s="131"/>
      <c r="AC529" s="131"/>
      <c r="AD529" s="131"/>
      <c r="AE529" s="131"/>
      <c r="AF529" s="131"/>
      <c r="AG529" s="131"/>
      <c r="AH529" s="131"/>
      <c r="AI529" s="131"/>
      <c r="AJ529" s="131"/>
      <c r="AK529" s="131"/>
      <c r="AL529" s="131"/>
    </row>
    <row r="530" spans="1:38" s="264" customFormat="1" x14ac:dyDescent="0.2">
      <c r="A530" s="230"/>
      <c r="B530" s="243"/>
      <c r="C530" s="174"/>
      <c r="D530" s="174"/>
      <c r="E530" s="174"/>
      <c r="F530" s="174"/>
      <c r="G530" s="174"/>
      <c r="H530" s="174"/>
      <c r="I530" s="174"/>
      <c r="J530" s="174"/>
      <c r="K530" s="174"/>
      <c r="L530" s="174"/>
      <c r="M530" s="174"/>
      <c r="N530" s="174"/>
      <c r="O530" s="174"/>
      <c r="P530" s="174"/>
      <c r="Q530" s="174"/>
      <c r="R530" s="174"/>
      <c r="S530" s="174"/>
      <c r="T530" s="131"/>
      <c r="U530" s="131"/>
      <c r="V530" s="131"/>
      <c r="W530" s="131"/>
      <c r="X530" s="131"/>
      <c r="Y530" s="131"/>
      <c r="Z530" s="131"/>
      <c r="AA530" s="131"/>
      <c r="AB530" s="131"/>
      <c r="AC530" s="131"/>
      <c r="AD530" s="131"/>
      <c r="AE530" s="131"/>
      <c r="AF530" s="131"/>
      <c r="AG530" s="131"/>
      <c r="AH530" s="131"/>
      <c r="AI530" s="131"/>
      <c r="AJ530" s="131"/>
      <c r="AK530" s="131"/>
      <c r="AL530" s="131"/>
    </row>
    <row r="531" spans="1:38" s="264" customFormat="1" x14ac:dyDescent="0.2">
      <c r="A531" s="230"/>
      <c r="B531" s="243"/>
      <c r="C531" s="174"/>
      <c r="D531" s="174"/>
      <c r="E531" s="174"/>
      <c r="F531" s="174"/>
      <c r="G531" s="174"/>
      <c r="H531" s="174"/>
      <c r="I531" s="174"/>
      <c r="J531" s="174"/>
      <c r="K531" s="174"/>
      <c r="L531" s="174"/>
      <c r="M531" s="174"/>
      <c r="N531" s="174"/>
      <c r="O531" s="174"/>
      <c r="P531" s="174"/>
      <c r="Q531" s="174"/>
      <c r="R531" s="174"/>
      <c r="S531" s="174"/>
      <c r="T531" s="131"/>
      <c r="U531" s="131"/>
      <c r="V531" s="131"/>
      <c r="W531" s="131"/>
      <c r="X531" s="131"/>
      <c r="Y531" s="131"/>
      <c r="Z531" s="131"/>
      <c r="AA531" s="131"/>
      <c r="AB531" s="131"/>
      <c r="AC531" s="131"/>
      <c r="AD531" s="131"/>
      <c r="AE531" s="131"/>
      <c r="AF531" s="131"/>
      <c r="AG531" s="131"/>
      <c r="AH531" s="131"/>
      <c r="AI531" s="131"/>
      <c r="AJ531" s="131"/>
      <c r="AK531" s="131"/>
      <c r="AL531" s="131"/>
    </row>
    <row r="532" spans="1:38" s="264" customFormat="1" x14ac:dyDescent="0.2">
      <c r="A532" s="230"/>
      <c r="B532" s="243"/>
      <c r="C532" s="174"/>
      <c r="D532" s="174"/>
      <c r="E532" s="174"/>
      <c r="F532" s="174"/>
      <c r="G532" s="174"/>
      <c r="H532" s="174"/>
      <c r="I532" s="174"/>
      <c r="J532" s="174"/>
      <c r="K532" s="174"/>
      <c r="L532" s="174"/>
      <c r="M532" s="174"/>
      <c r="N532" s="174"/>
      <c r="O532" s="174"/>
      <c r="P532" s="174"/>
      <c r="Q532" s="174"/>
      <c r="R532" s="174"/>
      <c r="S532" s="174"/>
      <c r="T532" s="131"/>
      <c r="U532" s="131"/>
      <c r="V532" s="131"/>
      <c r="W532" s="131"/>
      <c r="X532" s="131"/>
      <c r="Y532" s="131"/>
      <c r="Z532" s="131"/>
      <c r="AA532" s="131"/>
      <c r="AB532" s="131"/>
      <c r="AC532" s="131"/>
      <c r="AD532" s="131"/>
      <c r="AE532" s="131"/>
      <c r="AF532" s="131"/>
      <c r="AG532" s="131"/>
      <c r="AH532" s="131"/>
      <c r="AI532" s="131"/>
      <c r="AJ532" s="131"/>
      <c r="AK532" s="131"/>
      <c r="AL532" s="131"/>
    </row>
    <row r="533" spans="1:38" s="264" customFormat="1" x14ac:dyDescent="0.2">
      <c r="A533" s="230"/>
      <c r="B533" s="243"/>
      <c r="C533" s="174"/>
      <c r="D533" s="174"/>
      <c r="E533" s="174"/>
      <c r="F533" s="174"/>
      <c r="G533" s="174"/>
      <c r="H533" s="174"/>
      <c r="I533" s="174"/>
      <c r="J533" s="174"/>
      <c r="K533" s="174"/>
      <c r="L533" s="174"/>
      <c r="M533" s="174"/>
      <c r="N533" s="174"/>
      <c r="O533" s="174"/>
      <c r="P533" s="174"/>
      <c r="Q533" s="174"/>
      <c r="R533" s="174"/>
      <c r="S533" s="174"/>
      <c r="T533" s="131"/>
      <c r="U533" s="131"/>
      <c r="V533" s="131"/>
      <c r="W533" s="131"/>
      <c r="X533" s="131"/>
      <c r="Y533" s="131"/>
      <c r="Z533" s="131"/>
      <c r="AA533" s="131"/>
      <c r="AB533" s="131"/>
      <c r="AC533" s="131"/>
      <c r="AD533" s="131"/>
      <c r="AE533" s="131"/>
      <c r="AF533" s="131"/>
      <c r="AG533" s="131"/>
      <c r="AH533" s="131"/>
      <c r="AI533" s="131"/>
      <c r="AJ533" s="131"/>
      <c r="AK533" s="131"/>
      <c r="AL533" s="131"/>
    </row>
    <row r="534" spans="1:38" s="264" customFormat="1" x14ac:dyDescent="0.2">
      <c r="A534" s="230"/>
      <c r="B534" s="243"/>
      <c r="C534" s="174"/>
      <c r="D534" s="174"/>
      <c r="E534" s="174"/>
      <c r="F534" s="174"/>
      <c r="G534" s="174"/>
      <c r="H534" s="174"/>
      <c r="I534" s="174"/>
      <c r="J534" s="174"/>
      <c r="K534" s="174"/>
      <c r="L534" s="174"/>
      <c r="M534" s="174"/>
      <c r="N534" s="174"/>
      <c r="O534" s="174"/>
      <c r="P534" s="174"/>
      <c r="Q534" s="174"/>
      <c r="R534" s="174"/>
      <c r="S534" s="174"/>
      <c r="T534" s="131"/>
      <c r="U534" s="131"/>
      <c r="V534" s="131"/>
      <c r="W534" s="131"/>
      <c r="X534" s="131"/>
      <c r="Y534" s="131"/>
      <c r="Z534" s="131"/>
      <c r="AA534" s="131"/>
      <c r="AB534" s="131"/>
      <c r="AC534" s="131"/>
      <c r="AD534" s="131"/>
      <c r="AE534" s="131"/>
      <c r="AF534" s="131"/>
      <c r="AG534" s="131"/>
      <c r="AH534" s="131"/>
      <c r="AI534" s="131"/>
      <c r="AJ534" s="131"/>
      <c r="AK534" s="131"/>
      <c r="AL534" s="131"/>
    </row>
    <row r="535" spans="1:38" s="264" customFormat="1" x14ac:dyDescent="0.2">
      <c r="A535" s="246"/>
      <c r="B535" s="243"/>
      <c r="C535" s="200"/>
      <c r="D535" s="200"/>
      <c r="E535" s="200"/>
      <c r="F535" s="200"/>
      <c r="G535" s="200"/>
      <c r="H535" s="200"/>
      <c r="I535" s="200"/>
      <c r="J535" s="200"/>
      <c r="K535" s="200"/>
      <c r="L535" s="200"/>
      <c r="M535" s="200"/>
      <c r="N535" s="200"/>
      <c r="O535" s="200"/>
      <c r="P535" s="200"/>
      <c r="Q535" s="200"/>
      <c r="R535" s="200"/>
      <c r="S535" s="200"/>
      <c r="T535" s="131"/>
      <c r="U535" s="131"/>
      <c r="V535" s="131"/>
      <c r="W535" s="131"/>
      <c r="X535" s="131"/>
      <c r="Y535" s="131"/>
      <c r="Z535" s="131"/>
      <c r="AA535" s="131"/>
      <c r="AB535" s="131"/>
      <c r="AC535" s="131"/>
      <c r="AD535" s="131"/>
      <c r="AE535" s="131"/>
      <c r="AF535" s="131"/>
      <c r="AG535" s="131"/>
      <c r="AH535" s="131"/>
      <c r="AI535" s="131"/>
      <c r="AJ535" s="131"/>
      <c r="AK535" s="131"/>
      <c r="AL535" s="131"/>
    </row>
    <row r="536" spans="1:38" s="264" customFormat="1" x14ac:dyDescent="0.2">
      <c r="A536" s="230"/>
      <c r="B536" s="243"/>
      <c r="C536" s="174"/>
      <c r="D536" s="174"/>
      <c r="E536" s="174"/>
      <c r="F536" s="174"/>
      <c r="G536" s="174"/>
      <c r="H536" s="174"/>
      <c r="I536" s="174"/>
      <c r="J536" s="174"/>
      <c r="K536" s="174"/>
      <c r="L536" s="174"/>
      <c r="M536" s="174"/>
      <c r="N536" s="174"/>
      <c r="O536" s="174"/>
      <c r="P536" s="174"/>
      <c r="Q536" s="174"/>
      <c r="R536" s="174"/>
      <c r="S536" s="174"/>
      <c r="T536" s="131"/>
      <c r="U536" s="131"/>
      <c r="V536" s="131"/>
      <c r="W536" s="131"/>
      <c r="X536" s="131"/>
      <c r="Y536" s="131"/>
      <c r="Z536" s="131"/>
      <c r="AA536" s="131"/>
      <c r="AB536" s="131"/>
      <c r="AC536" s="131"/>
      <c r="AD536" s="131"/>
      <c r="AE536" s="131"/>
      <c r="AF536" s="131"/>
      <c r="AG536" s="131"/>
      <c r="AH536" s="131"/>
      <c r="AI536" s="131"/>
      <c r="AJ536" s="131"/>
      <c r="AK536" s="131"/>
      <c r="AL536" s="131"/>
    </row>
    <row r="537" spans="1:38" s="264" customFormat="1" x14ac:dyDescent="0.2">
      <c r="A537" s="230"/>
      <c r="B537" s="243"/>
      <c r="C537" s="174"/>
      <c r="D537" s="174"/>
      <c r="E537" s="174"/>
      <c r="F537" s="174"/>
      <c r="G537" s="174"/>
      <c r="H537" s="174"/>
      <c r="I537" s="174"/>
      <c r="J537" s="174"/>
      <c r="K537" s="174"/>
      <c r="L537" s="174"/>
      <c r="M537" s="174"/>
      <c r="N537" s="174"/>
      <c r="O537" s="174"/>
      <c r="P537" s="174"/>
      <c r="Q537" s="174"/>
      <c r="R537" s="174"/>
      <c r="S537" s="174"/>
      <c r="T537" s="131"/>
      <c r="U537" s="131"/>
      <c r="V537" s="131"/>
      <c r="W537" s="131"/>
      <c r="X537" s="131"/>
      <c r="Y537" s="131"/>
      <c r="Z537" s="131"/>
      <c r="AA537" s="131"/>
      <c r="AB537" s="131"/>
      <c r="AC537" s="131"/>
      <c r="AD537" s="131"/>
      <c r="AE537" s="131"/>
      <c r="AF537" s="131"/>
      <c r="AG537" s="131"/>
      <c r="AH537" s="131"/>
      <c r="AI537" s="131"/>
      <c r="AJ537" s="131"/>
      <c r="AK537" s="131"/>
      <c r="AL537" s="131"/>
    </row>
    <row r="538" spans="1:38" s="264" customFormat="1" x14ac:dyDescent="0.2">
      <c r="A538" s="230"/>
      <c r="B538" s="243"/>
      <c r="C538" s="174"/>
      <c r="D538" s="174"/>
      <c r="E538" s="174"/>
      <c r="F538" s="174"/>
      <c r="G538" s="174"/>
      <c r="H538" s="174"/>
      <c r="I538" s="174"/>
      <c r="J538" s="174"/>
      <c r="K538" s="174"/>
      <c r="L538" s="174"/>
      <c r="M538" s="174"/>
      <c r="N538" s="174"/>
      <c r="O538" s="174"/>
      <c r="P538" s="174"/>
      <c r="Q538" s="174"/>
      <c r="R538" s="174"/>
      <c r="S538" s="174"/>
      <c r="T538" s="131"/>
      <c r="U538" s="131"/>
      <c r="V538" s="131"/>
      <c r="W538" s="131"/>
      <c r="X538" s="131"/>
      <c r="Y538" s="131"/>
      <c r="Z538" s="131"/>
      <c r="AA538" s="131"/>
      <c r="AB538" s="131"/>
      <c r="AC538" s="131"/>
      <c r="AD538" s="131"/>
      <c r="AE538" s="131"/>
      <c r="AF538" s="131"/>
      <c r="AG538" s="131"/>
      <c r="AH538" s="131"/>
      <c r="AI538" s="131"/>
      <c r="AJ538" s="131"/>
      <c r="AK538" s="131"/>
      <c r="AL538" s="131"/>
    </row>
    <row r="539" spans="1:38" s="264" customFormat="1" x14ac:dyDescent="0.2">
      <c r="A539" s="230"/>
      <c r="B539" s="243"/>
      <c r="C539" s="174"/>
      <c r="D539" s="174"/>
      <c r="E539" s="174"/>
      <c r="F539" s="174"/>
      <c r="G539" s="174"/>
      <c r="H539" s="174"/>
      <c r="I539" s="174"/>
      <c r="J539" s="174"/>
      <c r="K539" s="174"/>
      <c r="L539" s="174"/>
      <c r="M539" s="174"/>
      <c r="N539" s="174"/>
      <c r="O539" s="174"/>
      <c r="P539" s="174"/>
      <c r="Q539" s="174"/>
      <c r="R539" s="174"/>
      <c r="S539" s="174"/>
      <c r="T539" s="131"/>
      <c r="U539" s="131"/>
      <c r="V539" s="131"/>
      <c r="W539" s="131"/>
      <c r="X539" s="131"/>
      <c r="Y539" s="131"/>
      <c r="Z539" s="131"/>
      <c r="AA539" s="131"/>
      <c r="AB539" s="131"/>
      <c r="AC539" s="131"/>
      <c r="AD539" s="131"/>
      <c r="AE539" s="131"/>
      <c r="AF539" s="131"/>
      <c r="AG539" s="131"/>
      <c r="AH539" s="131"/>
      <c r="AI539" s="131"/>
      <c r="AJ539" s="131"/>
      <c r="AK539" s="131"/>
      <c r="AL539" s="131"/>
    </row>
    <row r="540" spans="1:38" s="264" customFormat="1" x14ac:dyDescent="0.2">
      <c r="A540" s="230"/>
      <c r="B540" s="243"/>
      <c r="C540" s="174"/>
      <c r="D540" s="174"/>
      <c r="E540" s="174"/>
      <c r="F540" s="174"/>
      <c r="G540" s="174"/>
      <c r="H540" s="174"/>
      <c r="I540" s="174"/>
      <c r="J540" s="174"/>
      <c r="K540" s="174"/>
      <c r="L540" s="174"/>
      <c r="M540" s="174"/>
      <c r="N540" s="174"/>
      <c r="O540" s="174"/>
      <c r="P540" s="174"/>
      <c r="Q540" s="174"/>
      <c r="R540" s="174"/>
      <c r="S540" s="174"/>
      <c r="T540" s="131"/>
      <c r="U540" s="131"/>
      <c r="V540" s="131"/>
      <c r="W540" s="131"/>
      <c r="X540" s="131"/>
      <c r="Y540" s="131"/>
      <c r="Z540" s="131"/>
      <c r="AA540" s="131"/>
      <c r="AB540" s="131"/>
      <c r="AC540" s="131"/>
      <c r="AD540" s="131"/>
      <c r="AE540" s="131"/>
      <c r="AF540" s="131"/>
      <c r="AG540" s="131"/>
      <c r="AH540" s="131"/>
      <c r="AI540" s="131"/>
      <c r="AJ540" s="131"/>
      <c r="AK540" s="131"/>
      <c r="AL540" s="131"/>
    </row>
    <row r="541" spans="1:38" s="264" customFormat="1" x14ac:dyDescent="0.2">
      <c r="A541" s="230"/>
      <c r="B541" s="243"/>
      <c r="C541" s="174"/>
      <c r="D541" s="174"/>
      <c r="E541" s="174"/>
      <c r="F541" s="174"/>
      <c r="G541" s="174"/>
      <c r="H541" s="174"/>
      <c r="I541" s="174"/>
      <c r="J541" s="174"/>
      <c r="K541" s="174"/>
      <c r="L541" s="174"/>
      <c r="M541" s="174"/>
      <c r="N541" s="174"/>
      <c r="O541" s="174"/>
      <c r="P541" s="174"/>
      <c r="Q541" s="174"/>
      <c r="R541" s="174"/>
      <c r="S541" s="174"/>
      <c r="T541" s="131"/>
      <c r="U541" s="131"/>
      <c r="V541" s="131"/>
      <c r="W541" s="131"/>
      <c r="X541" s="131"/>
      <c r="Y541" s="131"/>
      <c r="Z541" s="131"/>
      <c r="AA541" s="131"/>
      <c r="AB541" s="131"/>
      <c r="AC541" s="131"/>
      <c r="AD541" s="131"/>
      <c r="AE541" s="131"/>
      <c r="AF541" s="131"/>
      <c r="AG541" s="131"/>
      <c r="AH541" s="131"/>
      <c r="AI541" s="131"/>
      <c r="AJ541" s="131"/>
      <c r="AK541" s="131"/>
      <c r="AL541" s="131"/>
    </row>
    <row r="542" spans="1:38" s="264" customFormat="1" x14ac:dyDescent="0.2">
      <c r="A542" s="230"/>
      <c r="B542" s="243"/>
      <c r="C542" s="174"/>
      <c r="D542" s="174"/>
      <c r="E542" s="174"/>
      <c r="F542" s="174"/>
      <c r="G542" s="174"/>
      <c r="H542" s="174"/>
      <c r="I542" s="174"/>
      <c r="J542" s="174"/>
      <c r="K542" s="174"/>
      <c r="L542" s="174"/>
      <c r="M542" s="174"/>
      <c r="N542" s="174"/>
      <c r="O542" s="174"/>
      <c r="P542" s="174"/>
      <c r="Q542" s="174"/>
      <c r="R542" s="174"/>
      <c r="S542" s="174"/>
      <c r="T542" s="131"/>
      <c r="U542" s="131"/>
      <c r="V542" s="131"/>
      <c r="W542" s="131"/>
      <c r="X542" s="131"/>
      <c r="Y542" s="131"/>
      <c r="Z542" s="131"/>
      <c r="AA542" s="131"/>
      <c r="AB542" s="131"/>
      <c r="AC542" s="131"/>
      <c r="AD542" s="131"/>
      <c r="AE542" s="131"/>
      <c r="AF542" s="131"/>
      <c r="AG542" s="131"/>
      <c r="AH542" s="131"/>
      <c r="AI542" s="131"/>
      <c r="AJ542" s="131"/>
      <c r="AK542" s="131"/>
      <c r="AL542" s="131"/>
    </row>
    <row r="543" spans="1:38" s="264" customFormat="1" x14ac:dyDescent="0.2">
      <c r="A543" s="230"/>
      <c r="B543" s="243"/>
      <c r="C543" s="174"/>
      <c r="D543" s="174"/>
      <c r="E543" s="174"/>
      <c r="F543" s="174"/>
      <c r="G543" s="174"/>
      <c r="H543" s="174"/>
      <c r="I543" s="174"/>
      <c r="J543" s="174"/>
      <c r="K543" s="174"/>
      <c r="L543" s="174"/>
      <c r="M543" s="174"/>
      <c r="N543" s="174"/>
      <c r="O543" s="174"/>
      <c r="P543" s="174"/>
      <c r="Q543" s="174"/>
      <c r="R543" s="174"/>
      <c r="S543" s="174"/>
      <c r="T543" s="131"/>
      <c r="U543" s="131"/>
      <c r="V543" s="131"/>
      <c r="W543" s="131"/>
      <c r="X543" s="131"/>
      <c r="Y543" s="131"/>
      <c r="Z543" s="131"/>
      <c r="AA543" s="131"/>
      <c r="AB543" s="131"/>
      <c r="AC543" s="131"/>
      <c r="AD543" s="131"/>
      <c r="AE543" s="131"/>
      <c r="AF543" s="131"/>
      <c r="AG543" s="131"/>
      <c r="AH543" s="131"/>
      <c r="AI543" s="131"/>
      <c r="AJ543" s="131"/>
      <c r="AK543" s="131"/>
      <c r="AL543" s="131"/>
    </row>
    <row r="544" spans="1:38" s="264" customFormat="1" x14ac:dyDescent="0.2">
      <c r="A544" s="230"/>
      <c r="B544" s="243"/>
      <c r="C544" s="174"/>
      <c r="D544" s="174"/>
      <c r="E544" s="174"/>
      <c r="F544" s="174"/>
      <c r="G544" s="174"/>
      <c r="H544" s="174"/>
      <c r="I544" s="174"/>
      <c r="J544" s="174"/>
      <c r="K544" s="174"/>
      <c r="L544" s="174"/>
      <c r="M544" s="174"/>
      <c r="N544" s="174"/>
      <c r="O544" s="174"/>
      <c r="P544" s="174"/>
      <c r="Q544" s="174"/>
      <c r="R544" s="174"/>
      <c r="S544" s="174"/>
      <c r="T544" s="131"/>
      <c r="U544" s="131"/>
      <c r="V544" s="131"/>
      <c r="W544" s="131"/>
      <c r="X544" s="131"/>
      <c r="Y544" s="131"/>
      <c r="Z544" s="131"/>
      <c r="AA544" s="131"/>
      <c r="AB544" s="131"/>
      <c r="AC544" s="131"/>
      <c r="AD544" s="131"/>
      <c r="AE544" s="131"/>
      <c r="AF544" s="131"/>
      <c r="AG544" s="131"/>
      <c r="AH544" s="131"/>
      <c r="AI544" s="131"/>
      <c r="AJ544" s="131"/>
      <c r="AK544" s="131"/>
      <c r="AL544" s="131"/>
    </row>
    <row r="545" spans="1:38" s="264" customFormat="1" x14ac:dyDescent="0.2">
      <c r="A545" s="230"/>
      <c r="B545" s="243"/>
      <c r="C545" s="174"/>
      <c r="D545" s="174"/>
      <c r="E545" s="174"/>
      <c r="F545" s="174"/>
      <c r="G545" s="174"/>
      <c r="H545" s="174"/>
      <c r="I545" s="174"/>
      <c r="J545" s="174"/>
      <c r="K545" s="174"/>
      <c r="L545" s="174"/>
      <c r="M545" s="174"/>
      <c r="N545" s="174"/>
      <c r="O545" s="174"/>
      <c r="P545" s="174"/>
      <c r="Q545" s="174"/>
      <c r="R545" s="174"/>
      <c r="S545" s="174"/>
      <c r="T545" s="131"/>
      <c r="U545" s="131"/>
      <c r="V545" s="131"/>
      <c r="W545" s="131"/>
      <c r="X545" s="131"/>
      <c r="Y545" s="131"/>
      <c r="Z545" s="131"/>
      <c r="AA545" s="131"/>
      <c r="AB545" s="131"/>
      <c r="AC545" s="131"/>
      <c r="AD545" s="131"/>
      <c r="AE545" s="131"/>
      <c r="AF545" s="131"/>
      <c r="AG545" s="131"/>
      <c r="AH545" s="131"/>
      <c r="AI545" s="131"/>
      <c r="AJ545" s="131"/>
      <c r="AK545" s="131"/>
      <c r="AL545" s="131"/>
    </row>
    <row r="546" spans="1:38" s="264" customFormat="1" x14ac:dyDescent="0.2">
      <c r="A546" s="245"/>
      <c r="B546" s="243"/>
      <c r="C546" s="174"/>
      <c r="D546" s="174"/>
      <c r="E546" s="174"/>
      <c r="F546" s="174"/>
      <c r="G546" s="174"/>
      <c r="H546" s="174"/>
      <c r="I546" s="174"/>
      <c r="J546" s="174"/>
      <c r="K546" s="174"/>
      <c r="L546" s="174"/>
      <c r="M546" s="174"/>
      <c r="N546" s="174"/>
      <c r="O546" s="174"/>
      <c r="P546" s="174"/>
      <c r="Q546" s="174"/>
      <c r="R546" s="174"/>
      <c r="S546" s="174"/>
      <c r="T546" s="131"/>
      <c r="U546" s="131"/>
      <c r="V546" s="131"/>
      <c r="W546" s="131"/>
      <c r="X546" s="131"/>
      <c r="Y546" s="131"/>
      <c r="Z546" s="131"/>
      <c r="AA546" s="131"/>
      <c r="AB546" s="131"/>
      <c r="AC546" s="131"/>
      <c r="AD546" s="131"/>
      <c r="AE546" s="131"/>
      <c r="AF546" s="131"/>
      <c r="AG546" s="131"/>
      <c r="AH546" s="131"/>
      <c r="AI546" s="131"/>
      <c r="AJ546" s="131"/>
      <c r="AK546" s="131"/>
      <c r="AL546" s="131"/>
    </row>
    <row r="547" spans="1:38" s="131" customFormat="1" x14ac:dyDescent="0.2">
      <c r="C547" s="210"/>
      <c r="D547" s="210"/>
      <c r="E547" s="210"/>
      <c r="F547" s="210"/>
      <c r="G547" s="210"/>
      <c r="H547" s="210"/>
      <c r="I547" s="210"/>
      <c r="J547" s="210"/>
      <c r="K547" s="210"/>
      <c r="L547" s="210"/>
      <c r="M547" s="210"/>
      <c r="N547" s="210"/>
      <c r="O547" s="210"/>
      <c r="P547" s="210"/>
      <c r="Q547" s="210"/>
      <c r="R547" s="210"/>
      <c r="S547" s="210"/>
    </row>
    <row r="548" spans="1:38" s="131" customFormat="1" ht="14.25" customHeight="1" x14ac:dyDescent="0.2">
      <c r="C548" s="210"/>
      <c r="D548" s="210"/>
      <c r="E548" s="210"/>
      <c r="F548" s="210"/>
      <c r="G548" s="210"/>
      <c r="H548" s="210"/>
      <c r="I548" s="210"/>
      <c r="J548" s="210"/>
      <c r="K548" s="210"/>
      <c r="L548" s="210"/>
      <c r="M548" s="210"/>
      <c r="N548" s="210"/>
      <c r="O548" s="210"/>
      <c r="P548" s="210"/>
      <c r="Q548" s="210"/>
      <c r="R548" s="210"/>
      <c r="S548" s="210"/>
    </row>
    <row r="549" spans="1:38" s="131" customFormat="1" x14ac:dyDescent="0.2">
      <c r="A549" s="56"/>
      <c r="B549" s="243"/>
      <c r="C549" s="174"/>
      <c r="D549" s="174"/>
      <c r="E549" s="174"/>
      <c r="F549" s="174"/>
      <c r="G549" s="174"/>
      <c r="H549" s="174"/>
      <c r="I549" s="174"/>
      <c r="J549" s="174"/>
      <c r="K549" s="174"/>
      <c r="L549" s="174"/>
      <c r="M549" s="174"/>
      <c r="N549" s="174"/>
      <c r="O549" s="174"/>
      <c r="P549" s="174"/>
      <c r="Q549" s="174"/>
      <c r="R549" s="174"/>
      <c r="S549" s="174"/>
    </row>
    <row r="550" spans="1:38" s="131" customFormat="1" outlineLevel="1" x14ac:dyDescent="0.2">
      <c r="A550" s="244"/>
      <c r="B550" s="243"/>
      <c r="C550" s="174"/>
      <c r="D550" s="174"/>
      <c r="E550" s="174"/>
      <c r="F550" s="174"/>
      <c r="G550" s="174"/>
      <c r="H550" s="174"/>
      <c r="I550" s="174"/>
      <c r="J550" s="174"/>
      <c r="K550" s="174"/>
      <c r="L550" s="174"/>
      <c r="M550" s="174"/>
      <c r="N550" s="174"/>
      <c r="O550" s="174"/>
      <c r="P550" s="174"/>
      <c r="Q550" s="174"/>
      <c r="R550" s="174"/>
      <c r="S550" s="174"/>
    </row>
    <row r="551" spans="1:38" s="131" customFormat="1" outlineLevel="1" x14ac:dyDescent="0.2">
      <c r="A551" s="245"/>
      <c r="B551" s="243"/>
      <c r="C551" s="174"/>
      <c r="D551" s="174"/>
      <c r="E551" s="174"/>
      <c r="F551" s="174"/>
      <c r="G551" s="174"/>
      <c r="H551" s="174"/>
      <c r="I551" s="174"/>
      <c r="J551" s="174"/>
      <c r="K551" s="174"/>
      <c r="L551" s="174"/>
      <c r="M551" s="174"/>
      <c r="N551" s="174"/>
      <c r="O551" s="174"/>
      <c r="P551" s="174"/>
      <c r="Q551" s="174"/>
      <c r="R551" s="174"/>
      <c r="S551" s="174"/>
    </row>
    <row r="552" spans="1:38" s="131" customFormat="1" outlineLevel="1" x14ac:dyDescent="0.2">
      <c r="A552" s="246"/>
      <c r="B552" s="243"/>
      <c r="C552" s="317"/>
      <c r="D552" s="317"/>
      <c r="E552" s="174"/>
      <c r="F552" s="174"/>
      <c r="G552" s="174"/>
      <c r="H552" s="174"/>
      <c r="I552" s="174"/>
      <c r="J552" s="174"/>
      <c r="K552" s="174"/>
      <c r="L552" s="174"/>
      <c r="M552" s="174"/>
      <c r="N552" s="174"/>
      <c r="O552" s="174"/>
      <c r="P552" s="174"/>
      <c r="Q552" s="174"/>
      <c r="R552" s="174"/>
      <c r="S552" s="174"/>
    </row>
    <row r="553" spans="1:38" s="131" customFormat="1" outlineLevel="1" x14ac:dyDescent="0.2">
      <c r="A553" s="247"/>
      <c r="B553" s="243"/>
      <c r="C553" s="174"/>
      <c r="D553" s="174"/>
      <c r="E553" s="174"/>
      <c r="F553" s="174"/>
      <c r="G553" s="174"/>
      <c r="H553" s="174"/>
      <c r="I553" s="174"/>
      <c r="J553" s="174"/>
      <c r="K553" s="174"/>
      <c r="L553" s="174"/>
      <c r="M553" s="174"/>
      <c r="N553" s="174"/>
      <c r="O553" s="174"/>
      <c r="P553" s="174"/>
      <c r="Q553" s="174"/>
      <c r="R553" s="174"/>
      <c r="S553" s="174"/>
    </row>
    <row r="554" spans="1:38" s="131" customFormat="1" outlineLevel="1" x14ac:dyDescent="0.2">
      <c r="A554" s="247"/>
      <c r="B554" s="243"/>
      <c r="C554" s="174"/>
      <c r="D554" s="174"/>
      <c r="E554" s="174"/>
      <c r="F554" s="174"/>
      <c r="G554" s="174"/>
      <c r="H554" s="174"/>
      <c r="I554" s="174"/>
      <c r="J554" s="174"/>
      <c r="K554" s="174"/>
      <c r="L554" s="174"/>
      <c r="M554" s="174"/>
      <c r="N554" s="174"/>
      <c r="O554" s="174"/>
      <c r="P554" s="174"/>
      <c r="Q554" s="174"/>
      <c r="R554" s="174"/>
      <c r="S554" s="174"/>
    </row>
    <row r="555" spans="1:38" s="131" customFormat="1" outlineLevel="1" x14ac:dyDescent="0.2">
      <c r="A555" s="246"/>
      <c r="B555" s="243"/>
      <c r="C555" s="174"/>
      <c r="D555" s="174"/>
      <c r="E555" s="174"/>
      <c r="F555" s="174"/>
      <c r="G555" s="174"/>
      <c r="H555" s="174"/>
      <c r="I555" s="174"/>
      <c r="J555" s="174"/>
      <c r="K555" s="174"/>
      <c r="L555" s="174"/>
      <c r="M555" s="174"/>
      <c r="N555" s="174"/>
      <c r="O555" s="174"/>
      <c r="P555" s="174"/>
      <c r="Q555" s="174"/>
      <c r="R555" s="174"/>
      <c r="S555" s="174"/>
    </row>
    <row r="556" spans="1:38" s="131" customFormat="1" outlineLevel="1" x14ac:dyDescent="0.2">
      <c r="A556" s="246"/>
      <c r="B556" s="243"/>
      <c r="C556" s="174"/>
      <c r="D556" s="174"/>
      <c r="E556" s="174"/>
      <c r="F556" s="174"/>
      <c r="G556" s="174"/>
      <c r="H556" s="174"/>
      <c r="I556" s="174"/>
      <c r="J556" s="174"/>
      <c r="K556" s="174"/>
      <c r="L556" s="174"/>
      <c r="M556" s="174"/>
      <c r="N556" s="174"/>
      <c r="O556" s="174"/>
      <c r="P556" s="174"/>
      <c r="Q556" s="174"/>
      <c r="R556" s="174"/>
      <c r="S556" s="174"/>
    </row>
    <row r="557" spans="1:38" s="131" customFormat="1" outlineLevel="1" x14ac:dyDescent="0.2">
      <c r="A557" s="245"/>
      <c r="B557" s="243"/>
      <c r="C557" s="318"/>
      <c r="D557" s="200"/>
      <c r="E557" s="200"/>
      <c r="F557" s="200"/>
      <c r="G557" s="200"/>
      <c r="H557" s="200"/>
      <c r="I557" s="200"/>
      <c r="J557" s="200"/>
      <c r="K557" s="200"/>
      <c r="L557" s="200"/>
      <c r="M557" s="200"/>
      <c r="N557" s="200"/>
      <c r="O557" s="200"/>
      <c r="P557" s="200"/>
      <c r="Q557" s="200"/>
      <c r="R557" s="200"/>
      <c r="S557" s="200"/>
    </row>
    <row r="558" spans="1:38" s="131" customFormat="1" outlineLevel="1" x14ac:dyDescent="0.2">
      <c r="A558" s="246"/>
      <c r="B558" s="243"/>
      <c r="C558" s="318"/>
      <c r="D558" s="200"/>
      <c r="E558" s="200"/>
      <c r="F558" s="200"/>
      <c r="G558" s="200"/>
      <c r="H558" s="200"/>
      <c r="I558" s="200"/>
      <c r="J558" s="200"/>
      <c r="K558" s="200"/>
      <c r="L558" s="200"/>
      <c r="M558" s="200"/>
      <c r="N558" s="200"/>
      <c r="O558" s="200"/>
      <c r="P558" s="200"/>
      <c r="Q558" s="200"/>
      <c r="R558" s="200"/>
      <c r="S558" s="200"/>
    </row>
    <row r="559" spans="1:38" s="131" customFormat="1" outlineLevel="1" x14ac:dyDescent="0.2">
      <c r="A559" s="230"/>
      <c r="B559" s="243"/>
      <c r="C559" s="317"/>
      <c r="D559" s="174"/>
      <c r="E559" s="174"/>
      <c r="F559" s="174"/>
      <c r="G559" s="174"/>
      <c r="H559" s="174"/>
      <c r="I559" s="174"/>
      <c r="J559" s="174"/>
      <c r="K559" s="174"/>
      <c r="L559" s="174"/>
      <c r="M559" s="174"/>
      <c r="N559" s="174"/>
      <c r="O559" s="174"/>
      <c r="P559" s="174"/>
      <c r="Q559" s="174"/>
      <c r="R559" s="174"/>
      <c r="S559" s="174"/>
    </row>
    <row r="560" spans="1:38" s="131" customFormat="1" outlineLevel="1" x14ac:dyDescent="0.2">
      <c r="A560" s="199"/>
      <c r="B560" s="243"/>
      <c r="C560" s="317"/>
      <c r="D560" s="317"/>
      <c r="E560" s="317"/>
      <c r="F560" s="317"/>
      <c r="G560" s="317"/>
      <c r="H560" s="317"/>
      <c r="I560" s="317"/>
      <c r="J560" s="317"/>
      <c r="K560" s="317"/>
      <c r="L560" s="317"/>
      <c r="M560" s="317"/>
      <c r="N560" s="317"/>
      <c r="O560" s="317"/>
      <c r="P560" s="317"/>
      <c r="Q560" s="317"/>
      <c r="R560" s="317"/>
      <c r="S560" s="317"/>
    </row>
    <row r="561" spans="1:19" s="131" customFormat="1" outlineLevel="1" x14ac:dyDescent="0.2">
      <c r="A561" s="230"/>
      <c r="B561" s="243"/>
      <c r="C561" s="317"/>
      <c r="D561" s="317"/>
      <c r="E561" s="317"/>
      <c r="F561" s="317"/>
      <c r="G561" s="317"/>
      <c r="H561" s="317"/>
      <c r="I561" s="317"/>
      <c r="J561" s="317"/>
      <c r="K561" s="317"/>
      <c r="L561" s="317"/>
      <c r="M561" s="317"/>
      <c r="N561" s="317"/>
      <c r="O561" s="317"/>
      <c r="P561" s="317"/>
      <c r="Q561" s="317"/>
      <c r="R561" s="317"/>
      <c r="S561" s="317"/>
    </row>
    <row r="562" spans="1:19" s="131" customFormat="1" outlineLevel="1" x14ac:dyDescent="0.2">
      <c r="A562" s="230"/>
      <c r="B562" s="243"/>
      <c r="C562" s="158"/>
      <c r="D562" s="158"/>
      <c r="E562" s="158"/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  <c r="P562" s="158"/>
      <c r="Q562" s="158"/>
      <c r="R562" s="158"/>
      <c r="S562" s="158"/>
    </row>
    <row r="563" spans="1:19" s="131" customFormat="1" outlineLevel="1" x14ac:dyDescent="0.2">
      <c r="A563" s="230"/>
      <c r="B563" s="243"/>
      <c r="C563" s="158"/>
      <c r="D563" s="158"/>
      <c r="E563" s="158"/>
      <c r="F563" s="158"/>
      <c r="G563" s="158"/>
      <c r="H563" s="158"/>
      <c r="I563" s="158"/>
      <c r="J563" s="158"/>
      <c r="K563" s="158"/>
      <c r="L563" s="158"/>
      <c r="M563" s="158"/>
      <c r="N563" s="158"/>
      <c r="O563" s="158"/>
      <c r="P563" s="158"/>
      <c r="Q563" s="158"/>
      <c r="R563" s="158"/>
      <c r="S563" s="158"/>
    </row>
    <row r="564" spans="1:19" s="131" customFormat="1" outlineLevel="1" x14ac:dyDescent="0.2">
      <c r="A564" s="230"/>
      <c r="B564" s="243"/>
      <c r="C564" s="158"/>
      <c r="D564" s="158"/>
      <c r="E564" s="158"/>
      <c r="F564" s="158"/>
      <c r="G564" s="158"/>
      <c r="H564" s="158"/>
      <c r="I564" s="158"/>
      <c r="J564" s="158"/>
      <c r="K564" s="158"/>
      <c r="L564" s="158"/>
      <c r="M564" s="158"/>
      <c r="N564" s="158"/>
      <c r="O564" s="158"/>
      <c r="P564" s="158"/>
      <c r="Q564" s="158"/>
      <c r="R564" s="158"/>
      <c r="S564" s="158"/>
    </row>
    <row r="565" spans="1:19" s="131" customFormat="1" outlineLevel="1" x14ac:dyDescent="0.2">
      <c r="A565" s="230"/>
      <c r="B565" s="243"/>
      <c r="C565" s="158"/>
      <c r="D565" s="158"/>
      <c r="E565" s="158"/>
      <c r="F565" s="158"/>
      <c r="G565" s="158"/>
      <c r="H565" s="158"/>
      <c r="I565" s="158"/>
      <c r="J565" s="158"/>
      <c r="K565" s="158"/>
      <c r="L565" s="158"/>
      <c r="M565" s="158"/>
      <c r="N565" s="158"/>
      <c r="O565" s="158"/>
      <c r="P565" s="158"/>
      <c r="Q565" s="158"/>
      <c r="R565" s="158"/>
      <c r="S565" s="158"/>
    </row>
    <row r="566" spans="1:19" s="131" customFormat="1" outlineLevel="1" x14ac:dyDescent="0.2">
      <c r="A566" s="246"/>
      <c r="B566" s="243"/>
      <c r="C566" s="155"/>
      <c r="D566" s="155"/>
      <c r="E566" s="155"/>
      <c r="F566" s="155"/>
      <c r="G566" s="155"/>
      <c r="H566" s="155"/>
      <c r="I566" s="155"/>
      <c r="J566" s="155"/>
      <c r="K566" s="155"/>
      <c r="L566" s="155"/>
      <c r="M566" s="155"/>
      <c r="N566" s="155"/>
      <c r="O566" s="155"/>
      <c r="P566" s="155"/>
      <c r="Q566" s="155"/>
      <c r="R566" s="155"/>
      <c r="S566" s="155"/>
    </row>
    <row r="567" spans="1:19" s="131" customFormat="1" outlineLevel="1" x14ac:dyDescent="0.2">
      <c r="A567" s="230"/>
      <c r="B567" s="243"/>
      <c r="C567" s="158"/>
      <c r="D567" s="158"/>
      <c r="E567" s="158"/>
      <c r="F567" s="158"/>
      <c r="G567" s="158"/>
      <c r="H567" s="158"/>
      <c r="I567" s="158"/>
      <c r="J567" s="158"/>
      <c r="K567" s="158"/>
      <c r="L567" s="158"/>
      <c r="M567" s="158"/>
      <c r="N567" s="158"/>
      <c r="O567" s="158"/>
      <c r="P567" s="158"/>
      <c r="Q567" s="158"/>
      <c r="R567" s="158"/>
      <c r="S567" s="158"/>
    </row>
    <row r="568" spans="1:19" s="131" customFormat="1" outlineLevel="1" x14ac:dyDescent="0.2">
      <c r="A568" s="230"/>
      <c r="B568" s="243"/>
      <c r="C568" s="158"/>
      <c r="D568" s="158"/>
      <c r="E568" s="158"/>
      <c r="F568" s="158"/>
      <c r="G568" s="158"/>
      <c r="H568" s="158"/>
      <c r="I568" s="158"/>
      <c r="J568" s="158"/>
      <c r="K568" s="158"/>
      <c r="L568" s="158"/>
      <c r="M568" s="158"/>
      <c r="N568" s="158"/>
      <c r="O568" s="158"/>
      <c r="P568" s="158"/>
      <c r="Q568" s="158"/>
      <c r="R568" s="158"/>
      <c r="S568" s="158"/>
    </row>
    <row r="569" spans="1:19" s="131" customFormat="1" outlineLevel="1" x14ac:dyDescent="0.2">
      <c r="A569" s="230"/>
      <c r="B569" s="243"/>
      <c r="C569" s="158"/>
      <c r="D569" s="158"/>
      <c r="E569" s="158"/>
      <c r="F569" s="158"/>
      <c r="G569" s="158"/>
      <c r="H569" s="158"/>
      <c r="I569" s="158"/>
      <c r="J569" s="158"/>
      <c r="K569" s="158"/>
      <c r="L569" s="158"/>
      <c r="M569" s="158"/>
      <c r="N569" s="158"/>
      <c r="O569" s="158"/>
      <c r="P569" s="158"/>
      <c r="Q569" s="158"/>
      <c r="R569" s="158"/>
      <c r="S569" s="158"/>
    </row>
    <row r="570" spans="1:19" s="131" customFormat="1" outlineLevel="1" x14ac:dyDescent="0.2">
      <c r="A570" s="230"/>
      <c r="B570" s="243"/>
      <c r="C570" s="158"/>
      <c r="D570" s="158"/>
      <c r="E570" s="158"/>
      <c r="F570" s="158"/>
      <c r="G570" s="158"/>
      <c r="H570" s="158"/>
      <c r="I570" s="158"/>
      <c r="J570" s="158"/>
      <c r="K570" s="158"/>
      <c r="L570" s="158"/>
      <c r="M570" s="158"/>
      <c r="N570" s="158"/>
      <c r="O570" s="158"/>
      <c r="P570" s="158"/>
      <c r="Q570" s="158"/>
      <c r="R570" s="158"/>
      <c r="S570" s="158"/>
    </row>
    <row r="571" spans="1:19" s="131" customFormat="1" outlineLevel="1" x14ac:dyDescent="0.2">
      <c r="A571" s="230"/>
      <c r="B571" s="243"/>
      <c r="C571" s="158"/>
      <c r="D571" s="158"/>
      <c r="E571" s="158"/>
      <c r="F571" s="158"/>
      <c r="G571" s="158"/>
      <c r="H571" s="158"/>
      <c r="I571" s="158"/>
      <c r="J571" s="158"/>
      <c r="K571" s="158"/>
      <c r="L571" s="158"/>
      <c r="M571" s="158"/>
      <c r="N571" s="158"/>
      <c r="O571" s="158"/>
      <c r="P571" s="158"/>
      <c r="Q571" s="158"/>
      <c r="R571" s="158"/>
      <c r="S571" s="158"/>
    </row>
    <row r="572" spans="1:19" s="131" customFormat="1" outlineLevel="1" x14ac:dyDescent="0.2">
      <c r="A572" s="230"/>
      <c r="B572" s="243"/>
      <c r="C572" s="158"/>
      <c r="D572" s="158"/>
      <c r="E572" s="158"/>
      <c r="F572" s="158"/>
      <c r="G572" s="158"/>
      <c r="H572" s="158"/>
      <c r="I572" s="158"/>
      <c r="J572" s="158"/>
      <c r="K572" s="158"/>
      <c r="L572" s="158"/>
      <c r="M572" s="158"/>
      <c r="N572" s="158"/>
      <c r="O572" s="158"/>
      <c r="P572" s="158"/>
      <c r="Q572" s="158"/>
      <c r="R572" s="158"/>
      <c r="S572" s="158"/>
    </row>
    <row r="573" spans="1:19" s="131" customFormat="1" outlineLevel="1" x14ac:dyDescent="0.2">
      <c r="A573" s="230"/>
      <c r="B573" s="243"/>
      <c r="C573" s="158"/>
      <c r="D573" s="158"/>
      <c r="E573" s="158"/>
      <c r="F573" s="158"/>
      <c r="G573" s="158"/>
      <c r="H573" s="158"/>
      <c r="I573" s="158"/>
      <c r="J573" s="158"/>
      <c r="K573" s="158"/>
      <c r="L573" s="158"/>
      <c r="M573" s="158"/>
      <c r="N573" s="158"/>
      <c r="O573" s="158"/>
      <c r="P573" s="158"/>
      <c r="Q573" s="158"/>
      <c r="R573" s="158"/>
      <c r="S573" s="158"/>
    </row>
    <row r="574" spans="1:19" s="131" customFormat="1" outlineLevel="1" x14ac:dyDescent="0.2">
      <c r="A574" s="230"/>
      <c r="B574" s="243"/>
      <c r="C574" s="158"/>
      <c r="D574" s="158"/>
      <c r="E574" s="158"/>
      <c r="F574" s="158"/>
      <c r="G574" s="158"/>
      <c r="H574" s="158"/>
      <c r="I574" s="158"/>
      <c r="J574" s="158"/>
      <c r="K574" s="158"/>
      <c r="L574" s="158"/>
      <c r="M574" s="158"/>
      <c r="N574" s="158"/>
      <c r="O574" s="158"/>
      <c r="P574" s="158"/>
      <c r="Q574" s="158"/>
      <c r="R574" s="158"/>
      <c r="S574" s="158"/>
    </row>
    <row r="575" spans="1:19" s="131" customFormat="1" outlineLevel="1" x14ac:dyDescent="0.2">
      <c r="A575" s="230"/>
      <c r="B575" s="243"/>
      <c r="C575" s="158"/>
      <c r="D575" s="158"/>
      <c r="E575" s="158"/>
      <c r="F575" s="158"/>
      <c r="G575" s="158"/>
      <c r="H575" s="158"/>
      <c r="I575" s="158"/>
      <c r="J575" s="158"/>
      <c r="K575" s="158"/>
      <c r="L575" s="158"/>
      <c r="M575" s="158"/>
      <c r="N575" s="158"/>
      <c r="O575" s="158"/>
      <c r="P575" s="158"/>
      <c r="Q575" s="158"/>
      <c r="R575" s="158"/>
      <c r="S575" s="158"/>
    </row>
    <row r="576" spans="1:19" s="131" customFormat="1" outlineLevel="1" x14ac:dyDescent="0.2">
      <c r="A576" s="230"/>
      <c r="B576" s="243"/>
      <c r="C576" s="158"/>
      <c r="D576" s="158"/>
      <c r="E576" s="158"/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</row>
    <row r="577" spans="1:19" s="131" customFormat="1" outlineLevel="1" x14ac:dyDescent="0.2">
      <c r="A577" s="245"/>
      <c r="B577" s="243"/>
      <c r="C577" s="124"/>
      <c r="D577" s="124"/>
      <c r="E577" s="124"/>
      <c r="F577" s="124"/>
      <c r="G577" s="124"/>
      <c r="H577" s="124"/>
      <c r="I577" s="124"/>
      <c r="J577" s="124"/>
      <c r="K577" s="124"/>
      <c r="L577" s="124"/>
      <c r="M577" s="124"/>
      <c r="N577" s="124"/>
      <c r="O577" s="124"/>
      <c r="P577" s="124"/>
      <c r="Q577" s="124"/>
      <c r="R577" s="124"/>
      <c r="S577" s="124"/>
    </row>
    <row r="578" spans="1:19" s="131" customFormat="1" outlineLevel="1" x14ac:dyDescent="0.2">
      <c r="A578" s="245"/>
      <c r="C578" s="144"/>
      <c r="D578" s="144"/>
      <c r="E578" s="144"/>
      <c r="F578" s="144"/>
      <c r="G578" s="144"/>
      <c r="H578" s="144"/>
      <c r="I578" s="144"/>
      <c r="J578" s="144"/>
      <c r="K578" s="144"/>
      <c r="L578" s="144"/>
      <c r="M578" s="144"/>
      <c r="N578" s="144"/>
      <c r="O578" s="144"/>
      <c r="P578" s="144"/>
      <c r="Q578" s="144"/>
      <c r="R578" s="144"/>
      <c r="S578" s="144"/>
    </row>
    <row r="579" spans="1:19" s="131" customFormat="1" outlineLevel="1" x14ac:dyDescent="0.2">
      <c r="A579" s="245"/>
      <c r="C579" s="129"/>
      <c r="D579" s="129"/>
      <c r="E579" s="129"/>
      <c r="F579" s="129"/>
      <c r="G579" s="129"/>
      <c r="H579" s="129"/>
      <c r="I579" s="129"/>
      <c r="J579" s="129"/>
      <c r="K579" s="129"/>
      <c r="L579" s="129"/>
      <c r="M579" s="129"/>
      <c r="N579" s="129"/>
      <c r="O579" s="129"/>
      <c r="P579" s="129"/>
      <c r="Q579" s="129"/>
      <c r="R579" s="129"/>
      <c r="S579" s="129"/>
    </row>
    <row r="580" spans="1:19" s="131" customFormat="1" outlineLevel="1" x14ac:dyDescent="0.2">
      <c r="A580" s="56"/>
      <c r="B580" s="243"/>
      <c r="C580" s="124"/>
      <c r="D580" s="124"/>
      <c r="E580" s="124"/>
      <c r="F580" s="124"/>
      <c r="G580" s="124"/>
      <c r="H580" s="124"/>
      <c r="I580" s="124"/>
      <c r="J580" s="124"/>
      <c r="K580" s="124"/>
      <c r="L580" s="124"/>
      <c r="M580" s="124"/>
      <c r="N580" s="124"/>
      <c r="O580" s="124"/>
      <c r="P580" s="124"/>
      <c r="Q580" s="124"/>
      <c r="R580" s="124"/>
      <c r="S580" s="124"/>
    </row>
    <row r="581" spans="1:19" s="131" customFormat="1" outlineLevel="1" x14ac:dyDescent="0.2">
      <c r="A581" s="244"/>
      <c r="B581" s="243"/>
      <c r="C581" s="124"/>
      <c r="D581" s="124"/>
      <c r="E581" s="124"/>
      <c r="F581" s="124"/>
      <c r="G581" s="124"/>
      <c r="H581" s="124"/>
      <c r="I581" s="124"/>
      <c r="J581" s="124"/>
      <c r="K581" s="124"/>
      <c r="L581" s="124"/>
      <c r="M581" s="124"/>
      <c r="N581" s="124"/>
      <c r="O581" s="124"/>
      <c r="P581" s="124"/>
      <c r="Q581" s="124"/>
      <c r="R581" s="124"/>
      <c r="S581" s="124"/>
    </row>
    <row r="582" spans="1:19" s="131" customFormat="1" outlineLevel="1" x14ac:dyDescent="0.2">
      <c r="A582" s="245"/>
      <c r="B582" s="243"/>
      <c r="C582" s="124"/>
      <c r="D582" s="124"/>
      <c r="E582" s="124"/>
      <c r="F582" s="124"/>
      <c r="G582" s="124"/>
      <c r="H582" s="124"/>
      <c r="I582" s="124"/>
      <c r="J582" s="124"/>
      <c r="K582" s="124"/>
      <c r="L582" s="124"/>
      <c r="M582" s="124"/>
      <c r="N582" s="124"/>
      <c r="O582" s="124"/>
      <c r="P582" s="124"/>
      <c r="Q582" s="124"/>
      <c r="R582" s="124"/>
      <c r="S582" s="124"/>
    </row>
    <row r="583" spans="1:19" s="131" customFormat="1" outlineLevel="1" x14ac:dyDescent="0.2">
      <c r="A583" s="246"/>
      <c r="B583" s="243"/>
      <c r="C583" s="124"/>
      <c r="D583" s="124"/>
      <c r="E583" s="124"/>
      <c r="F583" s="124"/>
      <c r="G583" s="124"/>
      <c r="H583" s="124"/>
      <c r="I583" s="124"/>
      <c r="J583" s="124"/>
      <c r="K583" s="124"/>
      <c r="L583" s="124"/>
      <c r="M583" s="124"/>
      <c r="N583" s="124"/>
      <c r="O583" s="124"/>
      <c r="P583" s="124"/>
      <c r="Q583" s="124"/>
      <c r="R583" s="124"/>
      <c r="S583" s="124"/>
    </row>
    <row r="584" spans="1:19" s="131" customFormat="1" outlineLevel="1" x14ac:dyDescent="0.2">
      <c r="A584" s="247"/>
      <c r="B584" s="243"/>
      <c r="C584" s="124"/>
      <c r="D584" s="124"/>
      <c r="E584" s="124"/>
      <c r="F584" s="124"/>
      <c r="G584" s="124"/>
      <c r="H584" s="124"/>
      <c r="I584" s="124"/>
      <c r="J584" s="124"/>
      <c r="K584" s="124"/>
      <c r="L584" s="124"/>
      <c r="M584" s="124"/>
      <c r="N584" s="124"/>
      <c r="O584" s="124"/>
      <c r="P584" s="124"/>
      <c r="Q584" s="124"/>
      <c r="R584" s="124"/>
      <c r="S584" s="124"/>
    </row>
    <row r="585" spans="1:19" s="131" customFormat="1" outlineLevel="1" x14ac:dyDescent="0.2">
      <c r="A585" s="247"/>
      <c r="B585" s="243"/>
      <c r="C585" s="124"/>
      <c r="D585" s="124"/>
      <c r="E585" s="124"/>
      <c r="F585" s="124"/>
      <c r="G585" s="124"/>
      <c r="H585" s="124"/>
      <c r="I585" s="124"/>
      <c r="J585" s="124"/>
      <c r="K585" s="124"/>
      <c r="L585" s="124"/>
      <c r="M585" s="124"/>
      <c r="N585" s="124"/>
      <c r="O585" s="124"/>
      <c r="P585" s="124"/>
      <c r="Q585" s="124"/>
      <c r="R585" s="124"/>
      <c r="S585" s="124"/>
    </row>
    <row r="586" spans="1:19" s="131" customFormat="1" outlineLevel="1" x14ac:dyDescent="0.2">
      <c r="A586" s="246"/>
      <c r="B586" s="243"/>
      <c r="C586" s="124"/>
      <c r="D586" s="124"/>
      <c r="E586" s="124"/>
      <c r="F586" s="124"/>
      <c r="G586" s="124"/>
      <c r="H586" s="124"/>
      <c r="I586" s="319"/>
      <c r="J586" s="319"/>
      <c r="K586" s="319"/>
      <c r="L586" s="319"/>
      <c r="M586" s="319"/>
      <c r="N586" s="319"/>
      <c r="O586" s="319"/>
      <c r="P586" s="319"/>
      <c r="Q586" s="319"/>
      <c r="R586" s="319"/>
      <c r="S586" s="319"/>
    </row>
    <row r="587" spans="1:19" s="131" customFormat="1" outlineLevel="1" x14ac:dyDescent="0.2">
      <c r="A587" s="249"/>
      <c r="B587" s="243"/>
      <c r="C587" s="158"/>
      <c r="D587" s="158"/>
      <c r="E587" s="158"/>
      <c r="F587" s="158"/>
      <c r="G587" s="158"/>
      <c r="H587" s="158"/>
      <c r="I587" s="158"/>
      <c r="J587" s="158"/>
      <c r="K587" s="158"/>
      <c r="L587" s="158"/>
      <c r="M587" s="158"/>
      <c r="N587" s="158"/>
      <c r="O587" s="158"/>
      <c r="P587" s="158"/>
      <c r="Q587" s="158"/>
      <c r="R587" s="158"/>
      <c r="S587" s="158"/>
    </row>
    <row r="588" spans="1:19" s="131" customFormat="1" outlineLevel="1" x14ac:dyDescent="0.2">
      <c r="A588" s="245"/>
      <c r="B588" s="243"/>
      <c r="C588" s="125"/>
      <c r="D588" s="125"/>
      <c r="E588" s="125"/>
      <c r="F588" s="125"/>
      <c r="G588" s="125"/>
      <c r="H588" s="125"/>
      <c r="I588" s="125"/>
      <c r="J588" s="125"/>
      <c r="K588" s="125"/>
      <c r="L588" s="125"/>
      <c r="M588" s="125"/>
      <c r="N588" s="125"/>
      <c r="O588" s="125"/>
      <c r="P588" s="125"/>
      <c r="Q588" s="125"/>
      <c r="R588" s="125"/>
      <c r="S588" s="125"/>
    </row>
    <row r="589" spans="1:19" s="131" customFormat="1" outlineLevel="1" x14ac:dyDescent="0.2">
      <c r="A589" s="246"/>
      <c r="B589" s="243"/>
      <c r="C589" s="125"/>
      <c r="D589" s="125"/>
      <c r="E589" s="125"/>
      <c r="F589" s="125"/>
      <c r="G589" s="125"/>
      <c r="H589" s="125"/>
      <c r="I589" s="125"/>
      <c r="J589" s="125"/>
      <c r="K589" s="125"/>
      <c r="L589" s="125"/>
      <c r="M589" s="125"/>
      <c r="N589" s="125"/>
      <c r="O589" s="125"/>
      <c r="P589" s="125"/>
      <c r="Q589" s="125"/>
      <c r="R589" s="125"/>
      <c r="S589" s="125"/>
    </row>
    <row r="590" spans="1:19" s="131" customFormat="1" outlineLevel="1" x14ac:dyDescent="0.2">
      <c r="A590" s="230"/>
      <c r="B590" s="243"/>
      <c r="C590" s="125"/>
      <c r="D590" s="125"/>
      <c r="E590" s="125"/>
      <c r="F590" s="125"/>
      <c r="G590" s="125"/>
      <c r="H590" s="125"/>
      <c r="I590" s="125"/>
      <c r="J590" s="125"/>
      <c r="K590" s="125"/>
      <c r="L590" s="125"/>
      <c r="M590" s="125"/>
      <c r="N590" s="125"/>
      <c r="O590" s="125"/>
      <c r="P590" s="125"/>
      <c r="Q590" s="125"/>
      <c r="R590" s="125"/>
      <c r="S590" s="125"/>
    </row>
    <row r="591" spans="1:19" s="131" customFormat="1" outlineLevel="1" x14ac:dyDescent="0.2">
      <c r="A591" s="199"/>
      <c r="B591" s="243"/>
      <c r="C591" s="125"/>
      <c r="D591" s="125"/>
      <c r="E591" s="125"/>
      <c r="F591" s="125"/>
      <c r="G591" s="125"/>
      <c r="H591" s="125"/>
      <c r="I591" s="125"/>
      <c r="J591" s="125"/>
      <c r="K591" s="125"/>
      <c r="L591" s="125"/>
      <c r="M591" s="125"/>
      <c r="N591" s="125"/>
      <c r="O591" s="125"/>
      <c r="P591" s="125"/>
      <c r="Q591" s="125"/>
      <c r="R591" s="125"/>
      <c r="S591" s="125"/>
    </row>
    <row r="592" spans="1:19" s="131" customFormat="1" outlineLevel="1" x14ac:dyDescent="0.2">
      <c r="A592" s="230"/>
      <c r="B592" s="243"/>
      <c r="C592" s="125"/>
      <c r="D592" s="125"/>
      <c r="E592" s="125"/>
      <c r="F592" s="125"/>
      <c r="G592" s="125"/>
      <c r="H592" s="125"/>
      <c r="I592" s="125"/>
      <c r="J592" s="125"/>
      <c r="K592" s="125"/>
      <c r="L592" s="125"/>
      <c r="M592" s="125"/>
      <c r="N592" s="125"/>
      <c r="O592" s="125"/>
      <c r="P592" s="125"/>
      <c r="Q592" s="125"/>
      <c r="R592" s="125"/>
      <c r="S592" s="125"/>
    </row>
    <row r="593" spans="1:19" s="131" customFormat="1" outlineLevel="1" x14ac:dyDescent="0.2">
      <c r="A593" s="230"/>
      <c r="B593" s="243"/>
      <c r="C593" s="125"/>
      <c r="D593" s="125"/>
      <c r="E593" s="125"/>
      <c r="F593" s="125"/>
      <c r="G593" s="125"/>
      <c r="H593" s="125"/>
      <c r="I593" s="125"/>
      <c r="J593" s="125"/>
      <c r="K593" s="125"/>
      <c r="L593" s="125"/>
      <c r="M593" s="125"/>
      <c r="N593" s="125"/>
      <c r="O593" s="125"/>
      <c r="P593" s="125"/>
      <c r="Q593" s="125"/>
      <c r="R593" s="125"/>
      <c r="S593" s="125"/>
    </row>
    <row r="594" spans="1:19" s="131" customFormat="1" outlineLevel="1" x14ac:dyDescent="0.2">
      <c r="A594" s="230"/>
      <c r="B594" s="243"/>
      <c r="C594" s="125"/>
      <c r="D594" s="125"/>
      <c r="E594" s="125"/>
      <c r="F594" s="125"/>
      <c r="G594" s="125"/>
      <c r="H594" s="125"/>
      <c r="I594" s="125"/>
      <c r="J594" s="125"/>
      <c r="K594" s="125"/>
      <c r="L594" s="125"/>
      <c r="M594" s="125"/>
      <c r="N594" s="125"/>
      <c r="O594" s="125"/>
      <c r="P594" s="125"/>
      <c r="Q594" s="125"/>
      <c r="R594" s="125"/>
      <c r="S594" s="125"/>
    </row>
    <row r="595" spans="1:19" s="131" customFormat="1" outlineLevel="1" x14ac:dyDescent="0.2">
      <c r="A595" s="230"/>
      <c r="B595" s="243"/>
      <c r="C595" s="125"/>
      <c r="D595" s="125"/>
      <c r="E595" s="125"/>
      <c r="F595" s="125"/>
      <c r="G595" s="125"/>
      <c r="H595" s="125"/>
      <c r="I595" s="125"/>
      <c r="J595" s="125"/>
      <c r="K595" s="125"/>
      <c r="L595" s="125"/>
      <c r="M595" s="125"/>
      <c r="N595" s="125"/>
      <c r="O595" s="125"/>
      <c r="P595" s="125"/>
      <c r="Q595" s="125"/>
      <c r="R595" s="125"/>
      <c r="S595" s="125"/>
    </row>
    <row r="596" spans="1:19" s="131" customFormat="1" outlineLevel="1" x14ac:dyDescent="0.2">
      <c r="A596" s="230"/>
      <c r="B596" s="243"/>
      <c r="C596" s="125"/>
      <c r="D596" s="125"/>
      <c r="E596" s="125"/>
      <c r="F596" s="125"/>
      <c r="G596" s="125"/>
      <c r="H596" s="125"/>
      <c r="I596" s="125"/>
      <c r="J596" s="125"/>
      <c r="K596" s="125"/>
      <c r="L596" s="125"/>
      <c r="M596" s="125"/>
      <c r="N596" s="125"/>
      <c r="O596" s="125"/>
      <c r="P596" s="125"/>
      <c r="Q596" s="125"/>
      <c r="R596" s="125"/>
      <c r="S596" s="125"/>
    </row>
    <row r="597" spans="1:19" s="131" customFormat="1" outlineLevel="1" x14ac:dyDescent="0.2">
      <c r="A597" s="246"/>
      <c r="B597" s="243"/>
      <c r="C597" s="125"/>
      <c r="D597" s="125"/>
      <c r="E597" s="125"/>
      <c r="F597" s="125"/>
      <c r="G597" s="125"/>
      <c r="H597" s="125"/>
      <c r="I597" s="125"/>
      <c r="J597" s="125"/>
      <c r="K597" s="125"/>
      <c r="L597" s="125"/>
      <c r="M597" s="125"/>
      <c r="N597" s="125"/>
      <c r="O597" s="125"/>
      <c r="P597" s="125"/>
      <c r="Q597" s="125"/>
      <c r="R597" s="125"/>
      <c r="S597" s="125"/>
    </row>
    <row r="598" spans="1:19" s="131" customFormat="1" outlineLevel="1" x14ac:dyDescent="0.2">
      <c r="A598" s="230"/>
      <c r="B598" s="243"/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5"/>
      <c r="P598" s="125"/>
      <c r="Q598" s="125"/>
      <c r="R598" s="125"/>
      <c r="S598" s="125"/>
    </row>
    <row r="599" spans="1:19" s="131" customFormat="1" outlineLevel="1" x14ac:dyDescent="0.2">
      <c r="A599" s="230"/>
      <c r="B599" s="243"/>
      <c r="C599" s="125"/>
      <c r="D599" s="125"/>
      <c r="E599" s="125"/>
      <c r="F599" s="125"/>
      <c r="G599" s="125"/>
      <c r="H599" s="125"/>
      <c r="I599" s="125"/>
      <c r="J599" s="125"/>
      <c r="K599" s="125"/>
      <c r="L599" s="125"/>
      <c r="M599" s="125"/>
      <c r="N599" s="125"/>
      <c r="O599" s="125"/>
      <c r="P599" s="125"/>
      <c r="Q599" s="125"/>
      <c r="R599" s="125"/>
      <c r="S599" s="125"/>
    </row>
    <row r="600" spans="1:19" s="131" customFormat="1" outlineLevel="1" x14ac:dyDescent="0.2">
      <c r="A600" s="230"/>
      <c r="B600" s="243"/>
      <c r="C600" s="125"/>
      <c r="D600" s="125"/>
      <c r="E600" s="125"/>
      <c r="F600" s="125"/>
      <c r="G600" s="125"/>
      <c r="H600" s="125"/>
      <c r="I600" s="125"/>
      <c r="J600" s="125"/>
      <c r="K600" s="125"/>
      <c r="L600" s="125"/>
      <c r="M600" s="125"/>
      <c r="N600" s="125"/>
      <c r="O600" s="125"/>
      <c r="P600" s="125"/>
      <c r="Q600" s="125"/>
      <c r="R600" s="125"/>
      <c r="S600" s="125"/>
    </row>
    <row r="601" spans="1:19" s="131" customFormat="1" outlineLevel="1" x14ac:dyDescent="0.2">
      <c r="A601" s="230"/>
      <c r="B601" s="243"/>
      <c r="C601" s="125"/>
      <c r="D601" s="125"/>
      <c r="E601" s="125"/>
      <c r="F601" s="125"/>
      <c r="G601" s="125"/>
      <c r="H601" s="125"/>
      <c r="I601" s="125"/>
      <c r="J601" s="125"/>
      <c r="K601" s="125"/>
      <c r="L601" s="125"/>
      <c r="M601" s="125"/>
      <c r="N601" s="125"/>
      <c r="O601" s="125"/>
      <c r="P601" s="125"/>
      <c r="Q601" s="125"/>
      <c r="R601" s="125"/>
      <c r="S601" s="125"/>
    </row>
    <row r="602" spans="1:19" s="131" customFormat="1" outlineLevel="1" x14ac:dyDescent="0.2">
      <c r="A602" s="230"/>
      <c r="B602" s="243"/>
      <c r="C602" s="125"/>
      <c r="D602" s="125"/>
      <c r="E602" s="125"/>
      <c r="F602" s="125"/>
      <c r="G602" s="125"/>
      <c r="H602" s="125"/>
      <c r="I602" s="125"/>
      <c r="J602" s="125"/>
      <c r="K602" s="125"/>
      <c r="L602" s="125"/>
      <c r="M602" s="125"/>
      <c r="N602" s="125"/>
      <c r="O602" s="125"/>
      <c r="P602" s="125"/>
      <c r="Q602" s="125"/>
      <c r="R602" s="125"/>
      <c r="S602" s="125"/>
    </row>
    <row r="603" spans="1:19" s="131" customFormat="1" outlineLevel="1" x14ac:dyDescent="0.2">
      <c r="A603" s="230"/>
      <c r="B603" s="243"/>
      <c r="C603" s="125"/>
      <c r="D603" s="125"/>
      <c r="E603" s="125"/>
      <c r="F603" s="125"/>
      <c r="G603" s="125"/>
      <c r="H603" s="125"/>
      <c r="I603" s="125"/>
      <c r="J603" s="125"/>
      <c r="K603" s="125"/>
      <c r="L603" s="125"/>
      <c r="M603" s="125"/>
      <c r="N603" s="125"/>
      <c r="O603" s="125"/>
      <c r="P603" s="125"/>
      <c r="Q603" s="125"/>
      <c r="R603" s="125"/>
      <c r="S603" s="125"/>
    </row>
    <row r="604" spans="1:19" s="131" customFormat="1" outlineLevel="1" x14ac:dyDescent="0.2">
      <c r="A604" s="230"/>
      <c r="B604" s="243"/>
      <c r="C604" s="125"/>
      <c r="D604" s="125"/>
      <c r="E604" s="125"/>
      <c r="F604" s="125"/>
      <c r="G604" s="125"/>
      <c r="H604" s="125"/>
      <c r="I604" s="125"/>
      <c r="J604" s="125"/>
      <c r="K604" s="125"/>
      <c r="L604" s="125"/>
      <c r="M604" s="125"/>
      <c r="N604" s="125"/>
      <c r="O604" s="125"/>
      <c r="P604" s="125"/>
      <c r="Q604" s="125"/>
      <c r="R604" s="125"/>
      <c r="S604" s="125"/>
    </row>
    <row r="605" spans="1:19" s="131" customFormat="1" outlineLevel="1" x14ac:dyDescent="0.2">
      <c r="A605" s="230"/>
      <c r="B605" s="243"/>
      <c r="C605" s="125"/>
      <c r="D605" s="125"/>
      <c r="E605" s="125"/>
      <c r="F605" s="125"/>
      <c r="G605" s="125"/>
      <c r="H605" s="125"/>
      <c r="I605" s="125"/>
      <c r="J605" s="125"/>
      <c r="K605" s="125"/>
      <c r="L605" s="125"/>
      <c r="M605" s="125"/>
      <c r="N605" s="125"/>
      <c r="O605" s="125"/>
      <c r="P605" s="125"/>
      <c r="Q605" s="125"/>
      <c r="R605" s="125"/>
      <c r="S605" s="125"/>
    </row>
    <row r="606" spans="1:19" s="131" customFormat="1" outlineLevel="1" x14ac:dyDescent="0.2">
      <c r="A606" s="230"/>
      <c r="B606" s="243"/>
      <c r="C606" s="125"/>
      <c r="D606" s="125"/>
      <c r="E606" s="125"/>
      <c r="F606" s="125"/>
      <c r="G606" s="125"/>
      <c r="H606" s="125"/>
      <c r="I606" s="125"/>
      <c r="J606" s="125"/>
      <c r="K606" s="125"/>
      <c r="L606" s="125"/>
      <c r="M606" s="125"/>
      <c r="N606" s="125"/>
      <c r="O606" s="125"/>
      <c r="P606" s="125"/>
      <c r="Q606" s="125"/>
      <c r="R606" s="125"/>
      <c r="S606" s="125"/>
    </row>
    <row r="607" spans="1:19" s="131" customFormat="1" outlineLevel="1" x14ac:dyDescent="0.2">
      <c r="A607" s="230"/>
      <c r="B607" s="243"/>
      <c r="C607" s="125"/>
      <c r="D607" s="125"/>
      <c r="E607" s="125"/>
      <c r="F607" s="125"/>
      <c r="G607" s="125"/>
      <c r="H607" s="125"/>
      <c r="I607" s="125"/>
      <c r="J607" s="125"/>
      <c r="K607" s="125"/>
      <c r="L607" s="125"/>
      <c r="M607" s="125"/>
      <c r="N607" s="125"/>
      <c r="O607" s="125"/>
      <c r="P607" s="125"/>
      <c r="Q607" s="125"/>
      <c r="R607" s="125"/>
      <c r="S607" s="125"/>
    </row>
    <row r="608" spans="1:19" s="131" customFormat="1" outlineLevel="1" x14ac:dyDescent="0.2">
      <c r="A608" s="245"/>
      <c r="B608" s="243"/>
      <c r="C608" s="124"/>
      <c r="D608" s="124"/>
      <c r="E608" s="124"/>
      <c r="F608" s="124"/>
      <c r="G608" s="124"/>
      <c r="H608" s="124"/>
      <c r="I608" s="124"/>
      <c r="J608" s="124"/>
      <c r="K608" s="124"/>
      <c r="L608" s="124"/>
      <c r="M608" s="124"/>
      <c r="N608" s="124"/>
      <c r="O608" s="124"/>
      <c r="P608" s="124"/>
      <c r="Q608" s="124"/>
      <c r="R608" s="124"/>
      <c r="S608" s="124"/>
    </row>
    <row r="609" spans="1:19" s="131" customFormat="1" outlineLevel="1" x14ac:dyDescent="0.2">
      <c r="A609" s="245"/>
      <c r="C609" s="129"/>
      <c r="D609" s="129"/>
      <c r="E609" s="129"/>
      <c r="F609" s="129"/>
      <c r="G609" s="129"/>
      <c r="H609" s="129"/>
      <c r="I609" s="129"/>
      <c r="J609" s="129"/>
      <c r="K609" s="129"/>
      <c r="L609" s="129"/>
      <c r="M609" s="129"/>
      <c r="N609" s="129"/>
      <c r="O609" s="129"/>
      <c r="P609" s="129"/>
      <c r="Q609" s="129"/>
      <c r="R609" s="129"/>
      <c r="S609" s="129"/>
    </row>
    <row r="610" spans="1:19" s="131" customFormat="1" x14ac:dyDescent="0.2">
      <c r="C610" s="130"/>
      <c r="D610" s="130"/>
      <c r="E610" s="130"/>
      <c r="F610" s="130"/>
      <c r="G610" s="130"/>
      <c r="H610" s="130"/>
      <c r="I610" s="130"/>
      <c r="J610" s="130"/>
      <c r="K610" s="130"/>
      <c r="L610" s="130"/>
      <c r="M610" s="130"/>
      <c r="N610" s="130"/>
      <c r="O610" s="130"/>
      <c r="P610" s="130"/>
      <c r="Q610" s="130"/>
      <c r="R610" s="130"/>
      <c r="S610" s="130"/>
    </row>
    <row r="611" spans="1:19" s="131" customFormat="1" x14ac:dyDescent="0.2">
      <c r="A611" s="56"/>
      <c r="B611" s="243"/>
      <c r="C611" s="124"/>
      <c r="D611" s="124"/>
      <c r="E611" s="124"/>
      <c r="F611" s="124"/>
      <c r="G611" s="124"/>
      <c r="H611" s="124"/>
      <c r="I611" s="124"/>
      <c r="J611" s="124"/>
      <c r="K611" s="124"/>
      <c r="L611" s="124"/>
      <c r="M611" s="124"/>
      <c r="N611" s="124"/>
      <c r="O611" s="124"/>
      <c r="P611" s="124"/>
      <c r="Q611" s="124"/>
      <c r="R611" s="124"/>
      <c r="S611" s="124"/>
    </row>
    <row r="612" spans="1:19" s="131" customFormat="1" x14ac:dyDescent="0.2">
      <c r="A612" s="244"/>
      <c r="B612" s="243"/>
      <c r="C612" s="124"/>
      <c r="D612" s="124"/>
      <c r="E612" s="124"/>
      <c r="F612" s="124"/>
      <c r="G612" s="124"/>
      <c r="H612" s="124"/>
      <c r="I612" s="124"/>
      <c r="J612" s="124"/>
      <c r="K612" s="124"/>
      <c r="L612" s="124"/>
      <c r="M612" s="124"/>
      <c r="N612" s="124"/>
      <c r="O612" s="124"/>
      <c r="P612" s="124"/>
      <c r="Q612" s="124"/>
      <c r="R612" s="124"/>
      <c r="S612" s="124"/>
    </row>
    <row r="613" spans="1:19" s="131" customFormat="1" x14ac:dyDescent="0.2">
      <c r="A613" s="245"/>
      <c r="B613" s="243"/>
      <c r="C613" s="124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s="131" customFormat="1" x14ac:dyDescent="0.2">
      <c r="A614" s="246"/>
      <c r="B614" s="243"/>
      <c r="C614" s="124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s="131" customFormat="1" x14ac:dyDescent="0.2">
      <c r="A615" s="247"/>
      <c r="B615" s="243"/>
      <c r="C615" s="124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s="131" customFormat="1" x14ac:dyDescent="0.2">
      <c r="A616" s="247"/>
      <c r="B616" s="243"/>
      <c r="C616" s="124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s="131" customFormat="1" x14ac:dyDescent="0.2">
      <c r="A617" s="246"/>
      <c r="B617" s="243"/>
      <c r="C617" s="124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s="131" customFormat="1" x14ac:dyDescent="0.2">
      <c r="A618" s="246"/>
      <c r="B618" s="243"/>
      <c r="C618" s="124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s="131" customFormat="1" x14ac:dyDescent="0.2">
      <c r="A619" s="245"/>
      <c r="B619" s="243"/>
      <c r="C619" s="155"/>
      <c r="D619" s="320"/>
      <c r="E619" s="320"/>
      <c r="F619" s="320"/>
      <c r="G619" s="320"/>
      <c r="H619" s="320"/>
      <c r="I619" s="320"/>
      <c r="J619" s="320"/>
      <c r="K619" s="320"/>
      <c r="L619" s="320"/>
      <c r="M619" s="320"/>
      <c r="N619" s="320"/>
      <c r="O619" s="320"/>
      <c r="P619" s="320"/>
      <c r="Q619" s="320"/>
      <c r="R619" s="320"/>
      <c r="S619" s="320"/>
    </row>
    <row r="620" spans="1:19" s="131" customFormat="1" x14ac:dyDescent="0.2">
      <c r="A620" s="246"/>
      <c r="B620" s="243"/>
      <c r="C620" s="155"/>
      <c r="D620" s="320"/>
      <c r="E620" s="320"/>
      <c r="F620" s="320"/>
      <c r="G620" s="320"/>
      <c r="H620" s="320"/>
      <c r="I620" s="320"/>
      <c r="J620" s="320"/>
      <c r="K620" s="320"/>
      <c r="L620" s="320"/>
      <c r="M620" s="320"/>
      <c r="N620" s="320"/>
      <c r="O620" s="320"/>
      <c r="P620" s="320"/>
      <c r="Q620" s="320"/>
      <c r="R620" s="320"/>
      <c r="S620" s="320"/>
    </row>
    <row r="621" spans="1:19" s="131" customFormat="1" x14ac:dyDescent="0.2">
      <c r="A621" s="230"/>
      <c r="B621" s="243"/>
      <c r="C621" s="158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s="131" customFormat="1" x14ac:dyDescent="0.2">
      <c r="A622" s="199"/>
      <c r="B622" s="243"/>
      <c r="C622" s="158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s="131" customFormat="1" x14ac:dyDescent="0.2">
      <c r="A623" s="230"/>
      <c r="B623" s="243"/>
      <c r="C623" s="158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s="131" customFormat="1" x14ac:dyDescent="0.2">
      <c r="A624" s="230"/>
      <c r="B624" s="243"/>
      <c r="C624" s="158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s="131" customFormat="1" x14ac:dyDescent="0.2">
      <c r="A625" s="230"/>
      <c r="B625" s="243"/>
      <c r="C625" s="158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s="131" customFormat="1" x14ac:dyDescent="0.2">
      <c r="A626" s="230"/>
      <c r="B626" s="243"/>
      <c r="C626" s="158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s="131" customFormat="1" x14ac:dyDescent="0.2">
      <c r="A627" s="230"/>
      <c r="B627" s="243"/>
      <c r="C627" s="158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s="131" customFormat="1" x14ac:dyDescent="0.2">
      <c r="A628" s="246"/>
      <c r="B628" s="243"/>
      <c r="C628" s="155"/>
      <c r="D628" s="320"/>
      <c r="E628" s="320"/>
      <c r="F628" s="320"/>
      <c r="G628" s="320"/>
      <c r="H628" s="320"/>
      <c r="I628" s="320"/>
      <c r="J628" s="320"/>
      <c r="K628" s="320"/>
      <c r="L628" s="320"/>
      <c r="M628" s="320"/>
      <c r="N628" s="320"/>
      <c r="O628" s="320"/>
      <c r="P628" s="320"/>
      <c r="Q628" s="320"/>
      <c r="R628" s="320"/>
      <c r="S628" s="320"/>
    </row>
    <row r="629" spans="1:19" s="131" customFormat="1" x14ac:dyDescent="0.2">
      <c r="A629" s="230"/>
      <c r="B629" s="243"/>
      <c r="C629" s="158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s="131" customFormat="1" x14ac:dyDescent="0.2">
      <c r="A630" s="230"/>
      <c r="B630" s="243"/>
      <c r="C630" s="158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s="131" customFormat="1" x14ac:dyDescent="0.2">
      <c r="A631" s="230"/>
      <c r="B631" s="243"/>
      <c r="C631" s="158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s="131" customFormat="1" x14ac:dyDescent="0.2">
      <c r="A632" s="230"/>
      <c r="B632" s="243"/>
      <c r="C632" s="158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s="131" customFormat="1" x14ac:dyDescent="0.2">
      <c r="A633" s="230"/>
      <c r="B633" s="243"/>
      <c r="C633" s="158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s="131" customFormat="1" x14ac:dyDescent="0.2">
      <c r="A634" s="230"/>
      <c r="B634" s="243"/>
      <c r="C634" s="158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s="131" customFormat="1" x14ac:dyDescent="0.2">
      <c r="A635" s="230"/>
      <c r="B635" s="243"/>
      <c r="C635" s="158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s="131" customFormat="1" x14ac:dyDescent="0.2">
      <c r="A636" s="230"/>
      <c r="B636" s="243"/>
      <c r="C636" s="158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s="131" customFormat="1" x14ac:dyDescent="0.2">
      <c r="A637" s="230"/>
      <c r="B637" s="243"/>
      <c r="C637" s="158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s="131" customFormat="1" x14ac:dyDescent="0.2">
      <c r="A638" s="230"/>
      <c r="B638" s="243"/>
      <c r="C638" s="158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s="131" customFormat="1" x14ac:dyDescent="0.2">
      <c r="A639" s="245"/>
      <c r="B639" s="243"/>
      <c r="C639" s="124"/>
      <c r="D639" s="124"/>
      <c r="E639" s="124"/>
      <c r="F639" s="124"/>
      <c r="G639" s="124"/>
      <c r="H639" s="124"/>
      <c r="I639" s="124"/>
      <c r="J639" s="124"/>
      <c r="K639" s="124"/>
      <c r="L639" s="124"/>
      <c r="M639" s="124"/>
      <c r="N639" s="124"/>
      <c r="O639" s="124"/>
      <c r="P639" s="124"/>
      <c r="Q639" s="124"/>
      <c r="R639" s="124"/>
      <c r="S639" s="124"/>
    </row>
    <row r="640" spans="1:19" s="131" customFormat="1" x14ac:dyDescent="0.2">
      <c r="A640" s="245"/>
      <c r="B640" s="243"/>
      <c r="C640" s="124"/>
      <c r="D640" s="124"/>
      <c r="E640" s="124"/>
      <c r="F640" s="124"/>
      <c r="G640" s="124"/>
      <c r="H640" s="124"/>
      <c r="I640" s="124"/>
      <c r="J640" s="124"/>
      <c r="K640" s="124"/>
      <c r="L640" s="124"/>
      <c r="M640" s="124"/>
      <c r="N640" s="124"/>
      <c r="O640" s="124"/>
      <c r="P640" s="124"/>
      <c r="Q640" s="124"/>
      <c r="R640" s="124"/>
      <c r="S640" s="124"/>
    </row>
    <row r="641" spans="1:19" s="131" customFormat="1" x14ac:dyDescent="0.2">
      <c r="A641" s="245"/>
      <c r="B641" s="243"/>
      <c r="C641" s="124"/>
      <c r="D641" s="124"/>
      <c r="E641" s="124"/>
      <c r="F641" s="124"/>
      <c r="G641" s="124"/>
      <c r="H641" s="124"/>
      <c r="I641" s="124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</row>
    <row r="642" spans="1:19" s="131" customFormat="1" x14ac:dyDescent="0.2">
      <c r="A642" s="56"/>
      <c r="B642" s="243"/>
      <c r="C642" s="124"/>
      <c r="D642" s="124"/>
      <c r="E642" s="124"/>
      <c r="F642" s="124"/>
      <c r="G642" s="124"/>
      <c r="H642" s="124"/>
      <c r="I642" s="124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</row>
    <row r="643" spans="1:19" s="131" customFormat="1" x14ac:dyDescent="0.2">
      <c r="A643" s="244"/>
      <c r="B643" s="243"/>
      <c r="C643" s="124"/>
      <c r="D643" s="124"/>
      <c r="E643" s="124"/>
      <c r="F643" s="124"/>
      <c r="G643" s="124"/>
      <c r="H643" s="124"/>
      <c r="I643" s="124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</row>
    <row r="644" spans="1:19" s="131" customFormat="1" x14ac:dyDescent="0.2">
      <c r="A644" s="245"/>
      <c r="B644" s="243"/>
      <c r="C644" s="124"/>
      <c r="D644" s="124"/>
      <c r="E644" s="124"/>
      <c r="F644" s="124"/>
      <c r="G644" s="124"/>
      <c r="H644" s="124"/>
      <c r="I644" s="124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</row>
    <row r="645" spans="1:19" s="131" customFormat="1" x14ac:dyDescent="0.2">
      <c r="A645" s="246"/>
      <c r="B645" s="243"/>
      <c r="C645" s="124"/>
      <c r="D645" s="124"/>
      <c r="E645" s="124"/>
      <c r="F645" s="124"/>
      <c r="G645" s="124"/>
      <c r="H645" s="124"/>
      <c r="I645" s="124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</row>
    <row r="646" spans="1:19" s="131" customFormat="1" x14ac:dyDescent="0.2">
      <c r="A646" s="247"/>
      <c r="B646" s="243"/>
      <c r="C646" s="124"/>
      <c r="D646" s="124"/>
      <c r="E646" s="124"/>
      <c r="F646" s="124"/>
      <c r="G646" s="124"/>
      <c r="H646" s="124"/>
      <c r="I646" s="124"/>
      <c r="J646" s="124"/>
      <c r="K646" s="124"/>
      <c r="L646" s="124"/>
      <c r="M646" s="124"/>
      <c r="N646" s="124"/>
      <c r="O646" s="124"/>
      <c r="P646" s="124"/>
      <c r="Q646" s="124"/>
      <c r="R646" s="124"/>
      <c r="S646" s="124"/>
    </row>
    <row r="647" spans="1:19" s="131" customFormat="1" x14ac:dyDescent="0.2">
      <c r="A647" s="247"/>
      <c r="B647" s="243"/>
      <c r="C647" s="124"/>
      <c r="D647" s="124"/>
      <c r="E647" s="124"/>
      <c r="F647" s="124"/>
      <c r="G647" s="124"/>
      <c r="H647" s="124"/>
      <c r="I647" s="124"/>
      <c r="J647" s="124"/>
      <c r="K647" s="124"/>
      <c r="L647" s="124"/>
      <c r="M647" s="124"/>
      <c r="N647" s="124"/>
      <c r="O647" s="124"/>
      <c r="P647" s="124"/>
      <c r="Q647" s="124"/>
      <c r="R647" s="124"/>
      <c r="S647" s="124"/>
    </row>
    <row r="648" spans="1:19" s="131" customFormat="1" x14ac:dyDescent="0.2">
      <c r="A648" s="246"/>
      <c r="B648" s="243"/>
      <c r="C648" s="124"/>
      <c r="D648" s="124"/>
      <c r="E648" s="124"/>
      <c r="F648" s="124"/>
      <c r="G648" s="124"/>
      <c r="H648" s="124"/>
      <c r="I648" s="124"/>
      <c r="J648" s="124"/>
      <c r="K648" s="124"/>
      <c r="L648" s="124"/>
      <c r="M648" s="124"/>
      <c r="N648" s="124"/>
      <c r="O648" s="124"/>
      <c r="P648" s="124"/>
      <c r="Q648" s="124"/>
      <c r="R648" s="124"/>
      <c r="S648" s="124"/>
    </row>
    <row r="649" spans="1:19" s="131" customFormat="1" x14ac:dyDescent="0.2">
      <c r="A649" s="246"/>
      <c r="B649" s="243"/>
      <c r="C649" s="124"/>
      <c r="D649" s="124"/>
      <c r="E649" s="124"/>
      <c r="F649" s="124"/>
      <c r="G649" s="124"/>
      <c r="H649" s="124"/>
      <c r="I649" s="124"/>
      <c r="J649" s="124"/>
      <c r="K649" s="124"/>
      <c r="L649" s="124"/>
      <c r="M649" s="124"/>
      <c r="N649" s="124"/>
      <c r="O649" s="124"/>
      <c r="P649" s="124"/>
      <c r="Q649" s="124"/>
      <c r="R649" s="124"/>
      <c r="S649" s="124"/>
    </row>
    <row r="650" spans="1:19" s="131" customFormat="1" x14ac:dyDescent="0.2">
      <c r="A650" s="245"/>
      <c r="B650" s="243"/>
      <c r="C650" s="124"/>
      <c r="D650" s="124"/>
      <c r="E650" s="124"/>
      <c r="F650" s="124"/>
      <c r="G650" s="124"/>
      <c r="H650" s="124"/>
      <c r="I650" s="124"/>
      <c r="J650" s="124"/>
      <c r="K650" s="124"/>
      <c r="L650" s="124"/>
      <c r="M650" s="124"/>
      <c r="N650" s="124"/>
      <c r="O650" s="124"/>
      <c r="P650" s="124"/>
      <c r="Q650" s="124"/>
      <c r="R650" s="124"/>
      <c r="S650" s="124"/>
    </row>
    <row r="651" spans="1:19" s="131" customFormat="1" x14ac:dyDescent="0.2">
      <c r="A651" s="246"/>
      <c r="B651" s="243"/>
      <c r="C651" s="124"/>
      <c r="D651" s="124"/>
      <c r="E651" s="124"/>
      <c r="F651" s="124"/>
      <c r="G651" s="124"/>
      <c r="H651" s="124"/>
      <c r="I651" s="124"/>
      <c r="J651" s="124"/>
      <c r="K651" s="124"/>
      <c r="L651" s="124"/>
      <c r="M651" s="124"/>
      <c r="N651" s="124"/>
      <c r="O651" s="124"/>
      <c r="P651" s="124"/>
      <c r="Q651" s="124"/>
      <c r="R651" s="124"/>
      <c r="S651" s="124"/>
    </row>
    <row r="652" spans="1:19" s="131" customFormat="1" x14ac:dyDescent="0.2">
      <c r="A652" s="230"/>
      <c r="B652" s="243"/>
      <c r="C652" s="124"/>
      <c r="D652" s="124"/>
      <c r="E652" s="124"/>
      <c r="F652" s="124"/>
      <c r="G652" s="124"/>
      <c r="H652" s="124"/>
      <c r="I652" s="124"/>
      <c r="J652" s="124"/>
      <c r="K652" s="124"/>
      <c r="L652" s="124"/>
      <c r="M652" s="124"/>
      <c r="N652" s="124"/>
      <c r="O652" s="124"/>
      <c r="P652" s="124"/>
      <c r="Q652" s="124"/>
      <c r="R652" s="124"/>
      <c r="S652" s="124"/>
    </row>
    <row r="653" spans="1:19" s="131" customFormat="1" x14ac:dyDescent="0.2">
      <c r="A653" s="199"/>
      <c r="B653" s="243"/>
      <c r="C653" s="124"/>
      <c r="D653" s="124"/>
      <c r="E653" s="124"/>
      <c r="F653" s="124"/>
      <c r="G653" s="124"/>
      <c r="H653" s="124"/>
      <c r="I653" s="124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</row>
    <row r="654" spans="1:19" s="131" customFormat="1" x14ac:dyDescent="0.2">
      <c r="A654" s="230"/>
      <c r="B654" s="243"/>
      <c r="C654" s="124"/>
      <c r="D654" s="124"/>
      <c r="E654" s="124"/>
      <c r="F654" s="124"/>
      <c r="G654" s="124"/>
      <c r="H654" s="124"/>
      <c r="I654" s="124"/>
      <c r="J654" s="124"/>
      <c r="K654" s="124"/>
      <c r="L654" s="124"/>
      <c r="M654" s="124"/>
      <c r="N654" s="124"/>
      <c r="O654" s="124"/>
      <c r="P654" s="124"/>
      <c r="Q654" s="124"/>
      <c r="R654" s="124"/>
      <c r="S654" s="124"/>
    </row>
    <row r="655" spans="1:19" s="131" customFormat="1" x14ac:dyDescent="0.2">
      <c r="A655" s="230"/>
      <c r="B655" s="243"/>
      <c r="C655" s="124"/>
      <c r="D655" s="124"/>
      <c r="E655" s="124"/>
      <c r="F655" s="124"/>
      <c r="G655" s="124"/>
      <c r="H655" s="124"/>
      <c r="I655" s="124"/>
      <c r="J655" s="124"/>
      <c r="K655" s="124"/>
      <c r="L655" s="124"/>
      <c r="M655" s="124"/>
      <c r="N655" s="124"/>
      <c r="O655" s="124"/>
      <c r="P655" s="124"/>
      <c r="Q655" s="124"/>
      <c r="R655" s="124"/>
      <c r="S655" s="124"/>
    </row>
    <row r="656" spans="1:19" s="131" customFormat="1" x14ac:dyDescent="0.2">
      <c r="A656" s="230"/>
      <c r="B656" s="243"/>
      <c r="C656" s="124"/>
      <c r="D656" s="124"/>
      <c r="E656" s="124"/>
      <c r="F656" s="124"/>
      <c r="G656" s="124"/>
      <c r="H656" s="124"/>
      <c r="I656" s="124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</row>
    <row r="657" spans="1:19" s="131" customFormat="1" x14ac:dyDescent="0.2">
      <c r="A657" s="230"/>
      <c r="B657" s="243"/>
      <c r="C657" s="124"/>
      <c r="D657" s="124"/>
      <c r="E657" s="124"/>
      <c r="F657" s="124"/>
      <c r="G657" s="124"/>
      <c r="H657" s="124"/>
      <c r="I657" s="124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</row>
    <row r="658" spans="1:19" s="131" customFormat="1" x14ac:dyDescent="0.2">
      <c r="A658" s="230"/>
      <c r="B658" s="243"/>
      <c r="C658" s="124"/>
      <c r="D658" s="124"/>
      <c r="E658" s="124"/>
      <c r="F658" s="124"/>
      <c r="G658" s="124"/>
      <c r="H658" s="124"/>
      <c r="I658" s="124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</row>
    <row r="659" spans="1:19" s="131" customFormat="1" x14ac:dyDescent="0.2">
      <c r="A659" s="246"/>
      <c r="B659" s="243"/>
      <c r="C659" s="124"/>
      <c r="D659" s="124"/>
      <c r="E659" s="124"/>
      <c r="F659" s="124"/>
      <c r="G659" s="124"/>
      <c r="H659" s="124"/>
      <c r="I659" s="124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</row>
    <row r="660" spans="1:19" s="131" customFormat="1" x14ac:dyDescent="0.2">
      <c r="A660" s="230"/>
      <c r="B660" s="243"/>
      <c r="C660" s="124"/>
      <c r="D660" s="124"/>
      <c r="E660" s="124"/>
      <c r="F660" s="124"/>
      <c r="G660" s="124"/>
      <c r="H660" s="124"/>
      <c r="I660" s="124"/>
      <c r="J660" s="124"/>
      <c r="K660" s="124"/>
      <c r="L660" s="124"/>
      <c r="M660" s="124"/>
      <c r="N660" s="124"/>
      <c r="O660" s="124"/>
      <c r="P660" s="124"/>
      <c r="Q660" s="124"/>
      <c r="R660" s="124"/>
      <c r="S660" s="124"/>
    </row>
    <row r="661" spans="1:19" s="131" customFormat="1" x14ac:dyDescent="0.2">
      <c r="A661" s="230"/>
      <c r="B661" s="243"/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</row>
    <row r="662" spans="1:19" s="131" customFormat="1" x14ac:dyDescent="0.2">
      <c r="A662" s="230"/>
      <c r="B662" s="243"/>
      <c r="C662" s="124"/>
      <c r="D662" s="124"/>
      <c r="E662" s="124"/>
      <c r="F662" s="124"/>
      <c r="G662" s="124"/>
      <c r="H662" s="124"/>
      <c r="I662" s="124"/>
      <c r="J662" s="124"/>
      <c r="K662" s="124"/>
      <c r="L662" s="124"/>
      <c r="M662" s="124"/>
      <c r="N662" s="124"/>
      <c r="O662" s="124"/>
      <c r="P662" s="124"/>
      <c r="Q662" s="124"/>
      <c r="R662" s="124"/>
      <c r="S662" s="124"/>
    </row>
    <row r="663" spans="1:19" s="131" customFormat="1" x14ac:dyDescent="0.2">
      <c r="A663" s="230"/>
      <c r="B663" s="243"/>
      <c r="C663" s="124"/>
      <c r="D663" s="124"/>
      <c r="E663" s="124"/>
      <c r="F663" s="124"/>
      <c r="G663" s="124"/>
      <c r="H663" s="124"/>
      <c r="I663" s="124"/>
      <c r="J663" s="124"/>
      <c r="K663" s="124"/>
      <c r="L663" s="124"/>
      <c r="M663" s="124"/>
      <c r="N663" s="124"/>
      <c r="O663" s="124"/>
      <c r="P663" s="124"/>
      <c r="Q663" s="124"/>
      <c r="R663" s="124"/>
      <c r="S663" s="124"/>
    </row>
    <row r="664" spans="1:19" s="131" customFormat="1" x14ac:dyDescent="0.2">
      <c r="A664" s="230"/>
      <c r="B664" s="243"/>
      <c r="C664" s="124"/>
      <c r="D664" s="124"/>
      <c r="E664" s="124"/>
      <c r="F664" s="124"/>
      <c r="G664" s="124"/>
      <c r="H664" s="124"/>
      <c r="I664" s="124"/>
      <c r="J664" s="124"/>
      <c r="K664" s="124"/>
      <c r="L664" s="124"/>
      <c r="M664" s="124"/>
      <c r="N664" s="124"/>
      <c r="O664" s="124"/>
      <c r="P664" s="124"/>
      <c r="Q664" s="124"/>
      <c r="R664" s="124"/>
      <c r="S664" s="124"/>
    </row>
    <row r="665" spans="1:19" s="131" customFormat="1" x14ac:dyDescent="0.2">
      <c r="A665" s="230"/>
      <c r="B665" s="243"/>
      <c r="C665" s="124"/>
      <c r="D665" s="124"/>
      <c r="E665" s="124"/>
      <c r="F665" s="124"/>
      <c r="G665" s="124"/>
      <c r="H665" s="124"/>
      <c r="I665" s="124"/>
      <c r="J665" s="124"/>
      <c r="K665" s="124"/>
      <c r="L665" s="124"/>
      <c r="M665" s="124"/>
      <c r="N665" s="124"/>
      <c r="O665" s="124"/>
      <c r="P665" s="124"/>
      <c r="Q665" s="124"/>
      <c r="R665" s="124"/>
      <c r="S665" s="124"/>
    </row>
    <row r="666" spans="1:19" s="131" customFormat="1" x14ac:dyDescent="0.2">
      <c r="A666" s="230"/>
      <c r="B666" s="243"/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</row>
    <row r="667" spans="1:19" s="131" customFormat="1" x14ac:dyDescent="0.2">
      <c r="A667" s="230"/>
      <c r="B667" s="243"/>
      <c r="C667" s="124"/>
      <c r="D667" s="124"/>
      <c r="E667" s="124"/>
      <c r="F667" s="124"/>
      <c r="G667" s="124"/>
      <c r="H667" s="124"/>
      <c r="I667" s="124"/>
      <c r="J667" s="124"/>
      <c r="K667" s="124"/>
      <c r="L667" s="124"/>
      <c r="M667" s="124"/>
      <c r="N667" s="124"/>
      <c r="O667" s="124"/>
      <c r="P667" s="124"/>
      <c r="Q667" s="124"/>
      <c r="R667" s="124"/>
      <c r="S667" s="124"/>
    </row>
    <row r="668" spans="1:19" s="131" customFormat="1" x14ac:dyDescent="0.2">
      <c r="A668" s="230"/>
      <c r="B668" s="243"/>
      <c r="C668" s="124"/>
      <c r="D668" s="124"/>
      <c r="E668" s="124"/>
      <c r="F668" s="124"/>
      <c r="G668" s="124"/>
      <c r="H668" s="124"/>
      <c r="I668" s="124"/>
      <c r="J668" s="124"/>
      <c r="K668" s="124"/>
      <c r="L668" s="124"/>
      <c r="M668" s="124"/>
      <c r="N668" s="124"/>
      <c r="O668" s="124"/>
      <c r="P668" s="124"/>
      <c r="Q668" s="124"/>
      <c r="R668" s="124"/>
      <c r="S668" s="124"/>
    </row>
    <row r="669" spans="1:19" s="131" customFormat="1" x14ac:dyDescent="0.2">
      <c r="A669" s="230"/>
      <c r="B669" s="243"/>
      <c r="C669" s="124"/>
      <c r="D669" s="124"/>
      <c r="E669" s="124"/>
      <c r="F669" s="124"/>
      <c r="G669" s="124"/>
      <c r="H669" s="124"/>
      <c r="I669" s="124"/>
      <c r="J669" s="124"/>
      <c r="K669" s="124"/>
      <c r="L669" s="124"/>
      <c r="M669" s="124"/>
      <c r="N669" s="124"/>
      <c r="O669" s="124"/>
      <c r="P669" s="124"/>
      <c r="Q669" s="124"/>
      <c r="R669" s="124"/>
      <c r="S669" s="124"/>
    </row>
    <row r="670" spans="1:19" s="131" customFormat="1" x14ac:dyDescent="0.2">
      <c r="A670" s="245"/>
      <c r="B670" s="243"/>
      <c r="C670" s="124"/>
    </row>
    <row r="671" spans="1:19" s="131" customFormat="1" x14ac:dyDescent="0.2">
      <c r="A671" s="245"/>
      <c r="B671" s="243"/>
      <c r="C671" s="124"/>
    </row>
    <row r="673" spans="1:19" s="131" customFormat="1" x14ac:dyDescent="0.2">
      <c r="A673" s="56"/>
      <c r="B673" s="243"/>
      <c r="C673" s="38"/>
      <c r="D673" s="124"/>
      <c r="E673" s="124"/>
      <c r="F673" s="124"/>
      <c r="G673" s="124"/>
      <c r="H673" s="124"/>
      <c r="I673" s="124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</row>
    <row r="674" spans="1:19" s="131" customFormat="1" x14ac:dyDescent="0.2">
      <c r="A674" s="244"/>
      <c r="B674" s="243"/>
      <c r="C674" s="124"/>
      <c r="D674" s="124"/>
      <c r="E674" s="124"/>
      <c r="F674" s="124"/>
      <c r="G674" s="124"/>
      <c r="H674" s="124"/>
      <c r="I674" s="124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</row>
    <row r="675" spans="1:19" s="131" customFormat="1" x14ac:dyDescent="0.2">
      <c r="A675" s="245"/>
      <c r="B675" s="243"/>
      <c r="C675" s="124"/>
      <c r="D675" s="124"/>
      <c r="E675" s="124"/>
      <c r="F675" s="124"/>
      <c r="G675" s="124"/>
      <c r="H675" s="124"/>
      <c r="I675" s="124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</row>
    <row r="676" spans="1:19" s="131" customFormat="1" x14ac:dyDescent="0.2">
      <c r="A676" s="246"/>
      <c r="B676" s="243"/>
      <c r="C676" s="124"/>
      <c r="D676" s="124"/>
      <c r="E676" s="124"/>
      <c r="F676" s="124"/>
      <c r="G676" s="124"/>
      <c r="H676" s="124"/>
      <c r="I676" s="124"/>
      <c r="J676" s="124"/>
      <c r="K676" s="124"/>
      <c r="L676" s="124"/>
      <c r="M676" s="124"/>
      <c r="N676" s="124"/>
      <c r="O676" s="124"/>
      <c r="P676" s="124"/>
      <c r="Q676" s="124"/>
      <c r="R676" s="124"/>
      <c r="S676" s="124"/>
    </row>
    <row r="677" spans="1:19" s="131" customFormat="1" x14ac:dyDescent="0.2">
      <c r="A677" s="247"/>
      <c r="B677" s="243"/>
      <c r="C677" s="125"/>
      <c r="D677" s="125"/>
      <c r="E677" s="125"/>
      <c r="F677" s="125"/>
      <c r="G677" s="125"/>
      <c r="H677" s="125"/>
      <c r="I677" s="124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</row>
    <row r="678" spans="1:19" s="131" customFormat="1" x14ac:dyDescent="0.2">
      <c r="A678" s="247"/>
      <c r="B678" s="243"/>
      <c r="C678" s="124"/>
      <c r="D678" s="124"/>
      <c r="E678" s="124"/>
      <c r="F678" s="124"/>
      <c r="G678" s="124"/>
      <c r="H678" s="124"/>
      <c r="I678" s="124"/>
      <c r="J678" s="124"/>
      <c r="K678" s="124"/>
      <c r="L678" s="124"/>
      <c r="M678" s="124"/>
      <c r="N678" s="124"/>
      <c r="O678" s="124"/>
      <c r="P678" s="124"/>
      <c r="Q678" s="124"/>
      <c r="R678" s="124"/>
      <c r="S678" s="124"/>
    </row>
    <row r="679" spans="1:19" s="131" customFormat="1" x14ac:dyDescent="0.2">
      <c r="A679" s="246"/>
      <c r="B679" s="243"/>
      <c r="C679" s="125"/>
      <c r="D679" s="125"/>
      <c r="E679" s="125"/>
      <c r="F679" s="125"/>
      <c r="G679" s="125"/>
      <c r="H679" s="125"/>
      <c r="I679" s="125"/>
      <c r="J679" s="125"/>
      <c r="K679" s="125"/>
      <c r="L679" s="125"/>
      <c r="M679" s="125"/>
      <c r="N679" s="125"/>
      <c r="O679" s="125"/>
      <c r="P679" s="125"/>
      <c r="Q679" s="125"/>
      <c r="R679" s="125"/>
      <c r="S679" s="125"/>
    </row>
    <row r="680" spans="1:19" s="131" customFormat="1" x14ac:dyDescent="0.2">
      <c r="A680" s="249"/>
      <c r="B680" s="243"/>
      <c r="C680" s="124"/>
      <c r="D680" s="124"/>
      <c r="E680" s="124"/>
      <c r="F680" s="124"/>
      <c r="G680" s="124"/>
      <c r="H680" s="124"/>
      <c r="I680" s="124"/>
      <c r="J680" s="124"/>
      <c r="K680" s="124"/>
      <c r="L680" s="124"/>
      <c r="M680" s="124"/>
      <c r="N680" s="124"/>
      <c r="O680" s="124"/>
      <c r="P680" s="124"/>
      <c r="Q680" s="124"/>
      <c r="R680" s="124"/>
      <c r="S680" s="124"/>
    </row>
    <row r="681" spans="1:19" s="131" customFormat="1" x14ac:dyDescent="0.2">
      <c r="A681" s="245"/>
      <c r="B681" s="243"/>
      <c r="C681" s="125"/>
      <c r="D681" s="125"/>
      <c r="E681" s="125"/>
      <c r="F681" s="125"/>
      <c r="G681" s="125"/>
      <c r="H681" s="125"/>
      <c r="I681" s="125"/>
      <c r="J681" s="125"/>
      <c r="K681" s="125"/>
      <c r="L681" s="125"/>
      <c r="M681" s="125"/>
      <c r="N681" s="125"/>
      <c r="O681" s="125"/>
      <c r="P681" s="125"/>
      <c r="Q681" s="125"/>
      <c r="R681" s="125"/>
      <c r="S681" s="125"/>
    </row>
    <row r="682" spans="1:19" s="131" customFormat="1" x14ac:dyDescent="0.2">
      <c r="A682" s="246"/>
      <c r="B682" s="243"/>
      <c r="C682" s="125"/>
      <c r="D682" s="125"/>
      <c r="E682" s="125"/>
      <c r="F682" s="125"/>
      <c r="G682" s="125"/>
      <c r="H682" s="125"/>
      <c r="I682" s="125"/>
      <c r="J682" s="125"/>
      <c r="K682" s="125"/>
      <c r="L682" s="125"/>
      <c r="M682" s="125"/>
      <c r="N682" s="125"/>
      <c r="O682" s="125"/>
      <c r="P682" s="125"/>
      <c r="Q682" s="125"/>
      <c r="R682" s="125"/>
      <c r="S682" s="125"/>
    </row>
    <row r="683" spans="1:19" s="131" customFormat="1" x14ac:dyDescent="0.2">
      <c r="A683" s="230"/>
      <c r="B683" s="243"/>
      <c r="C683" s="125"/>
      <c r="D683" s="125"/>
      <c r="E683" s="125"/>
      <c r="F683" s="125"/>
      <c r="G683" s="125"/>
      <c r="H683" s="125"/>
      <c r="I683" s="125"/>
      <c r="J683" s="125"/>
      <c r="K683" s="125"/>
      <c r="L683" s="125"/>
      <c r="M683" s="125"/>
      <c r="N683" s="125"/>
      <c r="O683" s="125"/>
      <c r="P683" s="125"/>
      <c r="Q683" s="125"/>
      <c r="R683" s="125"/>
      <c r="S683" s="125"/>
    </row>
    <row r="684" spans="1:19" s="131" customFormat="1" x14ac:dyDescent="0.2">
      <c r="A684" s="199"/>
      <c r="B684" s="243"/>
      <c r="C684" s="125"/>
      <c r="D684" s="125"/>
      <c r="E684" s="125"/>
      <c r="F684" s="125"/>
      <c r="G684" s="125"/>
      <c r="H684" s="125"/>
      <c r="I684" s="125"/>
      <c r="J684" s="125"/>
      <c r="K684" s="125"/>
      <c r="L684" s="125"/>
      <c r="M684" s="125"/>
      <c r="N684" s="125"/>
      <c r="O684" s="125"/>
      <c r="P684" s="125"/>
      <c r="Q684" s="125"/>
      <c r="R684" s="125"/>
      <c r="S684" s="125"/>
    </row>
    <row r="685" spans="1:19" s="131" customFormat="1" x14ac:dyDescent="0.2">
      <c r="A685" s="230"/>
      <c r="B685" s="243"/>
      <c r="C685" s="125"/>
      <c r="D685" s="125"/>
      <c r="E685" s="125"/>
      <c r="F685" s="125"/>
      <c r="G685" s="125"/>
      <c r="H685" s="125"/>
      <c r="I685" s="125"/>
      <c r="J685" s="125"/>
      <c r="K685" s="125"/>
      <c r="L685" s="125"/>
      <c r="M685" s="125"/>
      <c r="N685" s="125"/>
      <c r="O685" s="125"/>
      <c r="P685" s="125"/>
      <c r="Q685" s="125"/>
      <c r="R685" s="125"/>
      <c r="S685" s="125"/>
    </row>
    <row r="686" spans="1:19" s="131" customFormat="1" x14ac:dyDescent="0.2">
      <c r="A686" s="230"/>
      <c r="B686" s="243"/>
      <c r="C686" s="125"/>
      <c r="D686" s="125"/>
      <c r="E686" s="125"/>
      <c r="F686" s="125"/>
      <c r="G686" s="125"/>
      <c r="H686" s="125"/>
      <c r="I686" s="125"/>
      <c r="J686" s="125"/>
      <c r="K686" s="125"/>
      <c r="L686" s="125"/>
      <c r="M686" s="125"/>
      <c r="N686" s="125"/>
      <c r="O686" s="125"/>
      <c r="P686" s="125"/>
      <c r="Q686" s="125"/>
      <c r="R686" s="125"/>
      <c r="S686" s="125"/>
    </row>
    <row r="687" spans="1:19" s="131" customFormat="1" x14ac:dyDescent="0.2">
      <c r="A687" s="230"/>
      <c r="B687" s="243"/>
      <c r="C687" s="125"/>
      <c r="D687" s="125"/>
      <c r="E687" s="125"/>
      <c r="F687" s="125"/>
      <c r="G687" s="125"/>
      <c r="H687" s="125"/>
      <c r="I687" s="125"/>
      <c r="J687" s="125"/>
      <c r="K687" s="125"/>
      <c r="L687" s="125"/>
      <c r="M687" s="125"/>
      <c r="N687" s="125"/>
      <c r="O687" s="125"/>
      <c r="P687" s="125"/>
      <c r="Q687" s="125"/>
      <c r="R687" s="125"/>
      <c r="S687" s="125"/>
    </row>
    <row r="688" spans="1:19" s="131" customFormat="1" x14ac:dyDescent="0.2">
      <c r="A688" s="230"/>
      <c r="B688" s="243"/>
      <c r="C688" s="125"/>
      <c r="D688" s="125"/>
      <c r="E688" s="125"/>
      <c r="F688" s="125"/>
      <c r="G688" s="125"/>
      <c r="H688" s="125"/>
      <c r="I688" s="125"/>
      <c r="J688" s="125"/>
      <c r="K688" s="125"/>
      <c r="L688" s="125"/>
      <c r="M688" s="125"/>
      <c r="N688" s="125"/>
      <c r="O688" s="125"/>
      <c r="P688" s="125"/>
      <c r="Q688" s="125"/>
      <c r="R688" s="125"/>
      <c r="S688" s="125"/>
    </row>
    <row r="689" spans="1:19" s="131" customFormat="1" x14ac:dyDescent="0.2">
      <c r="A689" s="230"/>
      <c r="B689" s="243"/>
      <c r="C689" s="125"/>
      <c r="D689" s="125"/>
      <c r="E689" s="125"/>
      <c r="F689" s="125"/>
      <c r="G689" s="125"/>
      <c r="H689" s="125"/>
      <c r="I689" s="125"/>
      <c r="J689" s="125"/>
      <c r="K689" s="125"/>
      <c r="L689" s="125"/>
      <c r="M689" s="125"/>
      <c r="N689" s="125"/>
      <c r="O689" s="125"/>
      <c r="P689" s="125"/>
      <c r="Q689" s="125"/>
      <c r="R689" s="125"/>
      <c r="S689" s="125"/>
    </row>
    <row r="690" spans="1:19" s="131" customFormat="1" x14ac:dyDescent="0.2">
      <c r="A690" s="246"/>
      <c r="B690" s="243"/>
      <c r="C690" s="125"/>
      <c r="D690" s="125"/>
      <c r="E690" s="125"/>
      <c r="F690" s="125"/>
      <c r="G690" s="125"/>
      <c r="H690" s="125"/>
      <c r="I690" s="125"/>
      <c r="J690" s="125"/>
      <c r="K690" s="125"/>
      <c r="L690" s="125"/>
      <c r="M690" s="125"/>
      <c r="N690" s="125"/>
      <c r="O690" s="125"/>
      <c r="P690" s="125"/>
      <c r="Q690" s="125"/>
      <c r="R690" s="125"/>
      <c r="S690" s="125"/>
    </row>
    <row r="691" spans="1:19" s="131" customFormat="1" x14ac:dyDescent="0.2">
      <c r="A691" s="230"/>
      <c r="B691" s="243"/>
      <c r="C691" s="125"/>
      <c r="D691" s="125"/>
      <c r="E691" s="125"/>
      <c r="F691" s="125"/>
      <c r="G691" s="125"/>
      <c r="H691" s="125"/>
      <c r="I691" s="125"/>
      <c r="J691" s="125"/>
      <c r="K691" s="125"/>
      <c r="L691" s="125"/>
      <c r="M691" s="125"/>
      <c r="N691" s="125"/>
      <c r="O691" s="125"/>
      <c r="P691" s="125"/>
      <c r="Q691" s="125"/>
      <c r="R691" s="125"/>
      <c r="S691" s="125"/>
    </row>
    <row r="692" spans="1:19" s="131" customFormat="1" x14ac:dyDescent="0.2">
      <c r="A692" s="230"/>
      <c r="B692" s="243"/>
      <c r="C692" s="125"/>
      <c r="D692" s="125"/>
      <c r="E692" s="125"/>
      <c r="F692" s="125"/>
      <c r="G692" s="125"/>
      <c r="H692" s="125"/>
      <c r="I692" s="125"/>
      <c r="J692" s="125"/>
      <c r="K692" s="125"/>
      <c r="L692" s="125"/>
      <c r="M692" s="125"/>
      <c r="N692" s="125"/>
      <c r="O692" s="125"/>
      <c r="P692" s="125"/>
      <c r="Q692" s="125"/>
      <c r="R692" s="125"/>
      <c r="S692" s="125"/>
    </row>
    <row r="693" spans="1:19" s="131" customFormat="1" x14ac:dyDescent="0.2">
      <c r="A693" s="230"/>
      <c r="B693" s="243"/>
      <c r="C693" s="125"/>
      <c r="D693" s="125"/>
      <c r="E693" s="125"/>
      <c r="F693" s="125"/>
      <c r="G693" s="125"/>
      <c r="H693" s="125"/>
      <c r="I693" s="125"/>
      <c r="J693" s="125"/>
      <c r="K693" s="125"/>
      <c r="L693" s="125"/>
      <c r="M693" s="125"/>
      <c r="N693" s="125"/>
      <c r="O693" s="125"/>
      <c r="P693" s="125"/>
      <c r="Q693" s="125"/>
      <c r="R693" s="125"/>
      <c r="S693" s="125"/>
    </row>
    <row r="694" spans="1:19" s="131" customFormat="1" x14ac:dyDescent="0.2">
      <c r="A694" s="230"/>
      <c r="B694" s="243"/>
      <c r="C694" s="125"/>
      <c r="D694" s="125"/>
      <c r="E694" s="125"/>
      <c r="F694" s="125"/>
      <c r="G694" s="125"/>
      <c r="H694" s="125"/>
      <c r="I694" s="125"/>
      <c r="J694" s="125"/>
      <c r="K694" s="125"/>
      <c r="L694" s="125"/>
      <c r="M694" s="125"/>
      <c r="N694" s="125"/>
      <c r="O694" s="125"/>
      <c r="P694" s="125"/>
      <c r="Q694" s="125"/>
      <c r="R694" s="125"/>
      <c r="S694" s="125"/>
    </row>
    <row r="695" spans="1:19" s="131" customFormat="1" x14ac:dyDescent="0.2">
      <c r="A695" s="230"/>
      <c r="B695" s="243"/>
      <c r="C695" s="125"/>
      <c r="D695" s="125"/>
      <c r="E695" s="125"/>
      <c r="F695" s="125"/>
      <c r="G695" s="125"/>
      <c r="H695" s="125"/>
      <c r="I695" s="125"/>
      <c r="J695" s="125"/>
      <c r="K695" s="125"/>
      <c r="L695" s="125"/>
      <c r="M695" s="125"/>
      <c r="N695" s="125"/>
      <c r="O695" s="125"/>
      <c r="P695" s="125"/>
      <c r="Q695" s="125"/>
      <c r="R695" s="125"/>
      <c r="S695" s="125"/>
    </row>
    <row r="696" spans="1:19" s="131" customFormat="1" x14ac:dyDescent="0.2">
      <c r="A696" s="230"/>
      <c r="B696" s="243"/>
      <c r="C696" s="125"/>
      <c r="D696" s="125"/>
      <c r="E696" s="125"/>
      <c r="F696" s="125"/>
      <c r="G696" s="125"/>
      <c r="H696" s="125"/>
      <c r="I696" s="125"/>
      <c r="J696" s="125"/>
      <c r="K696" s="125"/>
      <c r="L696" s="125"/>
      <c r="M696" s="125"/>
      <c r="N696" s="125"/>
      <c r="O696" s="125"/>
      <c r="P696" s="125"/>
      <c r="Q696" s="125"/>
      <c r="R696" s="125"/>
      <c r="S696" s="125"/>
    </row>
    <row r="697" spans="1:19" s="131" customFormat="1" x14ac:dyDescent="0.2">
      <c r="A697" s="230"/>
      <c r="B697" s="243"/>
      <c r="C697" s="125"/>
      <c r="D697" s="125"/>
      <c r="E697" s="125"/>
      <c r="F697" s="125"/>
      <c r="G697" s="125"/>
      <c r="H697" s="125"/>
      <c r="I697" s="125"/>
      <c r="J697" s="125"/>
      <c r="K697" s="125"/>
      <c r="L697" s="125"/>
      <c r="M697" s="125"/>
      <c r="N697" s="125"/>
      <c r="O697" s="125"/>
      <c r="P697" s="125"/>
      <c r="Q697" s="125"/>
      <c r="R697" s="125"/>
      <c r="S697" s="125"/>
    </row>
    <row r="698" spans="1:19" s="131" customFormat="1" x14ac:dyDescent="0.2">
      <c r="A698" s="230"/>
      <c r="B698" s="243"/>
      <c r="C698" s="125"/>
      <c r="D698" s="125"/>
      <c r="E698" s="125"/>
      <c r="F698" s="125"/>
      <c r="G698" s="125"/>
      <c r="H698" s="125"/>
      <c r="I698" s="125"/>
      <c r="J698" s="125"/>
      <c r="K698" s="125"/>
      <c r="L698" s="125"/>
      <c r="M698" s="125"/>
      <c r="N698" s="125"/>
      <c r="O698" s="125"/>
      <c r="P698" s="125"/>
      <c r="Q698" s="125"/>
      <c r="R698" s="125"/>
      <c r="S698" s="125"/>
    </row>
    <row r="699" spans="1:19" s="131" customFormat="1" x14ac:dyDescent="0.2">
      <c r="A699" s="230"/>
      <c r="B699" s="243"/>
      <c r="C699" s="125"/>
      <c r="D699" s="125"/>
      <c r="E699" s="125"/>
      <c r="F699" s="125"/>
      <c r="G699" s="125"/>
      <c r="H699" s="125"/>
      <c r="I699" s="125"/>
      <c r="J699" s="125"/>
      <c r="K699" s="125"/>
      <c r="L699" s="125"/>
      <c r="M699" s="125"/>
      <c r="N699" s="125"/>
      <c r="O699" s="125"/>
      <c r="P699" s="125"/>
      <c r="Q699" s="125"/>
      <c r="R699" s="125"/>
      <c r="S699" s="125"/>
    </row>
    <row r="700" spans="1:19" s="131" customFormat="1" x14ac:dyDescent="0.2">
      <c r="A700" s="230"/>
      <c r="B700" s="243"/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5"/>
      <c r="P700" s="125"/>
      <c r="Q700" s="125"/>
      <c r="R700" s="125"/>
      <c r="S700" s="125"/>
    </row>
    <row r="701" spans="1:19" s="131" customFormat="1" x14ac:dyDescent="0.2">
      <c r="A701" s="245"/>
      <c r="B701" s="243"/>
      <c r="C701" s="124"/>
      <c r="D701" s="124"/>
      <c r="E701" s="124"/>
      <c r="F701" s="124"/>
      <c r="G701" s="124"/>
      <c r="H701" s="124"/>
      <c r="I701" s="124"/>
      <c r="J701" s="124"/>
      <c r="K701" s="124"/>
      <c r="L701" s="124"/>
      <c r="M701" s="124"/>
      <c r="N701" s="124"/>
      <c r="O701" s="124"/>
      <c r="P701" s="124"/>
      <c r="Q701" s="124"/>
      <c r="R701" s="124"/>
      <c r="S701" s="124"/>
    </row>
    <row r="702" spans="1:19" s="131" customFormat="1" x14ac:dyDescent="0.2">
      <c r="A702" s="199"/>
      <c r="I702" s="201"/>
      <c r="J702" s="201"/>
      <c r="K702" s="201"/>
      <c r="L702" s="201"/>
      <c r="M702" s="201"/>
      <c r="N702" s="201"/>
      <c r="O702" s="201"/>
      <c r="P702" s="201"/>
      <c r="Q702" s="201"/>
      <c r="R702" s="201"/>
      <c r="S702" s="201"/>
    </row>
    <row r="703" spans="1:19" s="131" customFormat="1" x14ac:dyDescent="0.2">
      <c r="A703" s="199"/>
      <c r="C703" s="132"/>
      <c r="D703" s="132"/>
      <c r="E703" s="132"/>
      <c r="F703" s="132"/>
      <c r="G703" s="132"/>
      <c r="H703" s="132"/>
      <c r="I703" s="132"/>
      <c r="J703" s="132"/>
      <c r="K703" s="132"/>
      <c r="L703" s="132"/>
      <c r="M703" s="132"/>
      <c r="N703" s="132"/>
      <c r="O703" s="132"/>
      <c r="P703" s="132"/>
      <c r="Q703" s="132"/>
      <c r="R703" s="132"/>
      <c r="S703" s="132"/>
    </row>
    <row r="704" spans="1:19" s="131" customFormat="1" x14ac:dyDescent="0.2">
      <c r="A704" s="56"/>
      <c r="B704" s="243"/>
      <c r="C704" s="124"/>
      <c r="D704" s="124"/>
      <c r="E704" s="124"/>
      <c r="F704" s="124"/>
      <c r="G704" s="124"/>
      <c r="H704" s="124"/>
      <c r="I704" s="124"/>
      <c r="J704" s="124"/>
      <c r="K704" s="124"/>
      <c r="L704" s="124"/>
      <c r="M704" s="124"/>
      <c r="N704" s="124"/>
      <c r="O704" s="124"/>
      <c r="P704" s="124"/>
      <c r="Q704" s="124"/>
      <c r="R704" s="124"/>
      <c r="S704" s="124"/>
    </row>
    <row r="705" spans="1:19" s="131" customFormat="1" x14ac:dyDescent="0.2">
      <c r="A705" s="244"/>
      <c r="B705" s="243"/>
      <c r="C705" s="124"/>
      <c r="D705" s="124"/>
      <c r="E705" s="124"/>
      <c r="F705" s="124"/>
      <c r="G705" s="124"/>
      <c r="H705" s="124"/>
      <c r="I705" s="124"/>
      <c r="J705" s="124"/>
      <c r="K705" s="124"/>
      <c r="L705" s="124"/>
      <c r="M705" s="124"/>
      <c r="N705" s="124"/>
      <c r="O705" s="124"/>
      <c r="P705" s="124"/>
      <c r="Q705" s="124"/>
      <c r="R705" s="124"/>
      <c r="S705" s="124"/>
    </row>
    <row r="706" spans="1:19" s="131" customFormat="1" x14ac:dyDescent="0.2">
      <c r="A706" s="245"/>
      <c r="B706" s="243"/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</row>
    <row r="707" spans="1:19" s="131" customFormat="1" x14ac:dyDescent="0.2">
      <c r="A707" s="246"/>
      <c r="B707" s="243"/>
      <c r="C707" s="124"/>
      <c r="D707" s="124"/>
      <c r="E707" s="124"/>
      <c r="F707" s="124"/>
      <c r="G707" s="124"/>
      <c r="H707" s="124"/>
      <c r="I707" s="124"/>
      <c r="J707" s="124"/>
      <c r="K707" s="124"/>
      <c r="L707" s="124"/>
      <c r="M707" s="124"/>
      <c r="N707" s="124"/>
      <c r="O707" s="124"/>
      <c r="P707" s="124"/>
      <c r="Q707" s="124"/>
      <c r="R707" s="124"/>
      <c r="S707" s="124"/>
    </row>
    <row r="708" spans="1:19" s="131" customFormat="1" x14ac:dyDescent="0.2">
      <c r="A708" s="247"/>
      <c r="B708" s="243"/>
      <c r="C708" s="125"/>
      <c r="D708" s="124"/>
      <c r="E708" s="124"/>
      <c r="F708" s="124"/>
      <c r="G708" s="124"/>
      <c r="H708" s="124"/>
      <c r="I708" s="124"/>
      <c r="J708" s="124"/>
      <c r="K708" s="124"/>
      <c r="L708" s="124"/>
      <c r="M708" s="124"/>
      <c r="N708" s="124"/>
      <c r="O708" s="124"/>
      <c r="P708" s="124"/>
      <c r="Q708" s="124"/>
      <c r="R708" s="124"/>
      <c r="S708" s="124"/>
    </row>
    <row r="709" spans="1:19" s="131" customFormat="1" x14ac:dyDescent="0.2">
      <c r="A709" s="247"/>
      <c r="B709" s="243"/>
      <c r="C709" s="124"/>
      <c r="D709" s="124"/>
      <c r="E709" s="124"/>
      <c r="F709" s="124"/>
      <c r="G709" s="124"/>
      <c r="H709" s="124"/>
      <c r="I709" s="124"/>
      <c r="J709" s="124"/>
      <c r="K709" s="124"/>
      <c r="L709" s="124"/>
      <c r="M709" s="124"/>
      <c r="N709" s="124"/>
      <c r="O709" s="124"/>
      <c r="P709" s="124"/>
      <c r="Q709" s="124"/>
      <c r="R709" s="124"/>
      <c r="S709" s="124"/>
    </row>
    <row r="710" spans="1:19" s="131" customFormat="1" x14ac:dyDescent="0.2">
      <c r="A710" s="246"/>
      <c r="B710" s="243"/>
      <c r="C710" s="125"/>
      <c r="D710" s="125"/>
      <c r="E710" s="125"/>
      <c r="F710" s="125"/>
      <c r="G710" s="125"/>
      <c r="H710" s="125"/>
      <c r="I710" s="125"/>
      <c r="J710" s="125"/>
      <c r="K710" s="125"/>
      <c r="L710" s="125"/>
      <c r="M710" s="125"/>
      <c r="N710" s="125"/>
      <c r="O710" s="125"/>
      <c r="P710" s="125"/>
      <c r="Q710" s="125"/>
      <c r="R710" s="125"/>
      <c r="S710" s="125"/>
    </row>
    <row r="711" spans="1:19" s="131" customFormat="1" x14ac:dyDescent="0.2">
      <c r="A711" s="249"/>
      <c r="B711" s="243"/>
      <c r="C711" s="124"/>
      <c r="D711" s="124"/>
      <c r="E711" s="124"/>
      <c r="F711" s="124"/>
      <c r="G711" s="124"/>
      <c r="H711" s="124"/>
      <c r="I711" s="124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</row>
    <row r="712" spans="1:19" s="131" customFormat="1" x14ac:dyDescent="0.2">
      <c r="A712" s="245"/>
      <c r="B712" s="243"/>
      <c r="C712" s="125"/>
      <c r="D712" s="125"/>
      <c r="E712" s="125"/>
      <c r="F712" s="125"/>
      <c r="G712" s="125"/>
      <c r="H712" s="125"/>
      <c r="I712" s="125"/>
      <c r="J712" s="125"/>
      <c r="K712" s="125"/>
      <c r="L712" s="125"/>
      <c r="M712" s="125"/>
      <c r="N712" s="125"/>
      <c r="O712" s="125"/>
      <c r="P712" s="125"/>
      <c r="Q712" s="125"/>
      <c r="R712" s="125"/>
      <c r="S712" s="125"/>
    </row>
    <row r="713" spans="1:19" s="131" customFormat="1" x14ac:dyDescent="0.2">
      <c r="A713" s="246"/>
      <c r="B713" s="243"/>
      <c r="C713" s="125"/>
      <c r="D713" s="125"/>
      <c r="E713" s="125"/>
      <c r="F713" s="125"/>
      <c r="G713" s="125"/>
      <c r="H713" s="125"/>
      <c r="I713" s="125"/>
      <c r="J713" s="125"/>
      <c r="K713" s="125"/>
      <c r="L713" s="125"/>
      <c r="M713" s="125"/>
      <c r="N713" s="125"/>
      <c r="O713" s="125"/>
      <c r="P713" s="125"/>
      <c r="Q713" s="125"/>
      <c r="R713" s="125"/>
      <c r="S713" s="125"/>
    </row>
    <row r="714" spans="1:19" s="131" customFormat="1" x14ac:dyDescent="0.2">
      <c r="A714" s="230"/>
      <c r="B714" s="243"/>
      <c r="C714" s="125"/>
      <c r="D714" s="125"/>
      <c r="E714" s="125"/>
      <c r="F714" s="125"/>
      <c r="G714" s="125"/>
      <c r="H714" s="125"/>
      <c r="I714" s="125"/>
      <c r="J714" s="125"/>
      <c r="K714" s="125"/>
      <c r="L714" s="125"/>
      <c r="M714" s="125"/>
      <c r="N714" s="125"/>
      <c r="O714" s="125"/>
      <c r="P714" s="125"/>
      <c r="Q714" s="125"/>
      <c r="R714" s="125"/>
      <c r="S714" s="125"/>
    </row>
    <row r="715" spans="1:19" s="131" customFormat="1" x14ac:dyDescent="0.2">
      <c r="A715" s="199"/>
      <c r="B715" s="243"/>
      <c r="C715" s="125"/>
      <c r="D715" s="125"/>
      <c r="E715" s="125"/>
      <c r="F715" s="125"/>
      <c r="G715" s="125"/>
      <c r="H715" s="125"/>
      <c r="I715" s="125"/>
      <c r="J715" s="125"/>
      <c r="K715" s="125"/>
      <c r="L715" s="125"/>
      <c r="M715" s="125"/>
      <c r="N715" s="125"/>
      <c r="O715" s="125"/>
      <c r="P715" s="125"/>
      <c r="Q715" s="125"/>
      <c r="R715" s="125"/>
      <c r="S715" s="125"/>
    </row>
    <row r="716" spans="1:19" s="131" customFormat="1" x14ac:dyDescent="0.2">
      <c r="A716" s="230"/>
      <c r="B716" s="243"/>
      <c r="C716" s="125"/>
      <c r="D716" s="125"/>
      <c r="E716" s="125"/>
      <c r="F716" s="125"/>
      <c r="G716" s="125"/>
      <c r="H716" s="125"/>
      <c r="I716" s="125"/>
      <c r="J716" s="125"/>
      <c r="K716" s="125"/>
      <c r="L716" s="125"/>
      <c r="M716" s="125"/>
      <c r="N716" s="125"/>
      <c r="O716" s="125"/>
      <c r="P716" s="125"/>
      <c r="Q716" s="125"/>
      <c r="R716" s="125"/>
      <c r="S716" s="125"/>
    </row>
    <row r="717" spans="1:19" s="131" customFormat="1" x14ac:dyDescent="0.2">
      <c r="A717" s="230"/>
      <c r="B717" s="243"/>
      <c r="C717" s="125"/>
      <c r="D717" s="125"/>
      <c r="E717" s="125"/>
      <c r="F717" s="125"/>
      <c r="G717" s="125"/>
      <c r="H717" s="125"/>
      <c r="I717" s="125"/>
      <c r="J717" s="125"/>
      <c r="K717" s="125"/>
      <c r="L717" s="125"/>
      <c r="M717" s="125"/>
      <c r="N717" s="125"/>
      <c r="O717" s="125"/>
      <c r="P717" s="125"/>
      <c r="Q717" s="125"/>
      <c r="R717" s="125"/>
      <c r="S717" s="125"/>
    </row>
    <row r="718" spans="1:19" s="131" customFormat="1" x14ac:dyDescent="0.2">
      <c r="A718" s="230"/>
      <c r="B718" s="243"/>
      <c r="C718" s="125"/>
      <c r="D718" s="125"/>
      <c r="E718" s="125"/>
      <c r="F718" s="125"/>
      <c r="G718" s="125"/>
      <c r="H718" s="125"/>
      <c r="I718" s="125"/>
      <c r="J718" s="125"/>
      <c r="K718" s="125"/>
      <c r="L718" s="125"/>
      <c r="M718" s="125"/>
      <c r="N718" s="125"/>
      <c r="O718" s="125"/>
      <c r="P718" s="125"/>
      <c r="Q718" s="125"/>
      <c r="R718" s="125"/>
      <c r="S718" s="125"/>
    </row>
    <row r="719" spans="1:19" s="131" customFormat="1" x14ac:dyDescent="0.2">
      <c r="A719" s="230"/>
      <c r="B719" s="243"/>
      <c r="C719" s="125"/>
      <c r="D719" s="125"/>
      <c r="E719" s="125"/>
      <c r="F719" s="125"/>
      <c r="G719" s="125"/>
      <c r="H719" s="125"/>
      <c r="I719" s="125"/>
      <c r="J719" s="125"/>
      <c r="K719" s="125"/>
      <c r="L719" s="125"/>
      <c r="M719" s="125"/>
      <c r="N719" s="125"/>
      <c r="O719" s="125"/>
      <c r="P719" s="125"/>
      <c r="Q719" s="125"/>
      <c r="R719" s="125"/>
      <c r="S719" s="125"/>
    </row>
    <row r="720" spans="1:19" s="131" customFormat="1" x14ac:dyDescent="0.2">
      <c r="A720" s="230"/>
      <c r="B720" s="243"/>
      <c r="C720" s="125"/>
      <c r="D720" s="125"/>
      <c r="E720" s="125"/>
      <c r="F720" s="125"/>
      <c r="G720" s="125"/>
      <c r="H720" s="125"/>
      <c r="I720" s="125"/>
      <c r="J720" s="125"/>
      <c r="K720" s="125"/>
      <c r="L720" s="125"/>
      <c r="M720" s="125"/>
      <c r="N720" s="125"/>
      <c r="O720" s="125"/>
      <c r="P720" s="125"/>
      <c r="Q720" s="125"/>
      <c r="R720" s="125"/>
      <c r="S720" s="125"/>
    </row>
    <row r="721" spans="1:19" s="131" customFormat="1" x14ac:dyDescent="0.2">
      <c r="A721" s="246"/>
      <c r="B721" s="243"/>
      <c r="C721" s="125"/>
      <c r="D721" s="125"/>
      <c r="E721" s="125"/>
      <c r="F721" s="125"/>
      <c r="G721" s="125"/>
      <c r="H721" s="125"/>
      <c r="I721" s="125"/>
      <c r="J721" s="125"/>
      <c r="K721" s="125"/>
      <c r="L721" s="125"/>
      <c r="M721" s="125"/>
      <c r="N721" s="125"/>
      <c r="O721" s="125"/>
      <c r="P721" s="125"/>
      <c r="Q721" s="125"/>
      <c r="R721" s="125"/>
      <c r="S721" s="125"/>
    </row>
    <row r="722" spans="1:19" s="131" customFormat="1" x14ac:dyDescent="0.2">
      <c r="A722" s="230"/>
      <c r="B722" s="243"/>
      <c r="C722" s="125"/>
      <c r="D722" s="125"/>
      <c r="E722" s="125"/>
      <c r="F722" s="125"/>
      <c r="G722" s="125"/>
      <c r="H722" s="125"/>
      <c r="I722" s="125"/>
      <c r="J722" s="125"/>
      <c r="K722" s="125"/>
      <c r="L722" s="125"/>
      <c r="M722" s="125"/>
      <c r="N722" s="125"/>
      <c r="O722" s="125"/>
      <c r="P722" s="125"/>
      <c r="Q722" s="125"/>
      <c r="R722" s="125"/>
      <c r="S722" s="125"/>
    </row>
    <row r="723" spans="1:19" s="131" customFormat="1" x14ac:dyDescent="0.2">
      <c r="A723" s="230"/>
      <c r="B723" s="243"/>
      <c r="C723" s="125"/>
      <c r="D723" s="125"/>
      <c r="E723" s="125"/>
      <c r="F723" s="125"/>
      <c r="G723" s="125"/>
      <c r="H723" s="125"/>
      <c r="I723" s="125"/>
      <c r="J723" s="125"/>
      <c r="K723" s="125"/>
      <c r="L723" s="125"/>
      <c r="M723" s="125"/>
      <c r="N723" s="125"/>
      <c r="O723" s="125"/>
      <c r="P723" s="125"/>
      <c r="Q723" s="125"/>
      <c r="R723" s="125"/>
      <c r="S723" s="125"/>
    </row>
    <row r="724" spans="1:19" s="131" customFormat="1" x14ac:dyDescent="0.2">
      <c r="A724" s="230"/>
      <c r="B724" s="243"/>
      <c r="C724" s="125"/>
      <c r="D724" s="125"/>
      <c r="E724" s="125"/>
      <c r="F724" s="125"/>
      <c r="G724" s="125"/>
      <c r="H724" s="125"/>
      <c r="I724" s="125"/>
      <c r="J724" s="125"/>
      <c r="K724" s="125"/>
      <c r="L724" s="125"/>
      <c r="M724" s="125"/>
      <c r="N724" s="125"/>
      <c r="O724" s="125"/>
      <c r="P724" s="125"/>
      <c r="Q724" s="125"/>
      <c r="R724" s="125"/>
      <c r="S724" s="125"/>
    </row>
    <row r="725" spans="1:19" s="131" customFormat="1" x14ac:dyDescent="0.2">
      <c r="A725" s="230"/>
      <c r="B725" s="243"/>
      <c r="C725" s="125"/>
      <c r="D725" s="125"/>
      <c r="E725" s="125"/>
      <c r="F725" s="125"/>
      <c r="G725" s="125"/>
      <c r="H725" s="125"/>
      <c r="I725" s="125"/>
      <c r="J725" s="125"/>
      <c r="K725" s="125"/>
      <c r="L725" s="125"/>
      <c r="M725" s="125"/>
      <c r="N725" s="125"/>
      <c r="O725" s="125"/>
      <c r="P725" s="125"/>
      <c r="Q725" s="125"/>
      <c r="R725" s="125"/>
      <c r="S725" s="125"/>
    </row>
    <row r="726" spans="1:19" s="131" customFormat="1" x14ac:dyDescent="0.2">
      <c r="A726" s="230"/>
      <c r="B726" s="243"/>
      <c r="C726" s="125"/>
      <c r="D726" s="125"/>
      <c r="E726" s="125"/>
      <c r="F726" s="125"/>
      <c r="G726" s="125"/>
      <c r="H726" s="125"/>
      <c r="I726" s="125"/>
      <c r="J726" s="125"/>
      <c r="K726" s="125"/>
      <c r="L726" s="125"/>
      <c r="M726" s="125"/>
      <c r="N726" s="125"/>
      <c r="O726" s="125"/>
      <c r="P726" s="125"/>
      <c r="Q726" s="125"/>
      <c r="R726" s="125"/>
      <c r="S726" s="125"/>
    </row>
    <row r="727" spans="1:19" s="131" customFormat="1" x14ac:dyDescent="0.2">
      <c r="A727" s="230"/>
      <c r="B727" s="243"/>
      <c r="C727" s="125"/>
      <c r="D727" s="125"/>
      <c r="E727" s="125"/>
      <c r="F727" s="125"/>
      <c r="G727" s="125"/>
      <c r="H727" s="125"/>
      <c r="I727" s="125"/>
      <c r="J727" s="125"/>
      <c r="K727" s="125"/>
      <c r="L727" s="125"/>
      <c r="M727" s="125"/>
      <c r="N727" s="125"/>
      <c r="O727" s="125"/>
      <c r="P727" s="125"/>
      <c r="Q727" s="125"/>
      <c r="R727" s="125"/>
      <c r="S727" s="125"/>
    </row>
    <row r="728" spans="1:19" s="131" customFormat="1" x14ac:dyDescent="0.2">
      <c r="A728" s="230"/>
      <c r="B728" s="243"/>
      <c r="C728" s="125"/>
      <c r="D728" s="125"/>
      <c r="E728" s="125"/>
      <c r="F728" s="125"/>
      <c r="G728" s="125"/>
      <c r="H728" s="125"/>
      <c r="I728" s="125"/>
      <c r="J728" s="125"/>
      <c r="K728" s="125"/>
      <c r="L728" s="125"/>
      <c r="M728" s="125"/>
      <c r="N728" s="125"/>
      <c r="O728" s="125"/>
      <c r="P728" s="125"/>
      <c r="Q728" s="125"/>
      <c r="R728" s="125"/>
      <c r="S728" s="125"/>
    </row>
    <row r="729" spans="1:19" s="131" customFormat="1" x14ac:dyDescent="0.2">
      <c r="A729" s="230"/>
      <c r="B729" s="243"/>
      <c r="C729" s="125"/>
      <c r="D729" s="125"/>
      <c r="E729" s="125"/>
      <c r="F729" s="125"/>
      <c r="G729" s="125"/>
      <c r="H729" s="125"/>
      <c r="I729" s="125"/>
      <c r="J729" s="125"/>
      <c r="K729" s="125"/>
      <c r="L729" s="125"/>
      <c r="M729" s="125"/>
      <c r="N729" s="125"/>
      <c r="O729" s="125"/>
      <c r="P729" s="125"/>
      <c r="Q729" s="125"/>
      <c r="R729" s="125"/>
      <c r="S729" s="125"/>
    </row>
    <row r="730" spans="1:19" s="131" customFormat="1" x14ac:dyDescent="0.2">
      <c r="A730" s="230"/>
      <c r="B730" s="243"/>
      <c r="C730" s="125"/>
      <c r="D730" s="125"/>
      <c r="E730" s="125"/>
      <c r="F730" s="125"/>
      <c r="G730" s="125"/>
      <c r="H730" s="125"/>
      <c r="I730" s="125"/>
      <c r="J730" s="125"/>
      <c r="K730" s="125"/>
      <c r="L730" s="125"/>
      <c r="M730" s="125"/>
      <c r="N730" s="125"/>
      <c r="O730" s="125"/>
      <c r="P730" s="125"/>
      <c r="Q730" s="125"/>
      <c r="R730" s="125"/>
      <c r="S730" s="125"/>
    </row>
    <row r="731" spans="1:19" s="131" customFormat="1" x14ac:dyDescent="0.2">
      <c r="A731" s="230"/>
      <c r="B731" s="243"/>
      <c r="C731" s="125"/>
      <c r="D731" s="125"/>
      <c r="E731" s="125"/>
      <c r="F731" s="125"/>
      <c r="G731" s="125"/>
      <c r="H731" s="125"/>
      <c r="I731" s="125"/>
      <c r="J731" s="125"/>
      <c r="K731" s="125"/>
      <c r="L731" s="125"/>
      <c r="M731" s="125"/>
      <c r="N731" s="125"/>
      <c r="O731" s="125"/>
      <c r="P731" s="125"/>
      <c r="Q731" s="125"/>
      <c r="R731" s="125"/>
      <c r="S731" s="125"/>
    </row>
    <row r="732" spans="1:19" s="131" customFormat="1" x14ac:dyDescent="0.2">
      <c r="A732" s="245"/>
      <c r="B732" s="243"/>
      <c r="C732" s="124"/>
      <c r="D732" s="124"/>
      <c r="E732" s="124"/>
      <c r="F732" s="124"/>
      <c r="G732" s="124"/>
      <c r="H732" s="166"/>
      <c r="I732" s="124"/>
      <c r="J732" s="124"/>
      <c r="K732" s="124"/>
      <c r="L732" s="124"/>
      <c r="M732" s="124"/>
      <c r="N732" s="124"/>
      <c r="O732" s="124"/>
      <c r="P732" s="124"/>
      <c r="Q732" s="124"/>
      <c r="R732" s="124"/>
      <c r="S732" s="124"/>
    </row>
    <row r="735" spans="1:19" s="131" customFormat="1" x14ac:dyDescent="0.2">
      <c r="A735" s="250"/>
      <c r="B735" s="210"/>
      <c r="C735" s="210"/>
    </row>
    <row r="736" spans="1:19" s="131" customFormat="1" x14ac:dyDescent="0.2">
      <c r="A736" s="250"/>
      <c r="B736" s="210"/>
      <c r="C736" s="210"/>
      <c r="D736" s="210"/>
      <c r="E736" s="210"/>
      <c r="F736" s="210"/>
      <c r="G736" s="210"/>
      <c r="H736" s="210"/>
    </row>
    <row r="737" spans="1:19" s="131" customFormat="1" x14ac:dyDescent="0.2">
      <c r="A737" s="250"/>
      <c r="B737" s="210"/>
      <c r="C737" s="210"/>
      <c r="D737" s="210"/>
      <c r="E737" s="210"/>
      <c r="F737" s="210"/>
      <c r="G737" s="210"/>
      <c r="H737" s="210"/>
    </row>
    <row r="738" spans="1:19" s="131" customFormat="1" x14ac:dyDescent="0.2">
      <c r="A738" s="250"/>
      <c r="B738" s="210"/>
      <c r="C738" s="210"/>
      <c r="D738" s="210"/>
      <c r="E738" s="210"/>
      <c r="F738" s="210"/>
      <c r="G738" s="210"/>
      <c r="H738" s="210"/>
    </row>
    <row r="739" spans="1:19" s="131" customFormat="1" x14ac:dyDescent="0.2">
      <c r="B739" s="210"/>
      <c r="C739" s="210"/>
      <c r="D739" s="210"/>
      <c r="E739" s="210"/>
      <c r="F739" s="210"/>
      <c r="G739" s="210"/>
      <c r="H739" s="210"/>
    </row>
    <row r="740" spans="1:19" s="131" customFormat="1" x14ac:dyDescent="0.2">
      <c r="A740" s="250"/>
      <c r="B740" s="210"/>
      <c r="C740" s="210"/>
      <c r="D740" s="210"/>
      <c r="E740" s="210"/>
      <c r="F740" s="210"/>
      <c r="G740" s="210"/>
      <c r="H740" s="210"/>
    </row>
    <row r="741" spans="1:19" s="131" customFormat="1" x14ac:dyDescent="0.2">
      <c r="A741" s="250"/>
      <c r="B741" s="210"/>
      <c r="C741" s="210"/>
      <c r="D741" s="210"/>
      <c r="E741" s="210"/>
      <c r="F741" s="210"/>
      <c r="G741" s="210"/>
      <c r="H741" s="210"/>
    </row>
    <row r="742" spans="1:19" s="131" customFormat="1" x14ac:dyDescent="0.2">
      <c r="A742" s="250"/>
      <c r="B742" s="210"/>
      <c r="C742" s="210"/>
      <c r="D742" s="210"/>
      <c r="E742" s="210"/>
      <c r="F742" s="210"/>
      <c r="G742" s="210"/>
      <c r="H742" s="210"/>
    </row>
    <row r="743" spans="1:19" s="131" customFormat="1" x14ac:dyDescent="0.2">
      <c r="A743" s="250"/>
      <c r="B743" s="210"/>
      <c r="C743" s="210"/>
      <c r="D743" s="210"/>
      <c r="E743" s="210"/>
      <c r="F743" s="210"/>
      <c r="G743" s="210"/>
      <c r="H743" s="210"/>
    </row>
    <row r="744" spans="1:19" s="131" customFormat="1" x14ac:dyDescent="0.2">
      <c r="B744" s="210"/>
      <c r="C744" s="210"/>
      <c r="D744" s="210"/>
      <c r="E744" s="210"/>
      <c r="F744" s="210"/>
      <c r="G744" s="210"/>
      <c r="H744" s="210"/>
      <c r="I744" s="210"/>
      <c r="J744" s="210"/>
      <c r="K744" s="210"/>
      <c r="L744" s="210"/>
      <c r="M744" s="210"/>
      <c r="N744" s="210"/>
      <c r="O744" s="210"/>
      <c r="P744" s="210"/>
      <c r="Q744" s="210"/>
      <c r="R744" s="210"/>
      <c r="S744" s="210"/>
    </row>
    <row r="745" spans="1:19" s="131" customFormat="1" x14ac:dyDescent="0.2">
      <c r="A745" s="250"/>
      <c r="B745" s="210"/>
      <c r="C745" s="251"/>
      <c r="D745" s="251"/>
      <c r="E745" s="251"/>
      <c r="F745" s="251"/>
      <c r="G745" s="251"/>
      <c r="H745" s="251"/>
      <c r="I745" s="321"/>
      <c r="J745" s="132"/>
      <c r="K745" s="132"/>
      <c r="L745" s="132"/>
      <c r="M745" s="132"/>
      <c r="N745" s="132"/>
      <c r="O745" s="132"/>
      <c r="P745" s="132"/>
      <c r="Q745" s="132"/>
      <c r="R745" s="132"/>
      <c r="S745" s="132"/>
    </row>
    <row r="746" spans="1:19" s="131" customFormat="1" x14ac:dyDescent="0.2">
      <c r="A746" s="250"/>
      <c r="B746" s="210"/>
      <c r="C746" s="251"/>
      <c r="D746" s="251"/>
      <c r="E746" s="251"/>
      <c r="F746" s="251"/>
      <c r="G746" s="251"/>
      <c r="H746" s="251"/>
      <c r="I746" s="132"/>
      <c r="J746" s="132"/>
      <c r="K746" s="132"/>
      <c r="L746" s="132"/>
      <c r="M746" s="132"/>
      <c r="N746" s="132"/>
      <c r="O746" s="132"/>
      <c r="P746" s="132"/>
      <c r="Q746" s="132"/>
      <c r="R746" s="132"/>
      <c r="S746" s="132"/>
    </row>
    <row r="747" spans="1:19" s="131" customFormat="1" x14ac:dyDescent="0.2">
      <c r="A747" s="250"/>
      <c r="B747" s="210"/>
      <c r="C747" s="251"/>
      <c r="D747" s="251"/>
      <c r="E747" s="251"/>
      <c r="F747" s="251"/>
      <c r="G747" s="251"/>
      <c r="H747" s="251"/>
      <c r="I747" s="132"/>
      <c r="J747" s="132"/>
      <c r="K747" s="132"/>
      <c r="L747" s="132"/>
      <c r="M747" s="132"/>
      <c r="N747" s="132"/>
      <c r="O747" s="132"/>
      <c r="P747" s="132"/>
      <c r="Q747" s="132"/>
      <c r="R747" s="132"/>
      <c r="S747" s="132"/>
    </row>
    <row r="748" spans="1:19" s="131" customFormat="1" x14ac:dyDescent="0.2">
      <c r="A748" s="250"/>
      <c r="B748" s="210"/>
      <c r="C748" s="210"/>
      <c r="D748" s="257"/>
      <c r="E748" s="257"/>
      <c r="F748" s="257"/>
      <c r="G748" s="257"/>
      <c r="H748" s="257"/>
      <c r="I748" s="132"/>
      <c r="J748" s="132"/>
      <c r="K748" s="132"/>
      <c r="L748" s="132"/>
      <c r="M748" s="132"/>
      <c r="N748" s="132"/>
      <c r="O748" s="132"/>
      <c r="P748" s="132"/>
      <c r="Q748" s="132"/>
      <c r="R748" s="132"/>
      <c r="S748" s="132"/>
    </row>
    <row r="749" spans="1:19" s="131" customFormat="1" x14ac:dyDescent="0.2">
      <c r="A749" s="250"/>
      <c r="B749" s="210"/>
      <c r="C749" s="210"/>
      <c r="D749" s="257"/>
      <c r="E749" s="257"/>
      <c r="F749" s="257"/>
      <c r="G749" s="257"/>
      <c r="H749" s="257"/>
      <c r="I749" s="257"/>
      <c r="J749" s="257"/>
      <c r="K749" s="257"/>
      <c r="L749" s="257"/>
      <c r="M749" s="257"/>
      <c r="N749" s="257"/>
      <c r="O749" s="257"/>
      <c r="P749" s="257"/>
      <c r="Q749" s="257"/>
      <c r="R749" s="257"/>
      <c r="S749" s="257"/>
    </row>
    <row r="750" spans="1:19" s="131" customFormat="1" x14ac:dyDescent="0.2">
      <c r="A750" s="250"/>
      <c r="B750" s="210"/>
      <c r="C750" s="251"/>
      <c r="D750" s="251"/>
      <c r="E750" s="251"/>
      <c r="F750" s="251"/>
      <c r="G750" s="251"/>
      <c r="H750" s="251"/>
      <c r="I750" s="190"/>
      <c r="J750" s="190"/>
      <c r="K750" s="259"/>
      <c r="L750" s="190"/>
      <c r="M750" s="190"/>
      <c r="N750" s="190"/>
      <c r="O750" s="190"/>
      <c r="P750" s="190"/>
      <c r="Q750" s="190"/>
      <c r="R750" s="190"/>
      <c r="S750" s="190"/>
    </row>
    <row r="751" spans="1:19" s="131" customFormat="1" x14ac:dyDescent="0.2">
      <c r="A751" s="250"/>
      <c r="B751" s="210"/>
      <c r="C751" s="251"/>
      <c r="D751" s="251"/>
      <c r="E751" s="251"/>
      <c r="F751" s="251"/>
      <c r="G751" s="251"/>
      <c r="H751" s="251"/>
      <c r="I751" s="251"/>
      <c r="J751" s="251"/>
      <c r="K751" s="322"/>
      <c r="L751" s="251"/>
      <c r="M751" s="251"/>
      <c r="N751" s="251"/>
      <c r="O751" s="251"/>
      <c r="P751" s="251"/>
      <c r="Q751" s="251"/>
      <c r="R751" s="251"/>
      <c r="S751" s="251"/>
    </row>
    <row r="752" spans="1:19" s="131" customFormat="1" x14ac:dyDescent="0.2">
      <c r="A752" s="250"/>
      <c r="B752" s="210"/>
      <c r="C752" s="251"/>
      <c r="D752" s="251"/>
      <c r="E752" s="251"/>
      <c r="F752" s="251"/>
      <c r="G752" s="251"/>
      <c r="H752" s="251"/>
      <c r="I752" s="251"/>
      <c r="J752" s="251"/>
      <c r="K752" s="251"/>
      <c r="L752" s="251"/>
      <c r="M752" s="251"/>
      <c r="N752" s="251"/>
      <c r="O752" s="251"/>
      <c r="P752" s="251"/>
      <c r="Q752" s="251"/>
      <c r="R752" s="251"/>
      <c r="S752" s="251"/>
    </row>
    <row r="753" spans="1:19" s="131" customFormat="1" x14ac:dyDescent="0.2">
      <c r="A753" s="250"/>
      <c r="B753" s="210"/>
      <c r="C753" s="251"/>
      <c r="D753" s="251"/>
      <c r="E753" s="251"/>
      <c r="F753" s="251"/>
      <c r="G753" s="251"/>
      <c r="H753" s="251"/>
      <c r="I753" s="190"/>
      <c r="J753" s="190"/>
      <c r="K753" s="190"/>
      <c r="L753" s="190"/>
      <c r="M753" s="190"/>
      <c r="N753" s="190"/>
      <c r="O753" s="190"/>
      <c r="P753" s="190"/>
      <c r="Q753" s="190"/>
      <c r="R753" s="190"/>
      <c r="S753" s="190"/>
    </row>
    <row r="754" spans="1:19" s="131" customFormat="1" x14ac:dyDescent="0.2">
      <c r="A754" s="252"/>
      <c r="B754" s="210"/>
      <c r="C754" s="190"/>
      <c r="D754" s="190"/>
      <c r="E754" s="190"/>
      <c r="F754" s="190"/>
      <c r="G754" s="190"/>
      <c r="H754" s="190"/>
      <c r="I754" s="190"/>
      <c r="J754" s="190"/>
      <c r="K754" s="190"/>
      <c r="L754" s="190"/>
      <c r="M754" s="190"/>
      <c r="N754" s="190"/>
      <c r="O754" s="190"/>
      <c r="P754" s="190"/>
      <c r="Q754" s="190"/>
      <c r="R754" s="190"/>
      <c r="S754" s="190"/>
    </row>
    <row r="755" spans="1:19" s="131" customFormat="1" x14ac:dyDescent="0.2">
      <c r="A755" s="252"/>
      <c r="B755" s="210"/>
      <c r="C755" s="190"/>
      <c r="D755" s="190"/>
      <c r="E755" s="190"/>
      <c r="F755" s="190"/>
      <c r="G755" s="190"/>
      <c r="H755" s="190"/>
      <c r="I755" s="190"/>
      <c r="J755" s="190"/>
      <c r="K755" s="190"/>
      <c r="L755" s="190"/>
      <c r="M755" s="190"/>
      <c r="N755" s="190"/>
      <c r="O755" s="190"/>
      <c r="P755" s="190"/>
      <c r="Q755" s="190"/>
      <c r="R755" s="190"/>
      <c r="S755" s="190"/>
    </row>
    <row r="756" spans="1:19" s="131" customFormat="1" x14ac:dyDescent="0.2">
      <c r="A756" s="208"/>
      <c r="B756" s="210"/>
      <c r="C756" s="190"/>
      <c r="D756" s="190"/>
      <c r="E756" s="190"/>
      <c r="F756" s="190"/>
      <c r="G756" s="190"/>
      <c r="H756" s="190"/>
      <c r="I756" s="190"/>
      <c r="J756" s="190"/>
      <c r="K756" s="190"/>
      <c r="L756" s="190"/>
      <c r="M756" s="190"/>
      <c r="N756" s="190"/>
      <c r="O756" s="190"/>
      <c r="P756" s="190"/>
      <c r="Q756" s="190"/>
      <c r="R756" s="190"/>
      <c r="S756" s="190"/>
    </row>
    <row r="757" spans="1:19" s="131" customFormat="1" x14ac:dyDescent="0.2">
      <c r="A757" s="252"/>
      <c r="B757" s="210"/>
      <c r="C757" s="190"/>
      <c r="D757" s="190"/>
      <c r="E757" s="190"/>
      <c r="F757" s="190"/>
      <c r="G757" s="190"/>
      <c r="H757" s="190"/>
      <c r="I757" s="190"/>
      <c r="J757" s="190"/>
      <c r="K757" s="190"/>
      <c r="L757" s="190"/>
      <c r="M757" s="190"/>
      <c r="N757" s="190"/>
      <c r="O757" s="190"/>
      <c r="P757" s="190"/>
      <c r="Q757" s="190"/>
      <c r="R757" s="190"/>
      <c r="S757" s="190"/>
    </row>
    <row r="758" spans="1:19" s="131" customFormat="1" x14ac:dyDescent="0.2">
      <c r="A758" s="252"/>
      <c r="B758" s="210"/>
      <c r="C758" s="190"/>
      <c r="D758" s="190"/>
      <c r="E758" s="190"/>
      <c r="F758" s="190"/>
      <c r="G758" s="190"/>
      <c r="H758" s="190"/>
      <c r="I758" s="190"/>
      <c r="J758" s="190"/>
      <c r="K758" s="190"/>
      <c r="L758" s="190"/>
      <c r="M758" s="190"/>
      <c r="N758" s="190"/>
      <c r="O758" s="190"/>
      <c r="P758" s="190"/>
      <c r="Q758" s="190"/>
      <c r="R758" s="190"/>
      <c r="S758" s="190"/>
    </row>
    <row r="759" spans="1:19" s="131" customFormat="1" x14ac:dyDescent="0.2">
      <c r="A759" s="252"/>
      <c r="B759" s="210"/>
      <c r="C759" s="190"/>
      <c r="D759" s="190"/>
      <c r="E759" s="190"/>
      <c r="F759" s="190"/>
      <c r="G759" s="190"/>
      <c r="H759" s="190"/>
      <c r="I759" s="190"/>
      <c r="J759" s="190"/>
      <c r="K759" s="190"/>
      <c r="L759" s="190"/>
      <c r="M759" s="190"/>
      <c r="N759" s="190"/>
      <c r="O759" s="190"/>
      <c r="P759" s="190"/>
      <c r="Q759" s="190"/>
      <c r="R759" s="190"/>
      <c r="S759" s="190"/>
    </row>
    <row r="760" spans="1:19" s="131" customFormat="1" x14ac:dyDescent="0.2">
      <c r="A760" s="252"/>
      <c r="B760" s="210"/>
      <c r="C760" s="190"/>
      <c r="D760" s="190"/>
      <c r="E760" s="190"/>
      <c r="F760" s="190"/>
      <c r="G760" s="190"/>
      <c r="H760" s="190"/>
      <c r="I760" s="190"/>
      <c r="J760" s="190"/>
      <c r="K760" s="190"/>
      <c r="L760" s="190"/>
      <c r="M760" s="190"/>
      <c r="N760" s="190"/>
      <c r="O760" s="190"/>
      <c r="P760" s="190"/>
      <c r="Q760" s="190"/>
      <c r="R760" s="190"/>
      <c r="S760" s="190"/>
    </row>
    <row r="761" spans="1:19" s="131" customFormat="1" x14ac:dyDescent="0.2">
      <c r="A761" s="252"/>
      <c r="B761" s="210"/>
      <c r="C761" s="190"/>
      <c r="D761" s="190"/>
      <c r="E761" s="190"/>
      <c r="F761" s="190"/>
      <c r="G761" s="190"/>
      <c r="H761" s="190"/>
      <c r="I761" s="190"/>
      <c r="J761" s="190"/>
      <c r="K761" s="190"/>
      <c r="L761" s="190"/>
      <c r="M761" s="190"/>
      <c r="N761" s="190"/>
      <c r="O761" s="190"/>
      <c r="P761" s="190"/>
      <c r="Q761" s="190"/>
      <c r="R761" s="190"/>
      <c r="S761" s="190"/>
    </row>
    <row r="762" spans="1:19" s="131" customFormat="1" x14ac:dyDescent="0.2">
      <c r="A762" s="252"/>
      <c r="B762" s="210"/>
      <c r="C762" s="190"/>
      <c r="D762" s="190"/>
      <c r="E762" s="190"/>
      <c r="F762" s="190"/>
      <c r="G762" s="190"/>
      <c r="H762" s="190"/>
      <c r="I762" s="190"/>
      <c r="J762" s="190"/>
      <c r="K762" s="190"/>
      <c r="L762" s="190"/>
      <c r="M762" s="190"/>
      <c r="N762" s="190"/>
      <c r="O762" s="190"/>
      <c r="P762" s="190"/>
      <c r="Q762" s="190"/>
      <c r="R762" s="190"/>
      <c r="S762" s="190"/>
    </row>
    <row r="763" spans="1:19" s="131" customFormat="1" x14ac:dyDescent="0.2">
      <c r="A763" s="252"/>
      <c r="B763" s="210"/>
      <c r="C763" s="190"/>
      <c r="D763" s="190"/>
      <c r="E763" s="190"/>
      <c r="F763" s="190"/>
      <c r="G763" s="190"/>
      <c r="H763" s="190"/>
      <c r="I763" s="190"/>
      <c r="J763" s="190"/>
      <c r="K763" s="190"/>
      <c r="L763" s="190"/>
      <c r="M763" s="190"/>
      <c r="N763" s="190"/>
      <c r="O763" s="190"/>
      <c r="P763" s="190"/>
      <c r="Q763" s="190"/>
      <c r="R763" s="190"/>
      <c r="S763" s="190"/>
    </row>
    <row r="764" spans="1:19" s="131" customFormat="1" x14ac:dyDescent="0.2">
      <c r="A764" s="252"/>
      <c r="B764" s="210"/>
      <c r="C764" s="190"/>
      <c r="D764" s="190"/>
      <c r="E764" s="190"/>
      <c r="F764" s="190"/>
      <c r="G764" s="190"/>
      <c r="H764" s="190"/>
      <c r="I764" s="190"/>
      <c r="J764" s="190"/>
      <c r="K764" s="190"/>
      <c r="L764" s="190"/>
      <c r="M764" s="190"/>
      <c r="N764" s="190"/>
      <c r="O764" s="190"/>
      <c r="P764" s="190"/>
      <c r="Q764" s="190"/>
      <c r="R764" s="190"/>
      <c r="S764" s="190"/>
    </row>
    <row r="765" spans="1:19" s="131" customFormat="1" x14ac:dyDescent="0.2">
      <c r="A765" s="252"/>
      <c r="B765" s="210"/>
      <c r="C765" s="190"/>
      <c r="D765" s="190"/>
      <c r="E765" s="190"/>
      <c r="F765" s="190"/>
      <c r="G765" s="190"/>
      <c r="H765" s="190"/>
      <c r="I765" s="190"/>
      <c r="J765" s="190"/>
      <c r="K765" s="190"/>
      <c r="L765" s="190"/>
      <c r="M765" s="190"/>
      <c r="N765" s="190"/>
      <c r="O765" s="190"/>
      <c r="P765" s="190"/>
      <c r="Q765" s="190"/>
      <c r="R765" s="190"/>
      <c r="S765" s="190"/>
    </row>
    <row r="766" spans="1:19" s="131" customFormat="1" x14ac:dyDescent="0.2">
      <c r="A766" s="252"/>
      <c r="B766" s="210"/>
      <c r="C766" s="190"/>
      <c r="D766" s="190"/>
      <c r="E766" s="190"/>
      <c r="F766" s="190"/>
      <c r="G766" s="190"/>
      <c r="H766" s="190"/>
      <c r="I766" s="190"/>
      <c r="J766" s="190"/>
      <c r="K766" s="190"/>
      <c r="L766" s="190"/>
      <c r="M766" s="190"/>
      <c r="N766" s="190"/>
      <c r="O766" s="190"/>
      <c r="P766" s="190"/>
      <c r="Q766" s="190"/>
      <c r="R766" s="190"/>
      <c r="S766" s="190"/>
    </row>
    <row r="767" spans="1:19" s="131" customFormat="1" x14ac:dyDescent="0.2">
      <c r="A767" s="208"/>
      <c r="B767" s="210"/>
      <c r="C767" s="190"/>
      <c r="D767" s="190"/>
      <c r="E767" s="190"/>
      <c r="F767" s="190"/>
      <c r="G767" s="190"/>
      <c r="H767" s="190"/>
      <c r="I767" s="190"/>
      <c r="J767" s="190"/>
      <c r="K767" s="190"/>
      <c r="L767" s="190"/>
      <c r="M767" s="190"/>
      <c r="N767" s="190"/>
      <c r="O767" s="190"/>
      <c r="P767" s="190"/>
      <c r="Q767" s="190"/>
      <c r="R767" s="190"/>
      <c r="S767" s="190"/>
    </row>
    <row r="768" spans="1:19" s="131" customFormat="1" x14ac:dyDescent="0.2">
      <c r="A768" s="210"/>
      <c r="B768" s="210"/>
      <c r="C768" s="190"/>
      <c r="D768" s="190"/>
      <c r="E768" s="190"/>
      <c r="F768" s="190"/>
      <c r="G768" s="190"/>
      <c r="H768" s="190"/>
      <c r="I768" s="190"/>
      <c r="J768" s="190"/>
      <c r="K768" s="190"/>
      <c r="L768" s="190"/>
      <c r="M768" s="190"/>
      <c r="N768" s="190"/>
      <c r="O768" s="190"/>
      <c r="P768" s="190"/>
      <c r="Q768" s="190"/>
      <c r="R768" s="190"/>
      <c r="S768" s="190"/>
    </row>
    <row r="769" spans="1:20" s="131" customFormat="1" x14ac:dyDescent="0.2">
      <c r="A769" s="252"/>
      <c r="B769" s="210"/>
      <c r="C769" s="190"/>
      <c r="D769" s="190"/>
      <c r="E769" s="190"/>
      <c r="F769" s="190"/>
      <c r="G769" s="190"/>
      <c r="H769" s="190"/>
      <c r="I769" s="190"/>
      <c r="J769" s="190"/>
      <c r="K769" s="190"/>
      <c r="L769" s="190"/>
      <c r="M769" s="190"/>
      <c r="N769" s="190"/>
      <c r="O769" s="190"/>
      <c r="P769" s="190"/>
      <c r="Q769" s="190"/>
      <c r="R769" s="190"/>
      <c r="S769" s="190"/>
    </row>
    <row r="770" spans="1:20" s="131" customFormat="1" x14ac:dyDescent="0.2">
      <c r="A770" s="252"/>
      <c r="B770" s="210"/>
      <c r="C770" s="190"/>
      <c r="D770" s="190"/>
      <c r="E770" s="190"/>
      <c r="F770" s="190"/>
      <c r="G770" s="190"/>
      <c r="H770" s="190"/>
      <c r="I770" s="190"/>
      <c r="J770" s="190"/>
      <c r="K770" s="190"/>
      <c r="L770" s="190"/>
      <c r="M770" s="190"/>
      <c r="N770" s="190"/>
      <c r="O770" s="190"/>
      <c r="P770" s="190"/>
      <c r="Q770" s="190"/>
      <c r="R770" s="190"/>
      <c r="S770" s="190"/>
      <c r="T770" s="190"/>
    </row>
    <row r="771" spans="1:20" s="131" customFormat="1" x14ac:dyDescent="0.2">
      <c r="A771" s="252"/>
      <c r="B771" s="210"/>
      <c r="C771" s="190"/>
      <c r="D771" s="190"/>
      <c r="E771" s="190"/>
      <c r="F771" s="190"/>
      <c r="G771" s="190"/>
      <c r="H771" s="190"/>
      <c r="I771" s="190"/>
      <c r="J771" s="190"/>
      <c r="K771" s="190"/>
      <c r="L771" s="190"/>
      <c r="M771" s="190"/>
      <c r="N771" s="190"/>
      <c r="O771" s="190"/>
      <c r="P771" s="190"/>
      <c r="Q771" s="190"/>
      <c r="R771" s="190"/>
      <c r="S771" s="190"/>
      <c r="T771" s="190"/>
    </row>
    <row r="772" spans="1:20" s="131" customFormat="1" x14ac:dyDescent="0.2">
      <c r="A772" s="252"/>
      <c r="B772" s="210"/>
      <c r="C772" s="190"/>
      <c r="D772" s="190"/>
      <c r="E772" s="190"/>
      <c r="F772" s="190"/>
      <c r="G772" s="190"/>
      <c r="H772" s="190"/>
      <c r="I772" s="190"/>
      <c r="J772" s="190"/>
      <c r="K772" s="190"/>
      <c r="L772" s="190"/>
      <c r="M772" s="190"/>
      <c r="N772" s="190"/>
      <c r="O772" s="190"/>
      <c r="P772" s="190"/>
      <c r="Q772" s="190"/>
      <c r="R772" s="190"/>
      <c r="S772" s="190"/>
      <c r="T772" s="190"/>
    </row>
    <row r="773" spans="1:20" s="131" customFormat="1" x14ac:dyDescent="0.2">
      <c r="A773" s="252"/>
      <c r="B773" s="210"/>
      <c r="C773" s="190"/>
      <c r="D773" s="190"/>
      <c r="E773" s="190"/>
      <c r="F773" s="190"/>
      <c r="G773" s="190"/>
      <c r="H773" s="190"/>
      <c r="I773" s="190"/>
      <c r="J773" s="190"/>
      <c r="K773" s="190"/>
      <c r="L773" s="190"/>
      <c r="M773" s="190"/>
      <c r="N773" s="190"/>
      <c r="O773" s="190"/>
      <c r="P773" s="190"/>
      <c r="Q773" s="190"/>
      <c r="R773" s="190"/>
      <c r="S773" s="190"/>
      <c r="T773" s="190"/>
    </row>
    <row r="774" spans="1:20" s="131" customFormat="1" x14ac:dyDescent="0.2">
      <c r="A774" s="252"/>
      <c r="B774" s="210"/>
      <c r="C774" s="190"/>
      <c r="D774" s="190"/>
      <c r="E774" s="190"/>
      <c r="F774" s="190"/>
      <c r="G774" s="190"/>
      <c r="H774" s="190"/>
      <c r="I774" s="190"/>
      <c r="J774" s="190"/>
      <c r="K774" s="190"/>
      <c r="L774" s="190"/>
      <c r="M774" s="190"/>
      <c r="N774" s="190"/>
      <c r="O774" s="190"/>
      <c r="P774" s="190"/>
      <c r="Q774" s="190"/>
      <c r="R774" s="190"/>
      <c r="S774" s="190"/>
    </row>
    <row r="775" spans="1:20" s="131" customFormat="1" x14ac:dyDescent="0.2">
      <c r="A775" s="252"/>
      <c r="B775" s="210"/>
      <c r="C775" s="190"/>
      <c r="D775" s="190"/>
      <c r="E775" s="190"/>
      <c r="F775" s="190"/>
      <c r="G775" s="190"/>
      <c r="H775" s="190"/>
      <c r="I775" s="190"/>
      <c r="J775" s="190"/>
      <c r="K775" s="190"/>
      <c r="L775" s="190"/>
      <c r="M775" s="190"/>
      <c r="N775" s="190"/>
      <c r="O775" s="190"/>
      <c r="P775" s="190"/>
      <c r="Q775" s="190"/>
      <c r="R775" s="190"/>
      <c r="S775" s="190"/>
      <c r="T775" s="190"/>
    </row>
    <row r="776" spans="1:20" s="131" customFormat="1" x14ac:dyDescent="0.2">
      <c r="A776" s="252"/>
      <c r="B776" s="210"/>
      <c r="C776" s="190"/>
      <c r="D776" s="190"/>
      <c r="E776" s="190"/>
      <c r="F776" s="190"/>
      <c r="G776" s="190"/>
      <c r="H776" s="190"/>
      <c r="I776" s="190"/>
      <c r="J776" s="190"/>
      <c r="K776" s="190"/>
      <c r="L776" s="190"/>
      <c r="M776" s="190"/>
      <c r="N776" s="190"/>
      <c r="O776" s="190"/>
      <c r="P776" s="190"/>
      <c r="Q776" s="190"/>
      <c r="R776" s="190"/>
      <c r="S776" s="190"/>
      <c r="T776" s="190"/>
    </row>
    <row r="777" spans="1:20" s="131" customFormat="1" x14ac:dyDescent="0.2">
      <c r="A777" s="252"/>
      <c r="B777" s="210"/>
      <c r="C777" s="190"/>
      <c r="D777" s="190"/>
      <c r="E777" s="190"/>
      <c r="F777" s="190"/>
      <c r="G777" s="190"/>
      <c r="H777" s="190"/>
      <c r="I777" s="190"/>
      <c r="J777" s="190"/>
      <c r="K777" s="190"/>
      <c r="L777" s="190"/>
      <c r="M777" s="190"/>
      <c r="N777" s="190"/>
      <c r="O777" s="190"/>
      <c r="P777" s="190"/>
      <c r="Q777" s="190"/>
      <c r="R777" s="190"/>
      <c r="S777" s="190"/>
      <c r="T777" s="190"/>
    </row>
    <row r="778" spans="1:20" s="131" customFormat="1" x14ac:dyDescent="0.2">
      <c r="A778" s="252"/>
      <c r="B778" s="210"/>
      <c r="C778" s="190"/>
      <c r="D778" s="190"/>
      <c r="E778" s="190"/>
      <c r="F778" s="190"/>
      <c r="G778" s="190"/>
      <c r="H778" s="190"/>
      <c r="I778" s="190"/>
      <c r="J778" s="190"/>
      <c r="K778" s="190"/>
      <c r="L778" s="190"/>
      <c r="M778" s="190"/>
      <c r="N778" s="190"/>
      <c r="O778" s="190"/>
      <c r="P778" s="190"/>
      <c r="Q778" s="190"/>
      <c r="R778" s="190"/>
      <c r="S778" s="190"/>
      <c r="T778" s="190"/>
    </row>
    <row r="779" spans="1:20" s="131" customFormat="1" x14ac:dyDescent="0.2">
      <c r="A779" s="250"/>
      <c r="B779" s="210"/>
      <c r="C779" s="190"/>
      <c r="D779" s="190"/>
      <c r="E779" s="190"/>
      <c r="F779" s="190"/>
      <c r="G779" s="190"/>
      <c r="H779" s="190"/>
      <c r="I779" s="190"/>
      <c r="J779" s="190"/>
      <c r="K779" s="190"/>
      <c r="L779" s="190"/>
      <c r="M779" s="190"/>
      <c r="N779" s="190"/>
      <c r="O779" s="190"/>
      <c r="P779" s="190"/>
      <c r="Q779" s="190"/>
      <c r="R779" s="190"/>
      <c r="S779" s="190"/>
    </row>
    <row r="780" spans="1:20" s="131" customFormat="1" ht="18" x14ac:dyDescent="0.25">
      <c r="A780" s="253"/>
      <c r="B780" s="210"/>
      <c r="C780" s="190"/>
      <c r="D780" s="190"/>
      <c r="E780" s="190"/>
      <c r="F780" s="190"/>
      <c r="G780" s="190"/>
      <c r="H780" s="190"/>
      <c r="I780" s="190"/>
      <c r="J780" s="190"/>
      <c r="K780" s="190"/>
      <c r="L780" s="190"/>
      <c r="M780" s="190"/>
      <c r="N780" s="190"/>
      <c r="O780" s="190"/>
      <c r="P780" s="190"/>
      <c r="Q780" s="190"/>
      <c r="R780" s="190"/>
      <c r="S780" s="190"/>
    </row>
    <row r="781" spans="1:20" s="131" customFormat="1" ht="18" x14ac:dyDescent="0.25">
      <c r="A781" s="253"/>
      <c r="B781" s="210"/>
      <c r="C781" s="192"/>
      <c r="D781" s="192"/>
      <c r="E781" s="192"/>
      <c r="F781" s="192"/>
      <c r="G781" s="192"/>
      <c r="H781" s="192"/>
      <c r="I781" s="192"/>
      <c r="J781" s="192"/>
      <c r="K781" s="192"/>
      <c r="L781" s="192"/>
      <c r="M781" s="192"/>
      <c r="N781" s="192"/>
      <c r="O781" s="192"/>
      <c r="P781" s="192"/>
      <c r="Q781" s="192"/>
      <c r="R781" s="192"/>
      <c r="S781" s="192"/>
    </row>
    <row r="782" spans="1:20" s="131" customFormat="1" x14ac:dyDescent="0.2">
      <c r="A782" s="254"/>
      <c r="B782" s="210"/>
      <c r="C782" s="192"/>
      <c r="D782" s="192"/>
      <c r="E782" s="192"/>
      <c r="F782" s="192"/>
      <c r="G782" s="192"/>
      <c r="H782" s="192"/>
      <c r="I782" s="192"/>
      <c r="J782" s="192"/>
      <c r="K782" s="192"/>
      <c r="L782" s="192"/>
      <c r="M782" s="192"/>
      <c r="N782" s="192"/>
      <c r="O782" s="192"/>
      <c r="P782" s="192"/>
      <c r="Q782" s="192"/>
      <c r="R782" s="192"/>
      <c r="S782" s="192"/>
    </row>
    <row r="783" spans="1:20" s="131" customFormat="1" x14ac:dyDescent="0.2">
      <c r="A783" s="250"/>
      <c r="B783" s="210"/>
      <c r="C783" s="192"/>
      <c r="D783" s="192"/>
      <c r="E783" s="192"/>
      <c r="F783" s="192"/>
      <c r="G783" s="192"/>
      <c r="H783" s="192"/>
      <c r="I783" s="192"/>
      <c r="J783" s="192"/>
      <c r="K783" s="192"/>
      <c r="L783" s="192"/>
      <c r="M783" s="192"/>
      <c r="N783" s="192"/>
      <c r="O783" s="192"/>
      <c r="P783" s="192"/>
      <c r="Q783" s="192"/>
      <c r="R783" s="192"/>
      <c r="S783" s="192"/>
    </row>
    <row r="784" spans="1:20" s="131" customFormat="1" x14ac:dyDescent="0.2">
      <c r="A784" s="250"/>
      <c r="C784" s="192"/>
      <c r="D784" s="192"/>
      <c r="E784" s="192"/>
      <c r="F784" s="192"/>
      <c r="G784" s="192"/>
      <c r="H784" s="192"/>
      <c r="I784" s="192"/>
      <c r="J784" s="192"/>
      <c r="K784" s="192"/>
      <c r="L784" s="192"/>
      <c r="M784" s="192"/>
      <c r="N784" s="192"/>
      <c r="O784" s="192"/>
      <c r="P784" s="192"/>
      <c r="Q784" s="192"/>
      <c r="R784" s="192"/>
      <c r="S784" s="192"/>
    </row>
    <row r="785" spans="1:22" s="131" customFormat="1" x14ac:dyDescent="0.2">
      <c r="A785" s="250"/>
      <c r="B785" s="210"/>
      <c r="C785" s="192"/>
      <c r="D785" s="192"/>
      <c r="E785" s="192"/>
      <c r="F785" s="192"/>
      <c r="G785" s="192"/>
      <c r="H785" s="192"/>
      <c r="I785" s="192"/>
      <c r="J785" s="192"/>
      <c r="K785" s="192"/>
      <c r="L785" s="192"/>
      <c r="M785" s="192"/>
      <c r="N785" s="192"/>
      <c r="O785" s="192"/>
      <c r="P785" s="192"/>
      <c r="Q785" s="192"/>
      <c r="R785" s="192"/>
      <c r="S785" s="192"/>
    </row>
    <row r="786" spans="1:22" s="131" customFormat="1" x14ac:dyDescent="0.2">
      <c r="A786" s="250"/>
      <c r="B786" s="210"/>
      <c r="C786" s="192"/>
      <c r="D786" s="192"/>
      <c r="E786" s="192"/>
      <c r="F786" s="192"/>
      <c r="G786" s="192"/>
      <c r="H786" s="192"/>
      <c r="I786" s="192"/>
      <c r="J786" s="192"/>
      <c r="K786" s="192"/>
      <c r="L786" s="192"/>
      <c r="M786" s="192"/>
      <c r="N786" s="192"/>
      <c r="O786" s="192"/>
      <c r="P786" s="192"/>
      <c r="Q786" s="192"/>
      <c r="R786" s="192"/>
      <c r="S786" s="192"/>
    </row>
    <row r="787" spans="1:22" s="131" customFormat="1" x14ac:dyDescent="0.2">
      <c r="A787" s="250"/>
      <c r="B787" s="210"/>
      <c r="C787" s="255"/>
      <c r="D787" s="255"/>
      <c r="E787" s="255"/>
      <c r="F787" s="255"/>
      <c r="G787" s="255"/>
      <c r="H787" s="255"/>
      <c r="I787" s="255"/>
      <c r="J787" s="255"/>
      <c r="K787" s="255"/>
      <c r="L787" s="255"/>
      <c r="M787" s="255"/>
      <c r="N787" s="255"/>
      <c r="O787" s="255"/>
      <c r="P787" s="255"/>
      <c r="Q787" s="255"/>
      <c r="R787" s="255"/>
      <c r="S787" s="255"/>
    </row>
    <row r="788" spans="1:22" s="131" customFormat="1" x14ac:dyDescent="0.2">
      <c r="A788" s="250"/>
      <c r="B788" s="210"/>
      <c r="C788" s="255"/>
      <c r="D788" s="255"/>
      <c r="E788" s="255"/>
      <c r="F788" s="255"/>
      <c r="G788" s="255"/>
      <c r="H788" s="255"/>
      <c r="I788" s="255"/>
      <c r="J788" s="255"/>
      <c r="K788" s="255"/>
      <c r="L788" s="255"/>
      <c r="M788" s="255"/>
      <c r="N788" s="255"/>
      <c r="O788" s="255"/>
      <c r="P788" s="255"/>
      <c r="Q788" s="255"/>
      <c r="R788" s="255"/>
      <c r="S788" s="255"/>
      <c r="U788" s="192"/>
      <c r="V788" s="192"/>
    </row>
    <row r="789" spans="1:22" s="131" customFormat="1" x14ac:dyDescent="0.2">
      <c r="A789" s="250"/>
      <c r="B789" s="210"/>
      <c r="C789" s="255"/>
      <c r="D789" s="255"/>
      <c r="E789" s="255"/>
      <c r="F789" s="255"/>
      <c r="G789" s="255"/>
      <c r="H789" s="255"/>
      <c r="I789" s="255"/>
      <c r="J789" s="255"/>
      <c r="K789" s="255"/>
      <c r="L789" s="255"/>
      <c r="M789" s="255"/>
      <c r="N789" s="255"/>
      <c r="O789" s="255"/>
      <c r="P789" s="255"/>
      <c r="Q789" s="255"/>
      <c r="R789" s="255"/>
      <c r="S789" s="255"/>
      <c r="U789" s="192"/>
      <c r="V789" s="192"/>
    </row>
    <row r="790" spans="1:22" s="131" customFormat="1" x14ac:dyDescent="0.2">
      <c r="A790" s="250"/>
      <c r="B790" s="210"/>
      <c r="C790" s="255"/>
      <c r="D790" s="255"/>
      <c r="E790" s="255"/>
      <c r="F790" s="255"/>
      <c r="G790" s="255"/>
      <c r="H790" s="255"/>
      <c r="I790" s="255"/>
      <c r="J790" s="255"/>
      <c r="K790" s="255"/>
      <c r="L790" s="255"/>
      <c r="M790" s="255"/>
      <c r="N790" s="255"/>
      <c r="O790" s="255"/>
      <c r="P790" s="255"/>
      <c r="Q790" s="255"/>
      <c r="R790" s="255"/>
      <c r="S790" s="255"/>
      <c r="U790" s="192"/>
      <c r="V790" s="192"/>
    </row>
    <row r="791" spans="1:22" s="131" customFormat="1" x14ac:dyDescent="0.2">
      <c r="A791" s="250"/>
      <c r="B791" s="210"/>
      <c r="C791" s="255"/>
      <c r="D791" s="255"/>
      <c r="E791" s="255"/>
      <c r="F791" s="255"/>
      <c r="G791" s="255"/>
      <c r="H791" s="255"/>
      <c r="I791" s="255"/>
      <c r="J791" s="255"/>
      <c r="K791" s="255"/>
      <c r="L791" s="255"/>
      <c r="M791" s="255"/>
      <c r="N791" s="255"/>
      <c r="O791" s="255"/>
      <c r="P791" s="255"/>
      <c r="Q791" s="255"/>
      <c r="R791" s="255"/>
      <c r="S791" s="255"/>
    </row>
    <row r="792" spans="1:22" s="131" customFormat="1" x14ac:dyDescent="0.2">
      <c r="A792" s="210"/>
      <c r="B792" s="210"/>
      <c r="C792" s="208"/>
      <c r="D792" s="208"/>
      <c r="E792" s="208"/>
      <c r="F792" s="208"/>
      <c r="G792" s="208"/>
      <c r="H792" s="208"/>
      <c r="I792" s="208"/>
      <c r="J792" s="208"/>
      <c r="K792" s="208"/>
      <c r="L792" s="208"/>
      <c r="M792" s="208"/>
      <c r="N792" s="208"/>
      <c r="O792" s="208"/>
      <c r="P792" s="208"/>
      <c r="Q792" s="208"/>
      <c r="R792" s="208"/>
      <c r="S792" s="208"/>
    </row>
    <row r="793" spans="1:22" s="131" customFormat="1" x14ac:dyDescent="0.2">
      <c r="A793" s="210"/>
      <c r="B793" s="210"/>
      <c r="C793" s="256"/>
      <c r="D793" s="256"/>
      <c r="E793" s="256"/>
      <c r="F793" s="256"/>
      <c r="G793" s="256"/>
      <c r="H793" s="256"/>
      <c r="I793" s="191"/>
      <c r="J793" s="191"/>
      <c r="K793" s="191"/>
      <c r="L793" s="191"/>
      <c r="M793" s="191"/>
      <c r="N793" s="191"/>
      <c r="O793" s="191"/>
      <c r="P793" s="191"/>
      <c r="Q793" s="191"/>
      <c r="R793" s="191"/>
      <c r="S793" s="191"/>
      <c r="T793" s="190"/>
    </row>
    <row r="794" spans="1:22" s="131" customFormat="1" x14ac:dyDescent="0.2">
      <c r="A794" s="250"/>
      <c r="B794" s="210"/>
      <c r="C794" s="256"/>
      <c r="D794" s="256"/>
      <c r="E794" s="256"/>
      <c r="F794" s="256"/>
      <c r="G794" s="256"/>
      <c r="H794" s="256"/>
      <c r="I794" s="191"/>
      <c r="J794" s="191"/>
      <c r="K794" s="191"/>
      <c r="L794" s="191"/>
      <c r="M794" s="191"/>
      <c r="N794" s="191"/>
      <c r="O794" s="191"/>
      <c r="P794" s="191"/>
      <c r="Q794" s="191"/>
      <c r="R794" s="191"/>
      <c r="S794" s="191"/>
      <c r="T794" s="190"/>
    </row>
    <row r="795" spans="1:22" s="131" customFormat="1" x14ac:dyDescent="0.2">
      <c r="A795" s="250"/>
      <c r="B795" s="210"/>
      <c r="C795" s="256"/>
      <c r="D795" s="256"/>
      <c r="E795" s="256"/>
      <c r="F795" s="256"/>
      <c r="G795" s="256"/>
      <c r="H795" s="256"/>
      <c r="I795" s="191"/>
      <c r="J795" s="191"/>
      <c r="K795" s="191"/>
      <c r="L795" s="191"/>
      <c r="M795" s="191"/>
      <c r="N795" s="191"/>
      <c r="O795" s="191"/>
      <c r="P795" s="191"/>
      <c r="Q795" s="191"/>
      <c r="R795" s="191"/>
      <c r="S795" s="191"/>
      <c r="T795" s="190"/>
    </row>
    <row r="796" spans="1:22" s="131" customFormat="1" x14ac:dyDescent="0.2">
      <c r="A796" s="250"/>
      <c r="B796" s="210"/>
      <c r="C796" s="256"/>
      <c r="D796" s="256"/>
      <c r="E796" s="256"/>
      <c r="F796" s="256"/>
      <c r="G796" s="256"/>
      <c r="H796" s="256"/>
      <c r="I796" s="191"/>
      <c r="J796" s="191"/>
      <c r="K796" s="191"/>
      <c r="L796" s="191"/>
      <c r="M796" s="191"/>
      <c r="N796" s="191"/>
      <c r="O796" s="191"/>
      <c r="P796" s="191"/>
      <c r="Q796" s="191"/>
      <c r="R796" s="191"/>
      <c r="S796" s="191"/>
      <c r="T796" s="190"/>
    </row>
    <row r="797" spans="1:22" s="131" customFormat="1" x14ac:dyDescent="0.2">
      <c r="A797" s="250"/>
      <c r="B797" s="210"/>
      <c r="C797" s="256"/>
      <c r="D797" s="256"/>
      <c r="E797" s="256"/>
      <c r="F797" s="256"/>
      <c r="G797" s="256"/>
      <c r="H797" s="256"/>
      <c r="I797" s="191"/>
      <c r="J797" s="191"/>
      <c r="K797" s="191"/>
      <c r="L797" s="191"/>
      <c r="M797" s="191"/>
      <c r="N797" s="191"/>
      <c r="O797" s="191"/>
      <c r="P797" s="191"/>
      <c r="Q797" s="191"/>
      <c r="R797" s="191"/>
      <c r="S797" s="191"/>
      <c r="T797" s="190"/>
    </row>
    <row r="798" spans="1:22" s="131" customFormat="1" x14ac:dyDescent="0.2">
      <c r="A798" s="250"/>
      <c r="B798" s="210"/>
      <c r="C798" s="256"/>
      <c r="D798" s="256"/>
      <c r="E798" s="256"/>
      <c r="F798" s="256"/>
      <c r="G798" s="256"/>
      <c r="H798" s="256"/>
      <c r="I798" s="191"/>
      <c r="J798" s="191"/>
      <c r="K798" s="191"/>
      <c r="L798" s="191"/>
      <c r="M798" s="191"/>
      <c r="N798" s="191"/>
      <c r="O798" s="191"/>
      <c r="P798" s="191"/>
      <c r="Q798" s="191"/>
      <c r="R798" s="191"/>
      <c r="S798" s="191"/>
      <c r="T798" s="190"/>
    </row>
    <row r="799" spans="1:22" s="131" customFormat="1" x14ac:dyDescent="0.2">
      <c r="A799" s="250"/>
      <c r="B799" s="210"/>
      <c r="C799" s="256"/>
      <c r="D799" s="256"/>
      <c r="E799" s="256"/>
      <c r="F799" s="256"/>
      <c r="G799" s="256"/>
      <c r="H799" s="256"/>
      <c r="I799" s="191"/>
      <c r="J799" s="191"/>
      <c r="K799" s="191"/>
      <c r="L799" s="191"/>
      <c r="M799" s="191"/>
      <c r="N799" s="191"/>
      <c r="O799" s="191"/>
      <c r="P799" s="191"/>
      <c r="Q799" s="191"/>
      <c r="R799" s="191"/>
      <c r="S799" s="191"/>
      <c r="T799" s="190"/>
    </row>
    <row r="800" spans="1:22" s="131" customFormat="1" x14ac:dyDescent="0.2">
      <c r="A800" s="250"/>
      <c r="B800" s="210"/>
      <c r="C800" s="256"/>
      <c r="D800" s="256"/>
      <c r="E800" s="256"/>
      <c r="F800" s="256"/>
      <c r="G800" s="256"/>
      <c r="H800" s="256"/>
      <c r="I800" s="191"/>
      <c r="J800" s="191"/>
      <c r="K800" s="191"/>
      <c r="L800" s="191"/>
      <c r="M800" s="191"/>
      <c r="N800" s="191"/>
      <c r="O800" s="191"/>
      <c r="P800" s="191"/>
      <c r="Q800" s="191"/>
      <c r="R800" s="191"/>
      <c r="S800" s="191"/>
      <c r="T800" s="190"/>
    </row>
    <row r="801" spans="1:20" s="131" customFormat="1" x14ac:dyDescent="0.2">
      <c r="A801" s="250"/>
      <c r="B801" s="210"/>
      <c r="C801" s="256"/>
      <c r="D801" s="256"/>
      <c r="E801" s="256"/>
      <c r="F801" s="256"/>
      <c r="G801" s="256"/>
      <c r="H801" s="256"/>
      <c r="I801" s="191"/>
      <c r="J801" s="191"/>
      <c r="K801" s="191"/>
      <c r="L801" s="191"/>
      <c r="M801" s="191"/>
      <c r="N801" s="191"/>
      <c r="O801" s="191"/>
      <c r="P801" s="191"/>
      <c r="Q801" s="191"/>
      <c r="R801" s="191"/>
      <c r="S801" s="191"/>
      <c r="T801" s="190"/>
    </row>
    <row r="802" spans="1:20" s="131" customFormat="1" x14ac:dyDescent="0.2">
      <c r="A802" s="250"/>
      <c r="B802" s="210"/>
      <c r="C802" s="256"/>
      <c r="D802" s="256"/>
      <c r="E802" s="256"/>
      <c r="F802" s="256"/>
      <c r="G802" s="256"/>
      <c r="H802" s="256"/>
      <c r="I802" s="191"/>
      <c r="J802" s="191"/>
      <c r="K802" s="191"/>
      <c r="L802" s="191"/>
      <c r="M802" s="191"/>
      <c r="N802" s="191"/>
      <c r="O802" s="191"/>
      <c r="P802" s="191"/>
      <c r="Q802" s="191"/>
      <c r="R802" s="191"/>
      <c r="S802" s="191"/>
      <c r="T802" s="190"/>
    </row>
    <row r="803" spans="1:20" s="131" customFormat="1" x14ac:dyDescent="0.2">
      <c r="A803" s="250"/>
      <c r="B803" s="210"/>
      <c r="C803" s="256"/>
      <c r="D803" s="256"/>
      <c r="E803" s="256"/>
      <c r="F803" s="256"/>
      <c r="G803" s="256"/>
      <c r="H803" s="256"/>
      <c r="I803" s="191"/>
      <c r="J803" s="191"/>
      <c r="K803" s="191"/>
      <c r="L803" s="191"/>
      <c r="M803" s="191"/>
      <c r="N803" s="191"/>
      <c r="O803" s="191"/>
      <c r="P803" s="191"/>
      <c r="Q803" s="191"/>
      <c r="R803" s="191"/>
      <c r="S803" s="191"/>
      <c r="T803" s="190"/>
    </row>
    <row r="804" spans="1:20" s="131" customFormat="1" x14ac:dyDescent="0.2">
      <c r="A804" s="250"/>
      <c r="B804" s="210"/>
      <c r="C804" s="256"/>
      <c r="D804" s="256"/>
      <c r="E804" s="256"/>
      <c r="F804" s="256"/>
      <c r="G804" s="256"/>
      <c r="H804" s="256"/>
      <c r="I804" s="191"/>
      <c r="J804" s="191"/>
      <c r="K804" s="191"/>
      <c r="L804" s="191"/>
      <c r="M804" s="191"/>
      <c r="N804" s="191"/>
      <c r="O804" s="191"/>
      <c r="P804" s="191"/>
      <c r="Q804" s="191"/>
      <c r="R804" s="191"/>
      <c r="S804" s="191"/>
      <c r="T804" s="190"/>
    </row>
    <row r="805" spans="1:20" s="131" customFormat="1" x14ac:dyDescent="0.2">
      <c r="A805" s="250"/>
      <c r="B805" s="210"/>
      <c r="C805" s="256"/>
      <c r="D805" s="256"/>
      <c r="E805" s="256"/>
      <c r="F805" s="256"/>
      <c r="G805" s="256"/>
      <c r="H805" s="256"/>
      <c r="I805" s="191"/>
      <c r="J805" s="191"/>
      <c r="K805" s="191"/>
      <c r="L805" s="191"/>
      <c r="M805" s="191"/>
      <c r="N805" s="191"/>
      <c r="O805" s="191"/>
      <c r="P805" s="191"/>
      <c r="Q805" s="191"/>
      <c r="R805" s="191"/>
      <c r="S805" s="191"/>
      <c r="T805" s="190"/>
    </row>
    <row r="806" spans="1:20" s="131" customFormat="1" x14ac:dyDescent="0.2">
      <c r="A806" s="250"/>
      <c r="B806" s="210"/>
      <c r="C806" s="256"/>
      <c r="D806" s="256"/>
      <c r="E806" s="256"/>
      <c r="F806" s="256"/>
      <c r="G806" s="256"/>
      <c r="H806" s="256"/>
      <c r="I806" s="191"/>
      <c r="J806" s="191"/>
      <c r="K806" s="191"/>
      <c r="L806" s="191"/>
      <c r="M806" s="191"/>
      <c r="N806" s="191"/>
      <c r="O806" s="191"/>
      <c r="P806" s="191"/>
      <c r="Q806" s="191"/>
      <c r="R806" s="191"/>
      <c r="S806" s="191"/>
      <c r="T806" s="190"/>
    </row>
    <row r="807" spans="1:20" s="131" customFormat="1" x14ac:dyDescent="0.2">
      <c r="A807" s="250"/>
      <c r="B807" s="210"/>
      <c r="C807" s="256"/>
      <c r="D807" s="256"/>
      <c r="E807" s="256"/>
      <c r="F807" s="256"/>
      <c r="G807" s="256"/>
      <c r="H807" s="256"/>
      <c r="I807" s="191"/>
      <c r="J807" s="191"/>
      <c r="K807" s="191"/>
      <c r="L807" s="191"/>
      <c r="M807" s="191"/>
      <c r="N807" s="191"/>
      <c r="O807" s="191"/>
      <c r="P807" s="191"/>
      <c r="Q807" s="191"/>
      <c r="R807" s="191"/>
      <c r="S807" s="191"/>
      <c r="T807" s="190"/>
    </row>
    <row r="808" spans="1:20" s="131" customFormat="1" x14ac:dyDescent="0.2">
      <c r="A808" s="250"/>
      <c r="B808" s="210"/>
      <c r="C808" s="256"/>
      <c r="D808" s="256"/>
      <c r="E808" s="256"/>
      <c r="F808" s="256"/>
      <c r="G808" s="256"/>
      <c r="H808" s="256"/>
      <c r="I808" s="191"/>
      <c r="J808" s="191"/>
      <c r="K808" s="191"/>
      <c r="L808" s="191"/>
      <c r="M808" s="191"/>
      <c r="N808" s="191"/>
      <c r="O808" s="191"/>
      <c r="P808" s="191"/>
      <c r="Q808" s="191"/>
      <c r="R808" s="191"/>
      <c r="S808" s="191"/>
      <c r="T808" s="190"/>
    </row>
    <row r="809" spans="1:20" s="131" customFormat="1" x14ac:dyDescent="0.2">
      <c r="A809" s="250"/>
      <c r="B809" s="210"/>
      <c r="C809" s="256"/>
      <c r="D809" s="256"/>
      <c r="E809" s="256"/>
      <c r="F809" s="256"/>
      <c r="G809" s="256"/>
      <c r="H809" s="256"/>
      <c r="I809" s="191"/>
      <c r="J809" s="191"/>
      <c r="K809" s="191"/>
      <c r="L809" s="191"/>
      <c r="M809" s="191"/>
      <c r="N809" s="191"/>
      <c r="O809" s="191"/>
      <c r="P809" s="191"/>
      <c r="Q809" s="191"/>
      <c r="R809" s="191"/>
      <c r="S809" s="191"/>
      <c r="T809" s="190"/>
    </row>
    <row r="810" spans="1:20" s="131" customFormat="1" x14ac:dyDescent="0.2">
      <c r="A810" s="250"/>
      <c r="B810" s="210"/>
      <c r="C810" s="256"/>
      <c r="D810" s="256"/>
      <c r="E810" s="256"/>
      <c r="F810" s="256"/>
      <c r="G810" s="256"/>
      <c r="H810" s="256"/>
      <c r="I810" s="191"/>
      <c r="J810" s="191"/>
      <c r="K810" s="191"/>
      <c r="L810" s="191"/>
      <c r="M810" s="191"/>
      <c r="N810" s="191"/>
      <c r="O810" s="191"/>
      <c r="P810" s="191"/>
      <c r="Q810" s="191"/>
      <c r="R810" s="191"/>
      <c r="S810" s="191"/>
      <c r="T810" s="190"/>
    </row>
    <row r="811" spans="1:20" s="131" customFormat="1" x14ac:dyDescent="0.2">
      <c r="A811" s="250"/>
      <c r="B811" s="210"/>
      <c r="C811" s="256"/>
      <c r="D811" s="256"/>
      <c r="E811" s="256"/>
      <c r="F811" s="256"/>
      <c r="G811" s="256"/>
      <c r="H811" s="256"/>
      <c r="I811" s="191"/>
      <c r="J811" s="191"/>
      <c r="K811" s="191"/>
      <c r="L811" s="191"/>
      <c r="M811" s="191"/>
      <c r="N811" s="191"/>
      <c r="O811" s="191"/>
      <c r="P811" s="191"/>
      <c r="Q811" s="191"/>
      <c r="R811" s="191"/>
      <c r="S811" s="191"/>
      <c r="T811" s="190"/>
    </row>
    <row r="812" spans="1:20" s="131" customFormat="1" x14ac:dyDescent="0.2">
      <c r="A812" s="250"/>
      <c r="B812" s="210"/>
      <c r="C812" s="256"/>
      <c r="D812" s="256"/>
      <c r="E812" s="256"/>
      <c r="F812" s="256"/>
      <c r="G812" s="256"/>
      <c r="H812" s="256"/>
      <c r="I812" s="191"/>
      <c r="J812" s="191"/>
      <c r="K812" s="191"/>
      <c r="L812" s="191"/>
      <c r="M812" s="191"/>
      <c r="N812" s="191"/>
      <c r="O812" s="191"/>
      <c r="P812" s="191"/>
      <c r="Q812" s="191"/>
      <c r="R812" s="191"/>
      <c r="S812" s="191"/>
      <c r="T812" s="190"/>
    </row>
    <row r="813" spans="1:20" s="131" customFormat="1" x14ac:dyDescent="0.2">
      <c r="A813" s="250"/>
      <c r="B813" s="210"/>
      <c r="C813" s="256"/>
      <c r="D813" s="256"/>
      <c r="E813" s="256"/>
      <c r="F813" s="256"/>
      <c r="G813" s="256"/>
      <c r="H813" s="256"/>
      <c r="I813" s="191"/>
      <c r="J813" s="191"/>
      <c r="K813" s="191"/>
      <c r="L813" s="191"/>
      <c r="M813" s="191"/>
      <c r="N813" s="191"/>
      <c r="O813" s="191"/>
      <c r="P813" s="191"/>
      <c r="Q813" s="191"/>
      <c r="R813" s="191"/>
      <c r="S813" s="191"/>
      <c r="T813" s="190"/>
    </row>
    <row r="814" spans="1:20" s="131" customFormat="1" x14ac:dyDescent="0.2">
      <c r="A814" s="250"/>
      <c r="B814" s="210"/>
      <c r="C814" s="256"/>
      <c r="D814" s="256"/>
      <c r="E814" s="256"/>
      <c r="F814" s="256"/>
      <c r="G814" s="256"/>
      <c r="H814" s="256"/>
      <c r="I814" s="191"/>
      <c r="J814" s="191"/>
      <c r="K814" s="191"/>
      <c r="L814" s="191"/>
      <c r="M814" s="191"/>
      <c r="N814" s="191"/>
      <c r="O814" s="191"/>
      <c r="P814" s="191"/>
      <c r="Q814" s="191"/>
      <c r="R814" s="191"/>
      <c r="S814" s="191"/>
      <c r="T814" s="190"/>
    </row>
    <row r="815" spans="1:20" s="131" customFormat="1" x14ac:dyDescent="0.2">
      <c r="A815" s="250"/>
      <c r="B815" s="210"/>
      <c r="C815" s="256"/>
      <c r="D815" s="256"/>
      <c r="E815" s="256"/>
      <c r="F815" s="256"/>
      <c r="G815" s="256"/>
      <c r="H815" s="256"/>
      <c r="I815" s="191"/>
      <c r="J815" s="191"/>
      <c r="K815" s="191"/>
      <c r="L815" s="191"/>
      <c r="M815" s="191"/>
      <c r="N815" s="191"/>
      <c r="O815" s="191"/>
      <c r="P815" s="191"/>
      <c r="Q815" s="191"/>
      <c r="R815" s="191"/>
      <c r="S815" s="191"/>
      <c r="T815" s="190"/>
    </row>
    <row r="816" spans="1:20" s="131" customFormat="1" x14ac:dyDescent="0.2">
      <c r="A816" s="250"/>
      <c r="B816" s="210"/>
      <c r="C816" s="256"/>
      <c r="D816" s="256"/>
      <c r="E816" s="256"/>
      <c r="F816" s="256"/>
      <c r="G816" s="256"/>
      <c r="H816" s="256"/>
      <c r="I816" s="191"/>
      <c r="J816" s="191"/>
      <c r="K816" s="191"/>
      <c r="L816" s="191"/>
      <c r="M816" s="191"/>
      <c r="N816" s="191"/>
      <c r="O816" s="191"/>
      <c r="P816" s="191"/>
      <c r="Q816" s="191"/>
      <c r="R816" s="191"/>
      <c r="S816" s="191"/>
      <c r="T816" s="190"/>
    </row>
    <row r="817" spans="1:20" s="131" customFormat="1" x14ac:dyDescent="0.2">
      <c r="A817" s="250"/>
      <c r="B817" s="210"/>
      <c r="C817" s="256"/>
      <c r="D817" s="256"/>
      <c r="E817" s="256"/>
      <c r="F817" s="256"/>
      <c r="G817" s="256"/>
      <c r="H817" s="256"/>
      <c r="I817" s="191"/>
      <c r="J817" s="191"/>
      <c r="K817" s="191"/>
      <c r="L817" s="191"/>
      <c r="M817" s="191"/>
      <c r="N817" s="191"/>
      <c r="O817" s="191"/>
      <c r="P817" s="191"/>
      <c r="Q817" s="191"/>
      <c r="R817" s="191"/>
      <c r="S817" s="191"/>
      <c r="T817" s="190"/>
    </row>
    <row r="818" spans="1:20" s="131" customFormat="1" x14ac:dyDescent="0.2">
      <c r="A818" s="250"/>
      <c r="B818" s="210"/>
      <c r="C818" s="256"/>
      <c r="D818" s="256"/>
      <c r="E818" s="256"/>
      <c r="F818" s="256"/>
      <c r="G818" s="256"/>
      <c r="H818" s="256"/>
      <c r="I818" s="191"/>
      <c r="J818" s="191"/>
      <c r="K818" s="191"/>
      <c r="L818" s="191"/>
      <c r="M818" s="191"/>
      <c r="N818" s="191"/>
      <c r="O818" s="191"/>
      <c r="P818" s="191"/>
      <c r="Q818" s="191"/>
      <c r="R818" s="191"/>
      <c r="S818" s="191"/>
      <c r="T818" s="190"/>
    </row>
    <row r="819" spans="1:20" s="131" customFormat="1" x14ac:dyDescent="0.2">
      <c r="A819" s="250"/>
      <c r="B819" s="210"/>
      <c r="C819" s="256"/>
      <c r="D819" s="256"/>
      <c r="E819" s="256"/>
      <c r="F819" s="256"/>
      <c r="G819" s="256"/>
      <c r="H819" s="256"/>
      <c r="I819" s="191"/>
      <c r="J819" s="191"/>
      <c r="K819" s="191"/>
      <c r="L819" s="191"/>
      <c r="M819" s="191"/>
      <c r="N819" s="191"/>
      <c r="O819" s="191"/>
      <c r="P819" s="191"/>
      <c r="Q819" s="191"/>
      <c r="R819" s="191"/>
      <c r="S819" s="191"/>
      <c r="T819" s="190"/>
    </row>
    <row r="820" spans="1:20" s="131" customFormat="1" x14ac:dyDescent="0.2">
      <c r="A820" s="250"/>
      <c r="B820" s="210"/>
      <c r="C820" s="256"/>
      <c r="D820" s="256"/>
      <c r="E820" s="256"/>
      <c r="F820" s="256"/>
      <c r="G820" s="256"/>
      <c r="H820" s="256"/>
      <c r="I820" s="191"/>
      <c r="J820" s="191"/>
      <c r="K820" s="191"/>
      <c r="L820" s="191"/>
      <c r="M820" s="191"/>
      <c r="N820" s="191"/>
      <c r="O820" s="191"/>
      <c r="P820" s="191"/>
      <c r="Q820" s="191"/>
      <c r="R820" s="191"/>
      <c r="S820" s="191"/>
      <c r="T820" s="190"/>
    </row>
    <row r="821" spans="1:20" s="131" customFormat="1" x14ac:dyDescent="0.2">
      <c r="A821" s="250"/>
      <c r="B821" s="210"/>
      <c r="C821" s="256"/>
      <c r="D821" s="256"/>
      <c r="E821" s="256"/>
      <c r="F821" s="256"/>
      <c r="G821" s="256"/>
      <c r="H821" s="256"/>
      <c r="I821" s="191"/>
      <c r="J821" s="191"/>
      <c r="K821" s="191"/>
      <c r="L821" s="191"/>
      <c r="M821" s="191"/>
      <c r="N821" s="191"/>
      <c r="O821" s="191"/>
      <c r="P821" s="191"/>
      <c r="Q821" s="191"/>
      <c r="R821" s="191"/>
      <c r="S821" s="191"/>
      <c r="T821" s="190"/>
    </row>
    <row r="822" spans="1:20" s="131" customFormat="1" x14ac:dyDescent="0.2">
      <c r="A822" s="250"/>
      <c r="B822" s="210"/>
      <c r="C822" s="256"/>
      <c r="D822" s="256"/>
      <c r="E822" s="256"/>
      <c r="F822" s="256"/>
      <c r="G822" s="256"/>
      <c r="H822" s="256"/>
      <c r="I822" s="191"/>
      <c r="J822" s="191"/>
      <c r="K822" s="191"/>
      <c r="L822" s="191"/>
      <c r="M822" s="191"/>
      <c r="N822" s="191"/>
      <c r="O822" s="191"/>
      <c r="P822" s="191"/>
      <c r="Q822" s="191"/>
      <c r="R822" s="191"/>
      <c r="S822" s="191"/>
      <c r="T822" s="190"/>
    </row>
    <row r="823" spans="1:20" s="131" customFormat="1" x14ac:dyDescent="0.2">
      <c r="A823" s="250"/>
      <c r="B823" s="210"/>
      <c r="C823" s="256"/>
      <c r="D823" s="256"/>
      <c r="E823" s="256"/>
      <c r="F823" s="256"/>
      <c r="G823" s="256"/>
      <c r="H823" s="256"/>
      <c r="I823" s="191"/>
      <c r="J823" s="191"/>
      <c r="K823" s="191"/>
      <c r="L823" s="191"/>
      <c r="M823" s="191"/>
      <c r="N823" s="191"/>
      <c r="O823" s="191"/>
      <c r="P823" s="191"/>
      <c r="Q823" s="191"/>
      <c r="R823" s="191"/>
      <c r="S823" s="191"/>
      <c r="T823" s="190"/>
    </row>
    <row r="824" spans="1:20" s="131" customFormat="1" x14ac:dyDescent="0.2">
      <c r="A824" s="250"/>
      <c r="B824" s="210"/>
      <c r="C824" s="256"/>
      <c r="D824" s="256"/>
      <c r="E824" s="256"/>
      <c r="F824" s="256"/>
      <c r="G824" s="256"/>
      <c r="H824" s="256"/>
      <c r="I824" s="191"/>
      <c r="J824" s="191"/>
      <c r="K824" s="191"/>
      <c r="L824" s="191"/>
      <c r="M824" s="191"/>
      <c r="N824" s="191"/>
      <c r="O824" s="191"/>
      <c r="P824" s="191"/>
      <c r="Q824" s="191"/>
      <c r="R824" s="191"/>
      <c r="S824" s="191"/>
      <c r="T824" s="190"/>
    </row>
    <row r="825" spans="1:20" s="131" customFormat="1" x14ac:dyDescent="0.2">
      <c r="A825" s="250"/>
      <c r="B825" s="210"/>
      <c r="C825" s="256"/>
      <c r="D825" s="256"/>
      <c r="E825" s="256"/>
      <c r="F825" s="256"/>
      <c r="G825" s="256"/>
      <c r="H825" s="256"/>
      <c r="I825" s="191"/>
      <c r="J825" s="191"/>
      <c r="K825" s="191"/>
      <c r="L825" s="191"/>
      <c r="M825" s="191"/>
      <c r="N825" s="191"/>
      <c r="O825" s="191"/>
      <c r="P825" s="191"/>
      <c r="Q825" s="191"/>
      <c r="R825" s="191"/>
      <c r="S825" s="191"/>
      <c r="T825" s="190"/>
    </row>
    <row r="826" spans="1:20" s="131" customFormat="1" x14ac:dyDescent="0.2">
      <c r="A826" s="250"/>
      <c r="B826" s="210"/>
      <c r="C826" s="256"/>
      <c r="D826" s="256"/>
      <c r="E826" s="256"/>
      <c r="F826" s="256"/>
      <c r="G826" s="256"/>
      <c r="H826" s="256"/>
      <c r="I826" s="191"/>
      <c r="J826" s="191"/>
      <c r="K826" s="191"/>
      <c r="L826" s="191"/>
      <c r="M826" s="191"/>
      <c r="N826" s="191"/>
      <c r="O826" s="191"/>
      <c r="P826" s="191"/>
      <c r="Q826" s="191"/>
      <c r="R826" s="191"/>
      <c r="S826" s="191"/>
      <c r="T826" s="190"/>
    </row>
    <row r="827" spans="1:20" s="131" customFormat="1" x14ac:dyDescent="0.2">
      <c r="A827" s="250"/>
      <c r="B827" s="210"/>
      <c r="C827" s="256"/>
      <c r="D827" s="256"/>
      <c r="E827" s="256"/>
      <c r="F827" s="256"/>
      <c r="G827" s="256"/>
      <c r="H827" s="256"/>
      <c r="I827" s="191"/>
      <c r="J827" s="191"/>
      <c r="K827" s="191"/>
      <c r="L827" s="191"/>
      <c r="M827" s="191"/>
      <c r="N827" s="191"/>
      <c r="O827" s="191"/>
      <c r="P827" s="191"/>
      <c r="Q827" s="191"/>
      <c r="R827" s="191"/>
      <c r="S827" s="191"/>
      <c r="T827" s="190"/>
    </row>
    <row r="828" spans="1:20" s="131" customFormat="1" x14ac:dyDescent="0.2">
      <c r="A828" s="250"/>
      <c r="B828" s="210"/>
      <c r="C828" s="256"/>
      <c r="D828" s="256"/>
      <c r="E828" s="256"/>
      <c r="F828" s="256"/>
      <c r="G828" s="256"/>
      <c r="H828" s="256"/>
      <c r="I828" s="191"/>
      <c r="J828" s="191"/>
      <c r="K828" s="191"/>
      <c r="L828" s="191"/>
      <c r="M828" s="191"/>
      <c r="N828" s="191"/>
      <c r="O828" s="191"/>
      <c r="P828" s="191"/>
      <c r="Q828" s="191"/>
      <c r="R828" s="191"/>
      <c r="S828" s="191"/>
      <c r="T828" s="190"/>
    </row>
    <row r="829" spans="1:20" s="131" customFormat="1" x14ac:dyDescent="0.2">
      <c r="A829" s="250"/>
      <c r="B829" s="210"/>
      <c r="C829" s="256"/>
      <c r="D829" s="256"/>
      <c r="E829" s="256"/>
      <c r="F829" s="256"/>
      <c r="G829" s="256"/>
      <c r="H829" s="256"/>
      <c r="I829" s="191"/>
      <c r="J829" s="191"/>
      <c r="K829" s="191"/>
      <c r="L829" s="191"/>
      <c r="M829" s="191"/>
      <c r="N829" s="191"/>
      <c r="O829" s="191"/>
      <c r="P829" s="191"/>
      <c r="Q829" s="191"/>
      <c r="R829" s="191"/>
      <c r="S829" s="191"/>
      <c r="T829" s="190"/>
    </row>
    <row r="830" spans="1:20" s="131" customFormat="1" x14ac:dyDescent="0.2">
      <c r="A830" s="250"/>
      <c r="B830" s="210"/>
      <c r="C830" s="256"/>
      <c r="D830" s="256"/>
      <c r="E830" s="256"/>
      <c r="F830" s="256"/>
      <c r="G830" s="256"/>
      <c r="H830" s="256"/>
      <c r="I830" s="191"/>
      <c r="J830" s="191"/>
      <c r="K830" s="191"/>
      <c r="L830" s="191"/>
      <c r="M830" s="191"/>
      <c r="N830" s="191"/>
      <c r="O830" s="191"/>
      <c r="P830" s="191"/>
      <c r="Q830" s="191"/>
      <c r="R830" s="191"/>
      <c r="S830" s="191"/>
      <c r="T830" s="190"/>
    </row>
    <row r="831" spans="1:20" s="131" customFormat="1" x14ac:dyDescent="0.2">
      <c r="A831" s="250"/>
      <c r="B831" s="210"/>
      <c r="C831" s="256"/>
      <c r="D831" s="256"/>
      <c r="E831" s="256"/>
      <c r="F831" s="256"/>
      <c r="G831" s="256"/>
      <c r="H831" s="256"/>
      <c r="I831" s="191"/>
      <c r="J831" s="191"/>
      <c r="K831" s="191"/>
      <c r="L831" s="191"/>
      <c r="M831" s="191"/>
      <c r="N831" s="191"/>
      <c r="O831" s="191"/>
      <c r="P831" s="191"/>
      <c r="Q831" s="191"/>
      <c r="R831" s="191"/>
      <c r="S831" s="191"/>
      <c r="T831" s="190"/>
    </row>
    <row r="832" spans="1:20" s="131" customFormat="1" x14ac:dyDescent="0.2">
      <c r="C832" s="257"/>
      <c r="D832" s="257"/>
      <c r="E832" s="257"/>
      <c r="F832" s="257"/>
      <c r="G832" s="257"/>
      <c r="H832" s="257"/>
      <c r="I832" s="257"/>
      <c r="J832" s="257"/>
    </row>
    <row r="833" spans="1:20" s="131" customFormat="1" x14ac:dyDescent="0.2">
      <c r="C833" s="191"/>
      <c r="D833" s="191"/>
      <c r="E833" s="191"/>
      <c r="F833" s="191"/>
      <c r="G833" s="191"/>
      <c r="H833" s="191"/>
      <c r="I833" s="191"/>
      <c r="J833" s="191"/>
      <c r="K833" s="191"/>
      <c r="L833" s="191"/>
      <c r="M833" s="191"/>
      <c r="N833" s="191"/>
      <c r="O833" s="191"/>
      <c r="P833" s="191"/>
      <c r="Q833" s="191"/>
      <c r="R833" s="191"/>
      <c r="S833" s="191"/>
    </row>
    <row r="834" spans="1:20" s="131" customFormat="1" x14ac:dyDescent="0.2">
      <c r="A834" s="250"/>
      <c r="C834" s="191"/>
      <c r="D834" s="191"/>
      <c r="E834" s="191"/>
      <c r="F834" s="191"/>
      <c r="G834" s="191"/>
      <c r="H834" s="191"/>
    </row>
    <row r="835" spans="1:20" s="131" customFormat="1" x14ac:dyDescent="0.2">
      <c r="D835" s="323"/>
    </row>
    <row r="836" spans="1:20" s="131" customFormat="1" x14ac:dyDescent="0.2">
      <c r="C836" s="190"/>
      <c r="D836" s="190"/>
      <c r="E836" s="190"/>
      <c r="F836" s="190"/>
      <c r="G836" s="190"/>
      <c r="H836" s="192"/>
      <c r="I836" s="259"/>
      <c r="J836" s="192"/>
      <c r="K836" s="192"/>
      <c r="L836" s="192"/>
      <c r="M836" s="192"/>
      <c r="N836" s="192"/>
      <c r="O836" s="192"/>
      <c r="P836" s="192"/>
      <c r="Q836" s="192"/>
      <c r="R836" s="192"/>
      <c r="S836" s="192"/>
      <c r="T836" s="190"/>
    </row>
    <row r="837" spans="1:20" s="131" customFormat="1" x14ac:dyDescent="0.2">
      <c r="C837" s="190"/>
      <c r="D837" s="190"/>
      <c r="E837" s="190"/>
      <c r="F837" s="190"/>
      <c r="G837" s="190"/>
      <c r="H837" s="190"/>
      <c r="I837" s="259"/>
      <c r="J837" s="192"/>
      <c r="K837" s="192"/>
      <c r="L837" s="192"/>
      <c r="M837" s="192"/>
      <c r="N837" s="192"/>
      <c r="O837" s="192"/>
      <c r="P837" s="192"/>
      <c r="Q837" s="192"/>
      <c r="R837" s="192"/>
      <c r="S837" s="192"/>
      <c r="T837" s="190"/>
    </row>
    <row r="838" spans="1:20" s="131" customFormat="1" x14ac:dyDescent="0.2">
      <c r="C838" s="190"/>
      <c r="D838" s="190"/>
      <c r="E838" s="190"/>
      <c r="F838" s="190"/>
      <c r="G838" s="190"/>
      <c r="H838" s="190"/>
      <c r="I838" s="259"/>
      <c r="J838" s="192"/>
      <c r="K838" s="192"/>
      <c r="L838" s="192"/>
      <c r="M838" s="192"/>
      <c r="N838" s="192"/>
      <c r="O838" s="192"/>
      <c r="P838" s="192"/>
      <c r="Q838" s="192"/>
      <c r="R838" s="192"/>
      <c r="S838" s="192"/>
      <c r="T838" s="190"/>
    </row>
    <row r="839" spans="1:20" s="131" customFormat="1" x14ac:dyDescent="0.2">
      <c r="C839" s="190"/>
      <c r="D839" s="190"/>
      <c r="E839" s="190"/>
      <c r="F839" s="190"/>
      <c r="G839" s="190"/>
      <c r="H839" s="190"/>
      <c r="I839" s="259"/>
      <c r="J839" s="192"/>
      <c r="K839" s="192"/>
      <c r="L839" s="192"/>
      <c r="M839" s="192"/>
      <c r="N839" s="192"/>
      <c r="O839" s="192"/>
      <c r="P839" s="192"/>
      <c r="Q839" s="192"/>
      <c r="R839" s="192"/>
      <c r="S839" s="192"/>
      <c r="T839" s="190"/>
    </row>
    <row r="840" spans="1:20" s="131" customFormat="1" x14ac:dyDescent="0.2">
      <c r="C840" s="190"/>
      <c r="D840" s="190"/>
      <c r="E840" s="190"/>
      <c r="F840" s="190"/>
      <c r="G840" s="190"/>
      <c r="H840" s="190"/>
      <c r="I840" s="259"/>
      <c r="J840" s="192"/>
      <c r="K840" s="192"/>
      <c r="L840" s="192"/>
      <c r="M840" s="192"/>
      <c r="N840" s="192"/>
      <c r="O840" s="192"/>
      <c r="P840" s="192"/>
      <c r="Q840" s="192"/>
      <c r="R840" s="192"/>
      <c r="S840" s="192"/>
      <c r="T840" s="190"/>
    </row>
    <row r="841" spans="1:20" s="131" customFormat="1" x14ac:dyDescent="0.2">
      <c r="C841" s="190"/>
      <c r="D841" s="190"/>
      <c r="E841" s="190"/>
      <c r="F841" s="190"/>
      <c r="G841" s="190"/>
      <c r="H841" s="190"/>
      <c r="I841" s="259"/>
      <c r="J841" s="192"/>
      <c r="K841" s="192"/>
      <c r="L841" s="192"/>
      <c r="M841" s="192"/>
      <c r="N841" s="192"/>
      <c r="O841" s="192"/>
      <c r="P841" s="192"/>
      <c r="Q841" s="192"/>
      <c r="R841" s="192"/>
      <c r="S841" s="192"/>
      <c r="T841" s="190"/>
    </row>
    <row r="842" spans="1:20" s="131" customFormat="1" x14ac:dyDescent="0.2">
      <c r="C842" s="190"/>
      <c r="D842" s="190"/>
      <c r="E842" s="190"/>
      <c r="F842" s="190"/>
      <c r="G842" s="190"/>
      <c r="H842" s="190"/>
      <c r="I842" s="259"/>
      <c r="J842" s="192"/>
      <c r="K842" s="192"/>
      <c r="L842" s="192"/>
      <c r="M842" s="192"/>
      <c r="N842" s="192"/>
      <c r="O842" s="192"/>
      <c r="P842" s="192"/>
      <c r="Q842" s="192"/>
      <c r="R842" s="192"/>
      <c r="S842" s="192"/>
      <c r="T842" s="190"/>
    </row>
    <row r="843" spans="1:20" s="131" customFormat="1" x14ac:dyDescent="0.2">
      <c r="C843" s="190"/>
      <c r="D843" s="190"/>
      <c r="E843" s="190"/>
      <c r="F843" s="190"/>
      <c r="G843" s="190"/>
      <c r="H843" s="190"/>
      <c r="I843" s="259"/>
      <c r="J843" s="192"/>
      <c r="K843" s="192"/>
      <c r="L843" s="192"/>
      <c r="M843" s="192"/>
      <c r="N843" s="192"/>
      <c r="O843" s="192"/>
      <c r="P843" s="192"/>
      <c r="Q843" s="192"/>
      <c r="R843" s="192"/>
      <c r="S843" s="192"/>
      <c r="T843" s="190"/>
    </row>
    <row r="844" spans="1:20" s="131" customFormat="1" x14ac:dyDescent="0.2">
      <c r="C844" s="190"/>
      <c r="D844" s="190"/>
      <c r="E844" s="190"/>
      <c r="F844" s="190"/>
      <c r="G844" s="190"/>
      <c r="H844" s="190"/>
      <c r="I844" s="259"/>
      <c r="J844" s="192"/>
      <c r="K844" s="192"/>
      <c r="L844" s="192"/>
      <c r="M844" s="192"/>
      <c r="N844" s="192"/>
      <c r="O844" s="192"/>
      <c r="P844" s="192"/>
      <c r="Q844" s="192"/>
      <c r="R844" s="192"/>
      <c r="S844" s="192"/>
      <c r="T844" s="190"/>
    </row>
    <row r="845" spans="1:20" s="131" customFormat="1" x14ac:dyDescent="0.2">
      <c r="C845" s="190"/>
      <c r="D845" s="190"/>
      <c r="E845" s="190"/>
      <c r="F845" s="190"/>
      <c r="G845" s="190"/>
      <c r="H845" s="190"/>
      <c r="I845" s="259"/>
      <c r="J845" s="192"/>
      <c r="K845" s="192"/>
      <c r="L845" s="192"/>
      <c r="M845" s="192"/>
      <c r="N845" s="192"/>
      <c r="O845" s="192"/>
      <c r="P845" s="192"/>
      <c r="Q845" s="192"/>
      <c r="R845" s="192"/>
      <c r="S845" s="192"/>
      <c r="T845" s="190"/>
    </row>
    <row r="846" spans="1:20" s="131" customFormat="1" x14ac:dyDescent="0.2">
      <c r="C846" s="190"/>
      <c r="D846" s="190"/>
      <c r="E846" s="190"/>
      <c r="F846" s="190"/>
      <c r="G846" s="190"/>
      <c r="H846" s="190"/>
      <c r="I846" s="259"/>
      <c r="J846" s="192"/>
      <c r="K846" s="192"/>
      <c r="L846" s="192"/>
      <c r="M846" s="192"/>
      <c r="N846" s="192"/>
      <c r="O846" s="192"/>
      <c r="P846" s="192"/>
      <c r="Q846" s="192"/>
      <c r="R846" s="192"/>
      <c r="S846" s="192"/>
      <c r="T846" s="190"/>
    </row>
    <row r="847" spans="1:20" s="131" customFormat="1" x14ac:dyDescent="0.2">
      <c r="C847" s="190"/>
      <c r="D847" s="190"/>
      <c r="E847" s="190"/>
      <c r="F847" s="190"/>
      <c r="G847" s="190"/>
      <c r="H847" s="190"/>
      <c r="I847" s="259"/>
      <c r="J847" s="192"/>
      <c r="K847" s="192"/>
      <c r="L847" s="192"/>
      <c r="M847" s="192"/>
      <c r="N847" s="192"/>
      <c r="O847" s="192"/>
      <c r="P847" s="192"/>
      <c r="Q847" s="192"/>
      <c r="R847" s="192"/>
      <c r="S847" s="192"/>
      <c r="T847" s="190"/>
    </row>
    <row r="848" spans="1:20" s="131" customFormat="1" x14ac:dyDescent="0.2">
      <c r="C848" s="190"/>
      <c r="D848" s="190"/>
      <c r="E848" s="190"/>
      <c r="F848" s="190"/>
      <c r="G848" s="190"/>
      <c r="H848" s="190"/>
      <c r="I848" s="259"/>
      <c r="J848" s="192"/>
      <c r="K848" s="192"/>
      <c r="L848" s="192"/>
      <c r="M848" s="192"/>
      <c r="N848" s="192"/>
      <c r="O848" s="192"/>
      <c r="P848" s="192"/>
      <c r="Q848" s="192"/>
      <c r="R848" s="192"/>
      <c r="S848" s="192"/>
      <c r="T848" s="190"/>
    </row>
    <row r="849" spans="3:20" s="131" customFormat="1" x14ac:dyDescent="0.2">
      <c r="C849" s="190"/>
      <c r="D849" s="190"/>
      <c r="E849" s="190"/>
      <c r="F849" s="190"/>
      <c r="G849" s="190"/>
      <c r="H849" s="190"/>
      <c r="I849" s="259"/>
      <c r="J849" s="192"/>
      <c r="K849" s="192"/>
      <c r="L849" s="192"/>
      <c r="M849" s="192"/>
      <c r="N849" s="192"/>
      <c r="O849" s="192"/>
      <c r="P849" s="192"/>
      <c r="Q849" s="192"/>
      <c r="R849" s="192"/>
      <c r="S849" s="192"/>
      <c r="T849" s="190"/>
    </row>
    <row r="850" spans="3:20" s="131" customFormat="1" x14ac:dyDescent="0.2">
      <c r="C850" s="190"/>
      <c r="D850" s="190"/>
      <c r="E850" s="190"/>
      <c r="F850" s="190"/>
      <c r="G850" s="190"/>
      <c r="H850" s="190"/>
      <c r="I850" s="259"/>
      <c r="J850" s="192"/>
      <c r="K850" s="192"/>
      <c r="L850" s="192"/>
      <c r="M850" s="192"/>
      <c r="N850" s="192"/>
      <c r="O850" s="192"/>
      <c r="P850" s="192"/>
      <c r="Q850" s="192"/>
      <c r="R850" s="192"/>
      <c r="S850" s="192"/>
      <c r="T850" s="190"/>
    </row>
    <row r="851" spans="3:20" s="131" customFormat="1" x14ac:dyDescent="0.2">
      <c r="C851" s="190"/>
      <c r="D851" s="190"/>
      <c r="E851" s="190"/>
      <c r="F851" s="190"/>
      <c r="G851" s="190"/>
      <c r="H851" s="190"/>
      <c r="I851" s="259"/>
      <c r="J851" s="192"/>
      <c r="K851" s="192"/>
      <c r="L851" s="192"/>
      <c r="M851" s="192"/>
      <c r="N851" s="192"/>
      <c r="O851" s="192"/>
      <c r="P851" s="192"/>
      <c r="Q851" s="192"/>
      <c r="R851" s="192"/>
      <c r="S851" s="192"/>
      <c r="T851" s="190"/>
    </row>
    <row r="852" spans="3:20" s="131" customFormat="1" x14ac:dyDescent="0.2">
      <c r="C852" s="190"/>
      <c r="D852" s="190"/>
      <c r="E852" s="190"/>
      <c r="F852" s="190"/>
      <c r="G852" s="190"/>
      <c r="H852" s="190"/>
      <c r="I852" s="259"/>
      <c r="J852" s="192"/>
      <c r="K852" s="192"/>
      <c r="L852" s="192"/>
      <c r="M852" s="192"/>
      <c r="N852" s="192"/>
      <c r="O852" s="192"/>
      <c r="P852" s="192"/>
      <c r="Q852" s="192"/>
      <c r="R852" s="192"/>
      <c r="S852" s="192"/>
      <c r="T852" s="190"/>
    </row>
    <row r="853" spans="3:20" s="131" customFormat="1" x14ac:dyDescent="0.2">
      <c r="C853" s="190"/>
      <c r="D853" s="190"/>
      <c r="E853" s="190"/>
      <c r="F853" s="190"/>
      <c r="G853" s="190"/>
      <c r="H853" s="190"/>
      <c r="I853" s="259"/>
      <c r="J853" s="192"/>
      <c r="K853" s="192"/>
      <c r="L853" s="192"/>
      <c r="M853" s="192"/>
      <c r="N853" s="192"/>
      <c r="O853" s="192"/>
      <c r="P853" s="192"/>
      <c r="Q853" s="192"/>
      <c r="R853" s="192"/>
      <c r="S853" s="192"/>
      <c r="T853" s="190"/>
    </row>
    <row r="854" spans="3:20" s="131" customFormat="1" x14ac:dyDescent="0.2">
      <c r="C854" s="190"/>
      <c r="D854" s="190"/>
      <c r="E854" s="190"/>
      <c r="F854" s="190"/>
      <c r="G854" s="190"/>
      <c r="H854" s="190"/>
      <c r="I854" s="259"/>
      <c r="J854" s="192"/>
      <c r="K854" s="192"/>
      <c r="L854" s="192"/>
      <c r="M854" s="192"/>
      <c r="N854" s="192"/>
      <c r="O854" s="192"/>
      <c r="P854" s="192"/>
      <c r="Q854" s="192"/>
      <c r="R854" s="192"/>
      <c r="S854" s="192"/>
      <c r="T854" s="190"/>
    </row>
    <row r="855" spans="3:20" s="131" customFormat="1" x14ac:dyDescent="0.2">
      <c r="C855" s="190"/>
      <c r="D855" s="190"/>
      <c r="E855" s="190"/>
      <c r="F855" s="190"/>
      <c r="G855" s="190"/>
      <c r="H855" s="190"/>
      <c r="I855" s="259"/>
      <c r="J855" s="192"/>
      <c r="K855" s="192"/>
      <c r="L855" s="192"/>
      <c r="M855" s="192"/>
      <c r="N855" s="192"/>
      <c r="O855" s="192"/>
      <c r="P855" s="192"/>
      <c r="Q855" s="192"/>
      <c r="R855" s="192"/>
      <c r="S855" s="192"/>
      <c r="T855" s="190"/>
    </row>
    <row r="856" spans="3:20" s="131" customFormat="1" x14ac:dyDescent="0.2">
      <c r="C856" s="190"/>
      <c r="D856" s="190"/>
      <c r="E856" s="190"/>
      <c r="F856" s="190"/>
      <c r="G856" s="190"/>
      <c r="H856" s="190"/>
      <c r="I856" s="259"/>
      <c r="J856" s="192"/>
      <c r="K856" s="192"/>
      <c r="L856" s="192"/>
      <c r="M856" s="192"/>
      <c r="N856" s="192"/>
      <c r="O856" s="192"/>
      <c r="P856" s="192"/>
      <c r="Q856" s="192"/>
      <c r="R856" s="192"/>
      <c r="S856" s="192"/>
      <c r="T856" s="190"/>
    </row>
    <row r="857" spans="3:20" s="131" customFormat="1" x14ac:dyDescent="0.2">
      <c r="C857" s="190"/>
      <c r="D857" s="190"/>
      <c r="E857" s="190"/>
      <c r="F857" s="190"/>
      <c r="G857" s="190"/>
      <c r="H857" s="190"/>
      <c r="I857" s="259"/>
      <c r="J857" s="192"/>
      <c r="K857" s="192"/>
      <c r="L857" s="192"/>
      <c r="M857" s="192"/>
      <c r="N857" s="192"/>
      <c r="O857" s="192"/>
      <c r="P857" s="192"/>
      <c r="Q857" s="192"/>
      <c r="R857" s="192"/>
      <c r="S857" s="192"/>
      <c r="T857" s="190"/>
    </row>
    <row r="858" spans="3:20" s="131" customFormat="1" x14ac:dyDescent="0.2">
      <c r="C858" s="190"/>
      <c r="D858" s="190"/>
      <c r="E858" s="190"/>
      <c r="F858" s="190"/>
      <c r="G858" s="190"/>
      <c r="H858" s="190"/>
      <c r="I858" s="259"/>
      <c r="J858" s="192"/>
      <c r="K858" s="192"/>
      <c r="L858" s="192"/>
      <c r="M858" s="192"/>
      <c r="N858" s="192"/>
      <c r="O858" s="192"/>
      <c r="P858" s="192"/>
      <c r="Q858" s="192"/>
      <c r="R858" s="192"/>
      <c r="S858" s="192"/>
      <c r="T858" s="190"/>
    </row>
    <row r="859" spans="3:20" s="131" customFormat="1" x14ac:dyDescent="0.2">
      <c r="C859" s="190"/>
      <c r="D859" s="190"/>
      <c r="E859" s="190"/>
      <c r="F859" s="190"/>
      <c r="G859" s="190"/>
      <c r="H859" s="190"/>
      <c r="I859" s="259"/>
      <c r="J859" s="192"/>
      <c r="K859" s="192"/>
      <c r="L859" s="192"/>
      <c r="M859" s="192"/>
      <c r="N859" s="192"/>
      <c r="O859" s="192"/>
      <c r="P859" s="192"/>
      <c r="Q859" s="192"/>
      <c r="R859" s="192"/>
      <c r="S859" s="192"/>
      <c r="T859" s="190"/>
    </row>
    <row r="860" spans="3:20" s="131" customFormat="1" x14ac:dyDescent="0.2">
      <c r="C860" s="190"/>
      <c r="D860" s="190"/>
      <c r="E860" s="190"/>
      <c r="F860" s="190"/>
      <c r="G860" s="190"/>
      <c r="H860" s="190"/>
      <c r="I860" s="259"/>
      <c r="J860" s="192"/>
      <c r="K860" s="192"/>
      <c r="L860" s="192"/>
      <c r="M860" s="192"/>
      <c r="N860" s="192"/>
      <c r="O860" s="192"/>
      <c r="P860" s="192"/>
      <c r="Q860" s="192"/>
      <c r="R860" s="192"/>
      <c r="S860" s="192"/>
      <c r="T860" s="190"/>
    </row>
    <row r="861" spans="3:20" s="131" customFormat="1" x14ac:dyDescent="0.2">
      <c r="C861" s="190"/>
      <c r="D861" s="190"/>
      <c r="E861" s="190"/>
      <c r="F861" s="190"/>
      <c r="G861" s="190"/>
      <c r="H861" s="190"/>
      <c r="I861" s="259"/>
      <c r="J861" s="192"/>
      <c r="K861" s="192"/>
      <c r="L861" s="192"/>
      <c r="M861" s="192"/>
      <c r="N861" s="192"/>
      <c r="O861" s="192"/>
      <c r="P861" s="192"/>
      <c r="Q861" s="192"/>
      <c r="R861" s="192"/>
      <c r="S861" s="192"/>
      <c r="T861" s="190"/>
    </row>
    <row r="862" spans="3:20" s="131" customFormat="1" x14ac:dyDescent="0.2">
      <c r="C862" s="190"/>
      <c r="D862" s="190"/>
      <c r="E862" s="190"/>
      <c r="F862" s="190"/>
      <c r="G862" s="190"/>
      <c r="H862" s="190"/>
      <c r="I862" s="259"/>
      <c r="J862" s="192"/>
      <c r="K862" s="192"/>
      <c r="L862" s="192"/>
      <c r="M862" s="192"/>
      <c r="N862" s="192"/>
      <c r="O862" s="192"/>
      <c r="P862" s="192"/>
      <c r="Q862" s="192"/>
      <c r="R862" s="192"/>
      <c r="S862" s="192"/>
      <c r="T862" s="190"/>
    </row>
    <row r="863" spans="3:20" s="131" customFormat="1" x14ac:dyDescent="0.2">
      <c r="C863" s="190"/>
      <c r="D863" s="190"/>
      <c r="E863" s="190"/>
      <c r="F863" s="190"/>
      <c r="G863" s="190"/>
      <c r="H863" s="190"/>
      <c r="I863" s="259"/>
      <c r="J863" s="192"/>
      <c r="K863" s="192"/>
      <c r="L863" s="192"/>
      <c r="M863" s="192"/>
      <c r="N863" s="192"/>
      <c r="O863" s="192"/>
      <c r="P863" s="192"/>
      <c r="Q863" s="192"/>
      <c r="R863" s="192"/>
      <c r="S863" s="192"/>
      <c r="T863" s="190"/>
    </row>
    <row r="864" spans="3:20" s="131" customFormat="1" x14ac:dyDescent="0.2">
      <c r="C864" s="190"/>
      <c r="D864" s="190"/>
      <c r="E864" s="190"/>
      <c r="F864" s="190"/>
      <c r="G864" s="190"/>
      <c r="H864" s="190"/>
      <c r="I864" s="259"/>
      <c r="J864" s="192"/>
      <c r="K864" s="192"/>
      <c r="L864" s="192"/>
      <c r="M864" s="192"/>
      <c r="N864" s="192"/>
      <c r="O864" s="192"/>
      <c r="P864" s="192"/>
      <c r="Q864" s="192"/>
      <c r="R864" s="192"/>
      <c r="S864" s="192"/>
      <c r="T864" s="190"/>
    </row>
    <row r="865" spans="1:20" s="131" customFormat="1" x14ac:dyDescent="0.2">
      <c r="C865" s="190"/>
      <c r="D865" s="190"/>
      <c r="E865" s="190"/>
      <c r="F865" s="190"/>
      <c r="G865" s="190"/>
      <c r="H865" s="190"/>
      <c r="I865" s="259"/>
      <c r="J865" s="192"/>
      <c r="K865" s="192"/>
      <c r="L865" s="192"/>
      <c r="M865" s="192"/>
      <c r="N865" s="192"/>
      <c r="O865" s="192"/>
      <c r="P865" s="192"/>
      <c r="Q865" s="192"/>
      <c r="R865" s="192"/>
      <c r="S865" s="192"/>
      <c r="T865" s="190"/>
    </row>
    <row r="866" spans="1:20" s="131" customFormat="1" x14ac:dyDescent="0.2">
      <c r="C866" s="190"/>
      <c r="D866" s="190"/>
      <c r="E866" s="190"/>
      <c r="F866" s="190"/>
      <c r="G866" s="190"/>
      <c r="H866" s="190"/>
      <c r="I866" s="259"/>
      <c r="J866" s="192"/>
      <c r="K866" s="192"/>
      <c r="L866" s="192"/>
      <c r="M866" s="192"/>
      <c r="N866" s="192"/>
      <c r="O866" s="192"/>
      <c r="P866" s="192"/>
      <c r="Q866" s="192"/>
      <c r="R866" s="192"/>
      <c r="S866" s="192"/>
      <c r="T866" s="190"/>
    </row>
    <row r="867" spans="1:20" s="131" customFormat="1" x14ac:dyDescent="0.2">
      <c r="C867" s="190"/>
      <c r="D867" s="190"/>
      <c r="E867" s="190"/>
      <c r="F867" s="190"/>
      <c r="G867" s="190"/>
      <c r="H867" s="190"/>
      <c r="I867" s="259"/>
      <c r="J867" s="192"/>
      <c r="K867" s="192"/>
      <c r="L867" s="192"/>
      <c r="M867" s="192"/>
      <c r="N867" s="192"/>
      <c r="O867" s="192"/>
      <c r="P867" s="192"/>
      <c r="Q867" s="192"/>
      <c r="R867" s="192"/>
      <c r="S867" s="192"/>
      <c r="T867" s="190"/>
    </row>
    <row r="868" spans="1:20" s="131" customFormat="1" x14ac:dyDescent="0.2">
      <c r="C868" s="190"/>
      <c r="D868" s="190"/>
      <c r="E868" s="190"/>
      <c r="F868" s="190"/>
      <c r="G868" s="190"/>
      <c r="H868" s="190"/>
      <c r="I868" s="259"/>
      <c r="J868" s="192"/>
      <c r="K868" s="192"/>
      <c r="L868" s="192"/>
      <c r="M868" s="192"/>
      <c r="N868" s="192"/>
      <c r="O868" s="192"/>
      <c r="P868" s="192"/>
      <c r="Q868" s="192"/>
      <c r="R868" s="192"/>
      <c r="S868" s="192"/>
      <c r="T868" s="190"/>
    </row>
    <row r="869" spans="1:20" s="131" customFormat="1" x14ac:dyDescent="0.2">
      <c r="C869" s="190"/>
      <c r="D869" s="190"/>
      <c r="E869" s="190"/>
      <c r="F869" s="190"/>
      <c r="G869" s="190"/>
      <c r="H869" s="190"/>
      <c r="I869" s="259"/>
      <c r="J869" s="192"/>
      <c r="K869" s="192"/>
      <c r="L869" s="192"/>
      <c r="M869" s="192"/>
      <c r="N869" s="192"/>
      <c r="O869" s="192"/>
      <c r="P869" s="192"/>
      <c r="Q869" s="192"/>
      <c r="R869" s="192"/>
      <c r="S869" s="192"/>
      <c r="T869" s="190"/>
    </row>
    <row r="870" spans="1:20" s="131" customFormat="1" x14ac:dyDescent="0.2">
      <c r="C870" s="190"/>
      <c r="D870" s="190"/>
      <c r="E870" s="190"/>
      <c r="F870" s="190"/>
      <c r="G870" s="190"/>
      <c r="H870" s="190"/>
      <c r="I870" s="259"/>
      <c r="J870" s="192"/>
      <c r="K870" s="192"/>
      <c r="L870" s="192"/>
      <c r="M870" s="192"/>
      <c r="N870" s="192"/>
      <c r="O870" s="192"/>
      <c r="P870" s="192"/>
      <c r="Q870" s="192"/>
      <c r="R870" s="192"/>
      <c r="S870" s="192"/>
      <c r="T870" s="190"/>
    </row>
    <row r="871" spans="1:20" s="131" customFormat="1" x14ac:dyDescent="0.2">
      <c r="C871" s="190"/>
      <c r="D871" s="190"/>
      <c r="E871" s="190"/>
      <c r="F871" s="190"/>
      <c r="G871" s="190"/>
      <c r="H871" s="190"/>
      <c r="I871" s="259"/>
      <c r="J871" s="192"/>
      <c r="K871" s="192"/>
      <c r="L871" s="192"/>
      <c r="M871" s="192"/>
      <c r="N871" s="192"/>
      <c r="O871" s="192"/>
      <c r="P871" s="192"/>
      <c r="Q871" s="192"/>
      <c r="R871" s="192"/>
      <c r="S871" s="192"/>
      <c r="T871" s="190"/>
    </row>
    <row r="872" spans="1:20" s="131" customFormat="1" x14ac:dyDescent="0.2">
      <c r="C872" s="190"/>
      <c r="D872" s="190"/>
      <c r="E872" s="190"/>
      <c r="F872" s="190"/>
      <c r="G872" s="190"/>
      <c r="H872" s="190"/>
      <c r="I872" s="259"/>
      <c r="J872" s="192"/>
      <c r="K872" s="192"/>
      <c r="L872" s="192"/>
      <c r="M872" s="192"/>
      <c r="N872" s="192"/>
      <c r="O872" s="192"/>
      <c r="P872" s="192"/>
      <c r="Q872" s="192"/>
      <c r="R872" s="192"/>
      <c r="S872" s="192"/>
      <c r="T872" s="190"/>
    </row>
    <row r="873" spans="1:20" s="131" customFormat="1" x14ac:dyDescent="0.2">
      <c r="C873" s="190"/>
      <c r="D873" s="190"/>
      <c r="E873" s="190"/>
      <c r="F873" s="190"/>
      <c r="G873" s="190"/>
      <c r="H873" s="190"/>
      <c r="I873" s="259"/>
      <c r="J873" s="192"/>
      <c r="K873" s="192"/>
      <c r="L873" s="192"/>
      <c r="M873" s="192"/>
      <c r="N873" s="192"/>
      <c r="O873" s="192"/>
      <c r="P873" s="192"/>
      <c r="Q873" s="192"/>
      <c r="R873" s="192"/>
      <c r="S873" s="192"/>
      <c r="T873" s="190"/>
    </row>
    <row r="875" spans="1:20" s="131" customFormat="1" x14ac:dyDescent="0.2">
      <c r="A875" s="250"/>
    </row>
    <row r="876" spans="1:20" s="131" customFormat="1" x14ac:dyDescent="0.2">
      <c r="A876" s="210"/>
    </row>
    <row r="877" spans="1:20" s="131" customFormat="1" x14ac:dyDescent="0.2">
      <c r="A877" s="210"/>
      <c r="C877" s="190"/>
      <c r="D877" s="190"/>
      <c r="E877" s="190"/>
      <c r="F877" s="190"/>
      <c r="G877" s="190"/>
      <c r="H877" s="190"/>
      <c r="I877" s="190"/>
      <c r="J877" s="190"/>
      <c r="K877" s="190"/>
      <c r="L877" s="190"/>
      <c r="M877" s="190"/>
      <c r="N877" s="190"/>
      <c r="O877" s="190"/>
      <c r="P877" s="190"/>
      <c r="Q877" s="190"/>
      <c r="R877" s="190"/>
      <c r="S877" s="190"/>
    </row>
    <row r="878" spans="1:20" s="131" customFormat="1" x14ac:dyDescent="0.2">
      <c r="A878" s="210"/>
      <c r="C878" s="190"/>
      <c r="D878" s="190"/>
      <c r="E878" s="190"/>
      <c r="F878" s="190"/>
      <c r="G878" s="190"/>
      <c r="H878" s="190"/>
      <c r="I878" s="190"/>
      <c r="J878" s="190"/>
      <c r="K878" s="190"/>
      <c r="L878" s="190"/>
      <c r="M878" s="190"/>
      <c r="N878" s="190"/>
      <c r="O878" s="190"/>
      <c r="P878" s="190"/>
      <c r="Q878" s="190"/>
      <c r="R878" s="190"/>
      <c r="S878" s="190"/>
    </row>
    <row r="879" spans="1:20" s="131" customFormat="1" x14ac:dyDescent="0.2">
      <c r="A879" s="210"/>
      <c r="C879" s="190"/>
      <c r="D879" s="190"/>
      <c r="E879" s="190"/>
      <c r="F879" s="190"/>
      <c r="G879" s="190"/>
      <c r="H879" s="190"/>
      <c r="I879" s="190"/>
      <c r="J879" s="190"/>
      <c r="K879" s="190"/>
      <c r="L879" s="190"/>
      <c r="M879" s="190"/>
      <c r="N879" s="190"/>
      <c r="O879" s="190"/>
      <c r="P879" s="190"/>
      <c r="Q879" s="190"/>
      <c r="R879" s="190"/>
      <c r="S879" s="190"/>
    </row>
    <row r="880" spans="1:20" s="131" customFormat="1" x14ac:dyDescent="0.2">
      <c r="A880" s="210"/>
      <c r="C880" s="190"/>
      <c r="D880" s="190"/>
      <c r="E880" s="190"/>
      <c r="F880" s="190"/>
      <c r="G880" s="190"/>
      <c r="H880" s="190"/>
      <c r="I880" s="190"/>
    </row>
    <row r="881" spans="1:19" s="131" customFormat="1" x14ac:dyDescent="0.2">
      <c r="A881" s="210"/>
      <c r="C881" s="190"/>
      <c r="D881" s="190"/>
      <c r="E881" s="190"/>
      <c r="F881" s="190"/>
      <c r="G881" s="190"/>
      <c r="H881" s="190"/>
      <c r="I881" s="190"/>
      <c r="J881" s="190"/>
      <c r="K881" s="190"/>
      <c r="L881" s="190"/>
      <c r="M881" s="190"/>
      <c r="N881" s="190"/>
      <c r="O881" s="190"/>
      <c r="P881" s="190"/>
      <c r="Q881" s="190"/>
      <c r="R881" s="190"/>
      <c r="S881" s="190"/>
    </row>
    <row r="882" spans="1:19" s="131" customFormat="1" x14ac:dyDescent="0.2">
      <c r="A882" s="210"/>
      <c r="C882" s="190"/>
      <c r="D882" s="190"/>
      <c r="E882" s="190"/>
      <c r="F882" s="190"/>
      <c r="G882" s="190"/>
      <c r="H882" s="190"/>
      <c r="I882" s="190"/>
      <c r="J882" s="190"/>
      <c r="K882" s="190"/>
      <c r="L882" s="190"/>
      <c r="M882" s="190"/>
      <c r="N882" s="190"/>
      <c r="O882" s="190"/>
      <c r="P882" s="190"/>
      <c r="Q882" s="190"/>
      <c r="R882" s="190"/>
      <c r="S882" s="190"/>
    </row>
    <row r="883" spans="1:19" s="131" customFormat="1" x14ac:dyDescent="0.2">
      <c r="A883" s="210"/>
      <c r="C883" s="190"/>
      <c r="D883" s="190"/>
      <c r="E883" s="190"/>
      <c r="F883" s="190"/>
      <c r="G883" s="190"/>
      <c r="H883" s="190"/>
      <c r="I883" s="190"/>
      <c r="J883" s="190"/>
      <c r="K883" s="190"/>
      <c r="L883" s="190"/>
      <c r="M883" s="190"/>
      <c r="N883" s="190"/>
      <c r="O883" s="190"/>
      <c r="P883" s="190"/>
      <c r="Q883" s="190"/>
      <c r="R883" s="190"/>
      <c r="S883" s="190"/>
    </row>
    <row r="884" spans="1:19" s="131" customFormat="1" x14ac:dyDescent="0.2">
      <c r="A884" s="210"/>
      <c r="C884" s="190"/>
      <c r="D884" s="190"/>
      <c r="E884" s="190"/>
      <c r="F884" s="190"/>
      <c r="G884" s="190"/>
      <c r="H884" s="190"/>
      <c r="I884" s="190"/>
      <c r="J884" s="190"/>
      <c r="K884" s="190"/>
      <c r="L884" s="190"/>
      <c r="M884" s="190"/>
      <c r="N884" s="190"/>
      <c r="O884" s="190"/>
      <c r="P884" s="190"/>
      <c r="Q884" s="190"/>
      <c r="R884" s="190"/>
      <c r="S884" s="190"/>
    </row>
    <row r="885" spans="1:19" s="131" customFormat="1" x14ac:dyDescent="0.2">
      <c r="A885" s="210"/>
      <c r="C885" s="190"/>
      <c r="D885" s="190"/>
      <c r="E885" s="190"/>
      <c r="F885" s="190"/>
      <c r="G885" s="190"/>
      <c r="H885" s="190"/>
      <c r="I885" s="190"/>
      <c r="J885" s="190"/>
      <c r="K885" s="190"/>
      <c r="L885" s="190"/>
      <c r="M885" s="190"/>
      <c r="N885" s="190"/>
      <c r="O885" s="190"/>
      <c r="P885" s="190"/>
      <c r="Q885" s="190"/>
      <c r="R885" s="190"/>
      <c r="S885" s="190"/>
    </row>
    <row r="886" spans="1:19" s="131" customFormat="1" x14ac:dyDescent="0.2">
      <c r="A886" s="210"/>
      <c r="I886" s="190"/>
    </row>
    <row r="887" spans="1:19" s="131" customFormat="1" x14ac:dyDescent="0.2">
      <c r="A887" s="210"/>
      <c r="I887" s="190"/>
    </row>
    <row r="888" spans="1:19" s="131" customFormat="1" x14ac:dyDescent="0.2">
      <c r="C888" s="257"/>
      <c r="D888" s="257"/>
    </row>
    <row r="889" spans="1:19" s="131" customFormat="1" x14ac:dyDescent="0.2">
      <c r="C889" s="258"/>
      <c r="D889" s="257"/>
    </row>
    <row r="891" spans="1:19" s="131" customFormat="1" x14ac:dyDescent="0.2">
      <c r="A891" s="208"/>
      <c r="B891" s="210"/>
      <c r="C891" s="259"/>
      <c r="D891" s="259"/>
      <c r="E891" s="259"/>
      <c r="F891" s="259"/>
      <c r="G891" s="259"/>
      <c r="H891" s="259"/>
      <c r="I891" s="259"/>
      <c r="J891" s="259"/>
      <c r="K891" s="259"/>
      <c r="L891" s="259"/>
      <c r="M891" s="259"/>
      <c r="N891" s="259"/>
      <c r="O891" s="259"/>
      <c r="P891" s="259"/>
      <c r="Q891" s="259"/>
      <c r="R891" s="259"/>
      <c r="S891" s="259"/>
    </row>
    <row r="892" spans="1:19" s="131" customFormat="1" ht="15" x14ac:dyDescent="0.2">
      <c r="A892" s="260"/>
    </row>
    <row r="893" spans="1:19" s="131" customFormat="1" x14ac:dyDescent="0.2">
      <c r="A893" s="210"/>
    </row>
    <row r="894" spans="1:19" s="131" customFormat="1" x14ac:dyDescent="0.2">
      <c r="A894" s="210"/>
      <c r="C894" s="190"/>
      <c r="D894" s="190"/>
      <c r="E894" s="190"/>
      <c r="F894" s="190"/>
      <c r="G894" s="190"/>
      <c r="H894" s="190"/>
      <c r="I894" s="190"/>
      <c r="J894" s="190"/>
      <c r="K894" s="190"/>
      <c r="L894" s="190"/>
      <c r="M894" s="190"/>
      <c r="N894" s="190"/>
      <c r="O894" s="190"/>
      <c r="P894" s="190"/>
      <c r="Q894" s="190"/>
      <c r="R894" s="190"/>
      <c r="S894" s="190"/>
    </row>
    <row r="895" spans="1:19" s="131" customFormat="1" x14ac:dyDescent="0.2">
      <c r="A895" s="210"/>
      <c r="C895" s="190"/>
      <c r="D895" s="190"/>
      <c r="E895" s="190"/>
      <c r="F895" s="190"/>
      <c r="G895" s="190"/>
      <c r="H895" s="190"/>
      <c r="I895" s="190"/>
      <c r="J895" s="190"/>
      <c r="K895" s="190"/>
      <c r="L895" s="190"/>
      <c r="M895" s="190"/>
      <c r="N895" s="190"/>
      <c r="O895" s="190"/>
      <c r="P895" s="190"/>
      <c r="Q895" s="190"/>
      <c r="R895" s="190"/>
      <c r="S895" s="190"/>
    </row>
    <row r="896" spans="1:19" s="131" customFormat="1" x14ac:dyDescent="0.2">
      <c r="A896" s="210"/>
      <c r="C896" s="190"/>
      <c r="D896" s="190"/>
      <c r="E896" s="190"/>
      <c r="F896" s="190"/>
      <c r="G896" s="190"/>
      <c r="H896" s="190"/>
      <c r="I896" s="190"/>
      <c r="J896" s="190"/>
      <c r="K896" s="190"/>
      <c r="L896" s="190"/>
      <c r="M896" s="190"/>
      <c r="N896" s="190"/>
      <c r="O896" s="190"/>
      <c r="P896" s="190"/>
      <c r="Q896" s="190"/>
      <c r="R896" s="190"/>
      <c r="S896" s="190"/>
    </row>
    <row r="897" spans="1:19" s="131" customFormat="1" x14ac:dyDescent="0.2">
      <c r="A897" s="210"/>
      <c r="C897" s="190"/>
      <c r="D897" s="190"/>
      <c r="E897" s="190"/>
      <c r="F897" s="190"/>
      <c r="G897" s="190"/>
      <c r="H897" s="190"/>
      <c r="I897" s="190"/>
      <c r="J897" s="190"/>
      <c r="K897" s="190"/>
      <c r="L897" s="190"/>
      <c r="M897" s="190"/>
      <c r="N897" s="190"/>
      <c r="O897" s="190"/>
      <c r="P897" s="190"/>
      <c r="Q897" s="190"/>
      <c r="R897" s="190"/>
      <c r="S897" s="190"/>
    </row>
    <row r="898" spans="1:19" s="131" customFormat="1" x14ac:dyDescent="0.2">
      <c r="A898" s="210"/>
      <c r="C898" s="190"/>
      <c r="D898" s="190"/>
      <c r="E898" s="190"/>
      <c r="F898" s="190"/>
      <c r="G898" s="190"/>
      <c r="H898" s="190"/>
    </row>
    <row r="899" spans="1:19" s="131" customFormat="1" x14ac:dyDescent="0.2">
      <c r="A899" s="210"/>
      <c r="C899" s="190"/>
      <c r="D899" s="190"/>
      <c r="E899" s="190"/>
      <c r="F899" s="190"/>
      <c r="G899" s="190"/>
      <c r="H899" s="190"/>
      <c r="I899" s="190"/>
      <c r="J899" s="190"/>
      <c r="K899" s="190"/>
      <c r="L899" s="190"/>
      <c r="M899" s="190"/>
      <c r="N899" s="190"/>
      <c r="O899" s="190"/>
      <c r="P899" s="190"/>
      <c r="Q899" s="190"/>
      <c r="R899" s="190"/>
      <c r="S899" s="190"/>
    </row>
    <row r="900" spans="1:19" s="131" customFormat="1" x14ac:dyDescent="0.2">
      <c r="A900" s="210"/>
      <c r="C900" s="190"/>
      <c r="D900" s="190"/>
      <c r="E900" s="190"/>
      <c r="F900" s="190"/>
      <c r="G900" s="190"/>
      <c r="H900" s="190"/>
      <c r="I900" s="190"/>
      <c r="J900" s="190"/>
      <c r="K900" s="190"/>
      <c r="L900" s="190"/>
      <c r="M900" s="190"/>
      <c r="N900" s="190"/>
      <c r="O900" s="190"/>
      <c r="P900" s="190"/>
      <c r="Q900" s="190"/>
      <c r="R900" s="190"/>
      <c r="S900" s="190"/>
    </row>
    <row r="901" spans="1:19" s="131" customFormat="1" x14ac:dyDescent="0.2">
      <c r="A901" s="210"/>
      <c r="C901" s="190"/>
      <c r="D901" s="190"/>
      <c r="E901" s="190"/>
      <c r="F901" s="190"/>
      <c r="G901" s="190"/>
      <c r="H901" s="190"/>
      <c r="I901" s="190"/>
      <c r="J901" s="190"/>
      <c r="K901" s="190"/>
      <c r="L901" s="190"/>
      <c r="M901" s="190"/>
      <c r="N901" s="190"/>
      <c r="O901" s="190"/>
      <c r="P901" s="190"/>
      <c r="Q901" s="190"/>
      <c r="R901" s="190"/>
      <c r="S901" s="190"/>
    </row>
    <row r="902" spans="1:19" s="131" customFormat="1" x14ac:dyDescent="0.2">
      <c r="A902" s="210"/>
      <c r="C902" s="190"/>
      <c r="D902" s="190"/>
      <c r="E902" s="190"/>
      <c r="F902" s="190"/>
      <c r="G902" s="190"/>
      <c r="H902" s="190"/>
      <c r="I902" s="190"/>
      <c r="J902" s="190"/>
      <c r="K902" s="190"/>
      <c r="L902" s="190"/>
      <c r="M902" s="190"/>
      <c r="N902" s="190"/>
      <c r="O902" s="190"/>
      <c r="P902" s="190"/>
      <c r="Q902" s="190"/>
      <c r="R902" s="190"/>
      <c r="S902" s="190"/>
    </row>
    <row r="903" spans="1:19" s="131" customFormat="1" x14ac:dyDescent="0.2">
      <c r="A903" s="210"/>
    </row>
    <row r="904" spans="1:19" s="131" customFormat="1" x14ac:dyDescent="0.2">
      <c r="A904" s="210"/>
    </row>
    <row r="905" spans="1:19" s="131" customFormat="1" ht="15" x14ac:dyDescent="0.25">
      <c r="A905" s="261"/>
    </row>
    <row r="906" spans="1:19" s="131" customFormat="1" ht="15" x14ac:dyDescent="0.25">
      <c r="A906" s="261"/>
      <c r="C906" s="190"/>
      <c r="D906" s="190"/>
      <c r="E906" s="190"/>
      <c r="F906" s="190"/>
      <c r="G906" s="190"/>
      <c r="H906" s="190"/>
      <c r="I906" s="190"/>
      <c r="J906" s="190"/>
      <c r="K906" s="190"/>
      <c r="L906" s="190"/>
      <c r="M906" s="190"/>
      <c r="N906" s="190"/>
      <c r="O906" s="190"/>
      <c r="P906" s="190"/>
      <c r="Q906" s="190"/>
      <c r="R906" s="190"/>
      <c r="S906" s="190"/>
    </row>
    <row r="907" spans="1:19" s="131" customFormat="1" x14ac:dyDescent="0.2">
      <c r="A907" s="210"/>
      <c r="C907" s="190"/>
      <c r="D907" s="190"/>
      <c r="E907" s="190"/>
      <c r="F907" s="190"/>
      <c r="G907" s="190"/>
      <c r="H907" s="190"/>
      <c r="I907" s="190"/>
      <c r="J907" s="190"/>
      <c r="K907" s="190"/>
      <c r="L907" s="190"/>
      <c r="M907" s="190"/>
      <c r="N907" s="190"/>
      <c r="O907" s="190"/>
      <c r="P907" s="190"/>
      <c r="Q907" s="190"/>
      <c r="R907" s="190"/>
      <c r="S907" s="190"/>
    </row>
    <row r="908" spans="1:19" s="131" customFormat="1" x14ac:dyDescent="0.2">
      <c r="A908" s="210"/>
      <c r="C908" s="190"/>
      <c r="D908" s="190"/>
      <c r="E908" s="190"/>
      <c r="F908" s="190"/>
      <c r="G908" s="190"/>
      <c r="H908" s="190"/>
      <c r="I908" s="190"/>
      <c r="J908" s="190"/>
      <c r="K908" s="190"/>
      <c r="L908" s="190"/>
      <c r="M908" s="190"/>
      <c r="N908" s="190"/>
      <c r="O908" s="190"/>
      <c r="P908" s="190"/>
      <c r="Q908" s="190"/>
      <c r="R908" s="190"/>
      <c r="S908" s="190"/>
    </row>
    <row r="909" spans="1:19" s="131" customFormat="1" x14ac:dyDescent="0.2">
      <c r="A909" s="210"/>
      <c r="C909" s="190"/>
      <c r="D909" s="190"/>
      <c r="E909" s="190"/>
      <c r="F909" s="190"/>
      <c r="G909" s="190"/>
      <c r="H909" s="190"/>
      <c r="I909" s="190"/>
      <c r="J909" s="190"/>
      <c r="K909" s="190"/>
      <c r="L909" s="190"/>
      <c r="M909" s="190"/>
      <c r="N909" s="190"/>
      <c r="O909" s="190"/>
      <c r="P909" s="190"/>
      <c r="Q909" s="190"/>
      <c r="R909" s="190"/>
      <c r="S909" s="190"/>
    </row>
    <row r="910" spans="1:19" s="131" customFormat="1" ht="15" x14ac:dyDescent="0.25">
      <c r="A910" s="261"/>
      <c r="C910" s="190"/>
      <c r="D910" s="190"/>
      <c r="E910" s="190"/>
      <c r="F910" s="190"/>
      <c r="G910" s="190"/>
      <c r="H910" s="190"/>
      <c r="I910" s="190"/>
      <c r="J910" s="190"/>
      <c r="K910" s="190"/>
      <c r="L910" s="190"/>
      <c r="M910" s="190"/>
      <c r="N910" s="190"/>
      <c r="O910" s="190"/>
      <c r="P910" s="190"/>
      <c r="Q910" s="190"/>
      <c r="R910" s="190"/>
      <c r="S910" s="190"/>
    </row>
    <row r="911" spans="1:19" s="131" customFormat="1" x14ac:dyDescent="0.2">
      <c r="A911" s="210"/>
      <c r="C911" s="190"/>
      <c r="D911" s="190"/>
      <c r="E911" s="190"/>
      <c r="F911" s="190"/>
      <c r="G911" s="190"/>
      <c r="H911" s="190"/>
      <c r="I911" s="190"/>
      <c r="J911" s="190"/>
      <c r="K911" s="190"/>
      <c r="L911" s="190"/>
      <c r="M911" s="190"/>
      <c r="N911" s="190"/>
      <c r="O911" s="190"/>
      <c r="P911" s="190"/>
      <c r="Q911" s="190"/>
      <c r="R911" s="190"/>
      <c r="S911" s="190"/>
    </row>
    <row r="912" spans="1:19" s="131" customFormat="1" x14ac:dyDescent="0.2">
      <c r="A912" s="210"/>
      <c r="C912" s="190"/>
      <c r="D912" s="190"/>
      <c r="E912" s="190"/>
      <c r="F912" s="190"/>
      <c r="G912" s="190"/>
      <c r="H912" s="190"/>
      <c r="I912" s="190"/>
      <c r="J912" s="190"/>
      <c r="K912" s="190"/>
      <c r="L912" s="190"/>
      <c r="M912" s="190"/>
      <c r="N912" s="190"/>
      <c r="O912" s="190"/>
      <c r="P912" s="190"/>
      <c r="Q912" s="190"/>
      <c r="R912" s="190"/>
      <c r="S912" s="190"/>
    </row>
    <row r="913" spans="1:19" s="131" customFormat="1" x14ac:dyDescent="0.2">
      <c r="A913" s="210"/>
      <c r="C913" s="190"/>
      <c r="D913" s="190"/>
      <c r="E913" s="190"/>
      <c r="F913" s="190"/>
      <c r="G913" s="190"/>
      <c r="H913" s="190"/>
      <c r="I913" s="190"/>
      <c r="J913" s="190"/>
      <c r="K913" s="190"/>
      <c r="L913" s="190"/>
      <c r="M913" s="190"/>
      <c r="N913" s="190"/>
      <c r="O913" s="190"/>
      <c r="P913" s="190"/>
      <c r="Q913" s="190"/>
      <c r="R913" s="190"/>
      <c r="S913" s="190"/>
    </row>
    <row r="914" spans="1:19" s="131" customFormat="1" ht="15" x14ac:dyDescent="0.25">
      <c r="A914" s="261"/>
      <c r="C914" s="190"/>
      <c r="D914" s="190"/>
      <c r="E914" s="190"/>
      <c r="F914" s="190"/>
      <c r="G914" s="190"/>
      <c r="H914" s="190"/>
      <c r="I914" s="190"/>
      <c r="J914" s="190"/>
      <c r="K914" s="190"/>
      <c r="L914" s="190"/>
      <c r="M914" s="190"/>
      <c r="N914" s="190"/>
      <c r="O914" s="190"/>
      <c r="P914" s="190"/>
      <c r="Q914" s="190"/>
      <c r="R914" s="190"/>
      <c r="S914" s="190"/>
    </row>
    <row r="915" spans="1:19" s="131" customFormat="1" x14ac:dyDescent="0.2">
      <c r="A915" s="210"/>
      <c r="C915" s="190"/>
      <c r="D915" s="190"/>
      <c r="E915" s="190"/>
      <c r="F915" s="190"/>
      <c r="G915" s="190"/>
      <c r="H915" s="190"/>
      <c r="I915" s="190"/>
      <c r="J915" s="190"/>
      <c r="K915" s="190"/>
      <c r="L915" s="190"/>
      <c r="M915" s="190"/>
      <c r="N915" s="190"/>
      <c r="O915" s="190"/>
      <c r="P915" s="190"/>
      <c r="Q915" s="190"/>
      <c r="R915" s="190"/>
      <c r="S915" s="190"/>
    </row>
    <row r="916" spans="1:19" s="131" customFormat="1" x14ac:dyDescent="0.2">
      <c r="A916" s="210"/>
      <c r="C916" s="190"/>
      <c r="D916" s="190"/>
      <c r="E916" s="190"/>
      <c r="F916" s="190"/>
      <c r="G916" s="190"/>
      <c r="H916" s="190"/>
      <c r="I916" s="190"/>
      <c r="J916" s="190"/>
      <c r="K916" s="190"/>
      <c r="L916" s="190"/>
      <c r="M916" s="190"/>
      <c r="N916" s="190"/>
      <c r="O916" s="190"/>
      <c r="P916" s="190"/>
      <c r="Q916" s="190"/>
      <c r="R916" s="190"/>
      <c r="S916" s="190"/>
    </row>
    <row r="917" spans="1:19" s="131" customFormat="1" x14ac:dyDescent="0.2">
      <c r="A917" s="210"/>
      <c r="C917" s="190"/>
      <c r="D917" s="190"/>
      <c r="E917" s="190"/>
      <c r="F917" s="190"/>
      <c r="G917" s="190"/>
      <c r="H917" s="190"/>
      <c r="I917" s="190"/>
      <c r="J917" s="190"/>
      <c r="K917" s="190"/>
      <c r="L917" s="190"/>
      <c r="M917" s="190"/>
      <c r="N917" s="190"/>
      <c r="O917" s="190"/>
      <c r="P917" s="190"/>
      <c r="Q917" s="190"/>
      <c r="R917" s="190"/>
      <c r="S917" s="190"/>
    </row>
    <row r="918" spans="1:19" s="131" customFormat="1" x14ac:dyDescent="0.2">
      <c r="C918" s="190"/>
      <c r="D918" s="190"/>
      <c r="E918" s="190"/>
      <c r="F918" s="190"/>
      <c r="G918" s="190"/>
      <c r="H918" s="190"/>
      <c r="I918" s="190"/>
      <c r="J918" s="190"/>
      <c r="K918" s="190"/>
      <c r="L918" s="190"/>
      <c r="M918" s="190"/>
      <c r="N918" s="190"/>
      <c r="O918" s="190"/>
      <c r="P918" s="190"/>
      <c r="Q918" s="190"/>
      <c r="R918" s="190"/>
      <c r="S918" s="190"/>
    </row>
    <row r="919" spans="1:19" s="131" customFormat="1" ht="15" x14ac:dyDescent="0.25">
      <c r="A919" s="262"/>
    </row>
    <row r="920" spans="1:19" s="131" customFormat="1" x14ac:dyDescent="0.2">
      <c r="A920" s="210"/>
    </row>
    <row r="921" spans="1:19" s="131" customFormat="1" ht="15" x14ac:dyDescent="0.25">
      <c r="A921" s="261"/>
    </row>
    <row r="922" spans="1:19" s="131" customFormat="1" ht="15" x14ac:dyDescent="0.25">
      <c r="A922" s="261"/>
      <c r="C922" s="192"/>
      <c r="D922" s="192"/>
    </row>
    <row r="923" spans="1:19" s="131" customFormat="1" x14ac:dyDescent="0.2">
      <c r="A923" s="210"/>
      <c r="C923" s="192"/>
      <c r="D923" s="192"/>
    </row>
    <row r="924" spans="1:19" s="131" customFormat="1" x14ac:dyDescent="0.2">
      <c r="A924" s="210"/>
      <c r="C924" s="192"/>
      <c r="D924" s="192"/>
    </row>
    <row r="925" spans="1:19" s="131" customFormat="1" x14ac:dyDescent="0.2">
      <c r="A925" s="210"/>
      <c r="C925" s="192"/>
      <c r="D925" s="192"/>
    </row>
    <row r="926" spans="1:19" s="131" customFormat="1" ht="15" x14ac:dyDescent="0.25">
      <c r="A926" s="261"/>
      <c r="C926" s="192"/>
      <c r="D926" s="192"/>
    </row>
    <row r="927" spans="1:19" s="131" customFormat="1" x14ac:dyDescent="0.2">
      <c r="A927" s="210"/>
      <c r="C927" s="192"/>
      <c r="D927" s="192"/>
    </row>
    <row r="928" spans="1:19" s="131" customFormat="1" x14ac:dyDescent="0.2">
      <c r="A928" s="210"/>
      <c r="C928" s="192"/>
      <c r="D928" s="192"/>
    </row>
    <row r="929" spans="1:19" s="131" customFormat="1" x14ac:dyDescent="0.2">
      <c r="A929" s="210"/>
      <c r="C929" s="192"/>
      <c r="D929" s="192"/>
    </row>
    <row r="930" spans="1:19" s="131" customFormat="1" ht="15" x14ac:dyDescent="0.25">
      <c r="A930" s="261"/>
      <c r="C930" s="192"/>
      <c r="D930" s="192"/>
    </row>
    <row r="931" spans="1:19" s="131" customFormat="1" x14ac:dyDescent="0.2">
      <c r="A931" s="210"/>
      <c r="C931" s="192"/>
      <c r="D931" s="192"/>
    </row>
    <row r="932" spans="1:19" s="131" customFormat="1" x14ac:dyDescent="0.2">
      <c r="A932" s="210"/>
      <c r="C932" s="192"/>
      <c r="D932" s="192"/>
    </row>
    <row r="933" spans="1:19" s="131" customFormat="1" x14ac:dyDescent="0.2">
      <c r="A933" s="210"/>
      <c r="C933" s="192"/>
      <c r="D933" s="192"/>
    </row>
    <row r="938" spans="1:19" s="131" customFormat="1" x14ac:dyDescent="0.2">
      <c r="C938" s="132"/>
      <c r="D938" s="132"/>
      <c r="E938" s="132"/>
      <c r="F938" s="132"/>
      <c r="G938" s="132"/>
      <c r="H938" s="132"/>
      <c r="I938" s="132"/>
      <c r="J938" s="132"/>
      <c r="K938" s="132"/>
      <c r="L938" s="132"/>
      <c r="M938" s="132"/>
      <c r="N938" s="132"/>
      <c r="O938" s="132"/>
      <c r="P938" s="132"/>
      <c r="Q938" s="132"/>
      <c r="R938" s="132"/>
      <c r="S938" s="132"/>
    </row>
    <row r="944" spans="1:19" s="131" customFormat="1" x14ac:dyDescent="0.2">
      <c r="A944" s="210"/>
    </row>
    <row r="945" spans="1:19" s="131" customFormat="1" x14ac:dyDescent="0.2">
      <c r="C945" s="132"/>
      <c r="D945" s="132"/>
      <c r="E945" s="132"/>
      <c r="F945" s="132"/>
      <c r="G945" s="132"/>
      <c r="H945" s="132"/>
    </row>
    <row r="946" spans="1:19" s="131" customFormat="1" x14ac:dyDescent="0.2">
      <c r="A946" s="227"/>
      <c r="C946" s="132"/>
      <c r="D946" s="132"/>
      <c r="E946" s="132"/>
      <c r="F946" s="132"/>
      <c r="G946" s="132"/>
      <c r="H946" s="132"/>
      <c r="I946" s="132"/>
      <c r="J946" s="132"/>
      <c r="K946" s="132"/>
      <c r="L946" s="132"/>
      <c r="M946" s="132"/>
      <c r="N946" s="132"/>
      <c r="O946" s="132"/>
      <c r="P946" s="132"/>
      <c r="Q946" s="132"/>
      <c r="R946" s="132"/>
      <c r="S946" s="132"/>
    </row>
    <row r="947" spans="1:19" s="131" customFormat="1" x14ac:dyDescent="0.2">
      <c r="A947" s="227"/>
      <c r="C947" s="132"/>
      <c r="D947" s="132"/>
      <c r="E947" s="132"/>
      <c r="F947" s="132"/>
      <c r="G947" s="132"/>
      <c r="H947" s="132"/>
      <c r="I947" s="132"/>
      <c r="J947" s="132"/>
      <c r="K947" s="132"/>
      <c r="L947" s="132"/>
      <c r="M947" s="132"/>
      <c r="N947" s="132"/>
      <c r="O947" s="132"/>
      <c r="P947" s="132"/>
      <c r="Q947" s="132"/>
      <c r="R947" s="132"/>
      <c r="S947" s="132"/>
    </row>
    <row r="948" spans="1:19" s="131" customFormat="1" x14ac:dyDescent="0.2">
      <c r="A948" s="210"/>
      <c r="C948" s="132"/>
      <c r="D948" s="132"/>
      <c r="E948" s="132"/>
      <c r="F948" s="132"/>
      <c r="G948" s="132"/>
      <c r="H948" s="132"/>
      <c r="I948" s="132"/>
      <c r="J948" s="132"/>
      <c r="K948" s="132"/>
      <c r="L948" s="132"/>
      <c r="M948" s="132"/>
      <c r="N948" s="132"/>
      <c r="O948" s="132"/>
      <c r="P948" s="132"/>
      <c r="Q948" s="132"/>
      <c r="R948" s="132"/>
      <c r="S948" s="132"/>
    </row>
    <row r="960" spans="1:19" s="131" customFormat="1" x14ac:dyDescent="0.2">
      <c r="A960" s="21"/>
    </row>
    <row r="961" spans="1:19" s="131" customFormat="1" x14ac:dyDescent="0.2">
      <c r="A961" s="225"/>
      <c r="C961" s="190"/>
      <c r="D961" s="190"/>
      <c r="E961" s="190"/>
      <c r="F961" s="190"/>
      <c r="G961" s="190"/>
      <c r="H961" s="190"/>
      <c r="I961" s="191"/>
      <c r="J961" s="191"/>
      <c r="K961" s="191"/>
      <c r="L961" s="191"/>
      <c r="M961" s="191"/>
      <c r="N961" s="191"/>
      <c r="O961" s="191"/>
      <c r="P961" s="191"/>
      <c r="Q961" s="191"/>
      <c r="R961" s="191"/>
      <c r="S961" s="191"/>
    </row>
    <row r="962" spans="1:19" s="131" customFormat="1" x14ac:dyDescent="0.2">
      <c r="A962" s="226"/>
      <c r="C962" s="190"/>
      <c r="D962" s="190"/>
      <c r="E962" s="190"/>
      <c r="F962" s="190"/>
      <c r="G962" s="190"/>
      <c r="H962" s="190"/>
    </row>
    <row r="963" spans="1:19" s="131" customFormat="1" x14ac:dyDescent="0.2">
      <c r="A963" s="227"/>
      <c r="C963" s="190"/>
      <c r="D963" s="190"/>
      <c r="E963" s="190"/>
      <c r="F963" s="190"/>
      <c r="G963" s="190"/>
      <c r="H963" s="190"/>
    </row>
    <row r="964" spans="1:19" s="131" customFormat="1" x14ac:dyDescent="0.2">
      <c r="A964" s="228"/>
      <c r="C964" s="190"/>
      <c r="D964" s="190"/>
      <c r="E964" s="190"/>
      <c r="F964" s="190"/>
      <c r="G964" s="190"/>
      <c r="H964" s="190"/>
    </row>
    <row r="965" spans="1:19" s="131" customFormat="1" x14ac:dyDescent="0.2">
      <c r="A965" s="228"/>
      <c r="C965" s="190"/>
      <c r="D965" s="190"/>
      <c r="E965" s="190"/>
      <c r="F965" s="190"/>
      <c r="G965" s="190"/>
      <c r="H965" s="190"/>
    </row>
    <row r="966" spans="1:19" s="131" customFormat="1" x14ac:dyDescent="0.2">
      <c r="A966" s="227"/>
      <c r="C966" s="190"/>
      <c r="D966" s="190"/>
      <c r="E966" s="190"/>
      <c r="F966" s="190"/>
      <c r="G966" s="190"/>
      <c r="H966" s="190"/>
    </row>
    <row r="967" spans="1:19" s="131" customFormat="1" x14ac:dyDescent="0.2">
      <c r="A967" s="227"/>
      <c r="C967" s="190"/>
      <c r="D967" s="190"/>
      <c r="E967" s="190"/>
      <c r="F967" s="190"/>
      <c r="G967" s="190"/>
      <c r="H967" s="190"/>
    </row>
    <row r="968" spans="1:19" s="131" customFormat="1" x14ac:dyDescent="0.2">
      <c r="A968" s="226"/>
      <c r="C968" s="190"/>
      <c r="D968" s="190"/>
      <c r="E968" s="190"/>
      <c r="F968" s="190"/>
      <c r="G968" s="190"/>
      <c r="H968" s="190"/>
      <c r="I968" s="191"/>
      <c r="J968" s="191"/>
      <c r="K968" s="191"/>
      <c r="L968" s="191"/>
      <c r="M968" s="191"/>
      <c r="N968" s="191"/>
      <c r="O968" s="191"/>
      <c r="P968" s="191"/>
      <c r="Q968" s="191"/>
      <c r="R968" s="191"/>
      <c r="S968" s="191"/>
    </row>
    <row r="969" spans="1:19" s="131" customFormat="1" x14ac:dyDescent="0.2">
      <c r="A969" s="227"/>
      <c r="C969" s="190"/>
      <c r="D969" s="190"/>
      <c r="E969" s="190"/>
      <c r="F969" s="190"/>
      <c r="G969" s="190"/>
      <c r="H969" s="190"/>
      <c r="I969" s="191"/>
      <c r="J969" s="191"/>
      <c r="K969" s="191"/>
      <c r="L969" s="191"/>
      <c r="M969" s="191"/>
      <c r="N969" s="191"/>
      <c r="O969" s="191"/>
      <c r="P969" s="191"/>
      <c r="Q969" s="191"/>
      <c r="R969" s="191"/>
      <c r="S969" s="191"/>
    </row>
    <row r="970" spans="1:19" s="131" customFormat="1" x14ac:dyDescent="0.2">
      <c r="A970" s="230"/>
      <c r="B970" s="257"/>
      <c r="C970" s="190"/>
      <c r="D970" s="190"/>
      <c r="E970" s="190"/>
      <c r="F970" s="190"/>
      <c r="G970" s="190"/>
      <c r="H970" s="190"/>
      <c r="I970" s="191"/>
      <c r="J970" s="191"/>
      <c r="K970" s="191"/>
      <c r="L970" s="191"/>
      <c r="M970" s="191"/>
      <c r="N970" s="191"/>
      <c r="O970" s="191"/>
      <c r="P970" s="191"/>
      <c r="Q970" s="191"/>
      <c r="R970" s="191"/>
      <c r="S970" s="191"/>
    </row>
    <row r="971" spans="1:19" s="131" customFormat="1" x14ac:dyDescent="0.2">
      <c r="A971" s="199"/>
      <c r="B971" s="257"/>
      <c r="C971" s="190"/>
      <c r="D971" s="190"/>
      <c r="E971" s="190"/>
      <c r="F971" s="190"/>
      <c r="G971" s="190"/>
      <c r="H971" s="190"/>
      <c r="I971" s="191"/>
      <c r="J971" s="191"/>
      <c r="K971" s="191"/>
      <c r="L971" s="191"/>
      <c r="M971" s="191"/>
      <c r="N971" s="191"/>
      <c r="O971" s="191"/>
      <c r="P971" s="191"/>
      <c r="Q971" s="191"/>
      <c r="R971" s="191"/>
      <c r="S971" s="191"/>
    </row>
    <row r="972" spans="1:19" s="131" customFormat="1" x14ac:dyDescent="0.2">
      <c r="A972" s="230"/>
      <c r="B972" s="257"/>
      <c r="C972" s="190"/>
      <c r="D972" s="190"/>
      <c r="E972" s="190"/>
      <c r="F972" s="190"/>
      <c r="G972" s="190"/>
      <c r="H972" s="190"/>
      <c r="I972" s="191"/>
      <c r="J972" s="191"/>
      <c r="K972" s="191"/>
      <c r="L972" s="191"/>
      <c r="M972" s="191"/>
      <c r="N972" s="191"/>
      <c r="O972" s="191"/>
      <c r="P972" s="191"/>
      <c r="Q972" s="191"/>
      <c r="R972" s="191"/>
      <c r="S972" s="191"/>
    </row>
    <row r="973" spans="1:19" s="131" customFormat="1" x14ac:dyDescent="0.2">
      <c r="A973" s="230"/>
      <c r="B973" s="257"/>
      <c r="C973" s="190"/>
      <c r="D973" s="190"/>
      <c r="E973" s="190"/>
      <c r="F973" s="190"/>
      <c r="G973" s="190"/>
      <c r="H973" s="190"/>
      <c r="I973" s="191"/>
      <c r="J973" s="191"/>
      <c r="K973" s="191"/>
      <c r="L973" s="191"/>
      <c r="M973" s="191"/>
      <c r="N973" s="191"/>
      <c r="O973" s="191"/>
      <c r="P973" s="191"/>
      <c r="Q973" s="191"/>
      <c r="R973" s="191"/>
      <c r="S973" s="191"/>
    </row>
    <row r="974" spans="1:19" s="131" customFormat="1" x14ac:dyDescent="0.2">
      <c r="A974" s="230"/>
      <c r="B974" s="257"/>
      <c r="C974" s="190"/>
      <c r="D974" s="190"/>
      <c r="E974" s="190"/>
      <c r="F974" s="190"/>
      <c r="G974" s="190"/>
      <c r="H974" s="190"/>
      <c r="I974" s="191"/>
      <c r="J974" s="191"/>
      <c r="K974" s="191"/>
      <c r="L974" s="191"/>
      <c r="M974" s="191"/>
      <c r="N974" s="191"/>
      <c r="O974" s="191"/>
      <c r="P974" s="191"/>
      <c r="Q974" s="191"/>
      <c r="R974" s="191"/>
      <c r="S974" s="191"/>
    </row>
    <row r="975" spans="1:19" s="131" customFormat="1" x14ac:dyDescent="0.2">
      <c r="A975" s="230"/>
      <c r="B975" s="257"/>
      <c r="C975" s="190"/>
      <c r="D975" s="190"/>
      <c r="E975" s="190"/>
      <c r="F975" s="190"/>
      <c r="G975" s="190"/>
      <c r="H975" s="190"/>
      <c r="I975" s="191"/>
      <c r="J975" s="191"/>
      <c r="K975" s="191"/>
      <c r="L975" s="191"/>
      <c r="M975" s="191"/>
      <c r="N975" s="191"/>
      <c r="O975" s="191"/>
      <c r="P975" s="191"/>
      <c r="Q975" s="191"/>
      <c r="R975" s="191"/>
      <c r="S975" s="191"/>
    </row>
    <row r="976" spans="1:19" s="131" customFormat="1" x14ac:dyDescent="0.2">
      <c r="A976" s="230"/>
      <c r="B976" s="257"/>
      <c r="C976" s="190"/>
      <c r="D976" s="190"/>
      <c r="E976" s="190"/>
      <c r="F976" s="190"/>
      <c r="G976" s="190"/>
      <c r="H976" s="190"/>
      <c r="I976" s="191"/>
      <c r="J976" s="191"/>
      <c r="K976" s="191"/>
      <c r="L976" s="191"/>
      <c r="M976" s="191"/>
      <c r="N976" s="191"/>
      <c r="O976" s="191"/>
      <c r="P976" s="191"/>
      <c r="Q976" s="191"/>
      <c r="R976" s="191"/>
      <c r="S976" s="191"/>
    </row>
    <row r="977" spans="1:19" s="131" customFormat="1" x14ac:dyDescent="0.2">
      <c r="A977" s="227"/>
      <c r="B977" s="257"/>
      <c r="C977" s="190"/>
      <c r="D977" s="190"/>
      <c r="E977" s="190"/>
      <c r="F977" s="190"/>
      <c r="G977" s="190"/>
      <c r="H977" s="190"/>
      <c r="I977" s="191"/>
      <c r="J977" s="191"/>
      <c r="K977" s="191"/>
      <c r="L977" s="191"/>
      <c r="M977" s="191"/>
      <c r="N977" s="191"/>
      <c r="O977" s="191"/>
      <c r="P977" s="191"/>
      <c r="Q977" s="191"/>
      <c r="R977" s="191"/>
      <c r="S977" s="191"/>
    </row>
    <row r="978" spans="1:19" s="131" customFormat="1" x14ac:dyDescent="0.2">
      <c r="A978" s="231"/>
      <c r="B978" s="257"/>
      <c r="C978" s="190"/>
      <c r="D978" s="190"/>
      <c r="E978" s="190"/>
      <c r="F978" s="190"/>
      <c r="G978" s="190"/>
      <c r="H978" s="190"/>
      <c r="I978" s="191"/>
      <c r="J978" s="191"/>
      <c r="K978" s="191"/>
      <c r="L978" s="191"/>
      <c r="M978" s="191"/>
      <c r="N978" s="191"/>
      <c r="O978" s="191"/>
      <c r="P978" s="191"/>
      <c r="Q978" s="191"/>
      <c r="R978" s="191"/>
      <c r="S978" s="191"/>
    </row>
    <row r="979" spans="1:19" s="131" customFormat="1" x14ac:dyDescent="0.2">
      <c r="A979" s="231"/>
      <c r="B979" s="257"/>
      <c r="C979" s="190"/>
      <c r="D979" s="190"/>
      <c r="E979" s="190"/>
      <c r="F979" s="190"/>
      <c r="G979" s="190"/>
      <c r="H979" s="190"/>
      <c r="I979" s="191"/>
      <c r="J979" s="191"/>
      <c r="K979" s="191"/>
      <c r="L979" s="191"/>
      <c r="M979" s="191"/>
      <c r="N979" s="191"/>
      <c r="O979" s="191"/>
      <c r="P979" s="191"/>
      <c r="Q979" s="191"/>
      <c r="R979" s="191"/>
      <c r="S979" s="191"/>
    </row>
    <row r="980" spans="1:19" s="131" customFormat="1" x14ac:dyDescent="0.2">
      <c r="A980" s="231"/>
      <c r="B980" s="257"/>
      <c r="C980" s="190"/>
      <c r="D980" s="190"/>
      <c r="E980" s="190"/>
      <c r="F980" s="190"/>
      <c r="G980" s="190"/>
      <c r="H980" s="190"/>
      <c r="I980" s="191"/>
      <c r="J980" s="191"/>
      <c r="K980" s="191"/>
      <c r="L980" s="191"/>
      <c r="M980" s="191"/>
      <c r="N980" s="191"/>
      <c r="O980" s="191"/>
      <c r="P980" s="191"/>
      <c r="Q980" s="191"/>
      <c r="R980" s="191"/>
      <c r="S980" s="191"/>
    </row>
    <row r="981" spans="1:19" s="131" customFormat="1" x14ac:dyDescent="0.2">
      <c r="A981" s="231"/>
      <c r="B981" s="257"/>
      <c r="C981" s="190"/>
      <c r="D981" s="190"/>
      <c r="E981" s="190"/>
      <c r="F981" s="190"/>
      <c r="G981" s="190"/>
      <c r="H981" s="190"/>
      <c r="I981" s="191"/>
      <c r="J981" s="191"/>
      <c r="K981" s="191"/>
      <c r="L981" s="191"/>
      <c r="M981" s="191"/>
      <c r="N981" s="191"/>
      <c r="O981" s="191"/>
      <c r="P981" s="191"/>
      <c r="Q981" s="191"/>
      <c r="R981" s="191"/>
      <c r="S981" s="191"/>
    </row>
    <row r="982" spans="1:19" s="131" customFormat="1" x14ac:dyDescent="0.2">
      <c r="A982" s="231"/>
      <c r="B982" s="257"/>
      <c r="C982" s="190"/>
      <c r="D982" s="190"/>
      <c r="E982" s="190"/>
      <c r="F982" s="190"/>
      <c r="G982" s="190"/>
      <c r="H982" s="190"/>
      <c r="I982" s="191"/>
      <c r="J982" s="191"/>
      <c r="K982" s="191"/>
      <c r="L982" s="191"/>
      <c r="M982" s="191"/>
      <c r="N982" s="191"/>
      <c r="O982" s="191"/>
      <c r="P982" s="191"/>
      <c r="Q982" s="191"/>
      <c r="R982" s="191"/>
      <c r="S982" s="191"/>
    </row>
    <row r="983" spans="1:19" s="131" customFormat="1" x14ac:dyDescent="0.2">
      <c r="A983" s="231"/>
      <c r="B983" s="257"/>
      <c r="C983" s="190"/>
      <c r="D983" s="190"/>
      <c r="E983" s="190"/>
      <c r="F983" s="190"/>
      <c r="G983" s="190"/>
      <c r="H983" s="190"/>
      <c r="I983" s="191"/>
      <c r="J983" s="191"/>
      <c r="K983" s="191"/>
      <c r="L983" s="191"/>
      <c r="M983" s="191"/>
      <c r="N983" s="191"/>
      <c r="O983" s="191"/>
      <c r="P983" s="191"/>
      <c r="Q983" s="191"/>
      <c r="R983" s="191"/>
      <c r="S983" s="191"/>
    </row>
    <row r="984" spans="1:19" s="131" customFormat="1" x14ac:dyDescent="0.2">
      <c r="A984" s="231"/>
      <c r="B984" s="257"/>
      <c r="C984" s="190"/>
      <c r="D984" s="190"/>
      <c r="E984" s="190"/>
      <c r="F984" s="190"/>
      <c r="G984" s="190"/>
      <c r="H984" s="190"/>
      <c r="I984" s="191"/>
      <c r="J984" s="191"/>
      <c r="K984" s="191"/>
      <c r="L984" s="191"/>
      <c r="M984" s="191"/>
      <c r="N984" s="191"/>
      <c r="O984" s="191"/>
      <c r="P984" s="191"/>
      <c r="Q984" s="191"/>
      <c r="R984" s="191"/>
      <c r="S984" s="191"/>
    </row>
    <row r="985" spans="1:19" s="131" customFormat="1" x14ac:dyDescent="0.2">
      <c r="A985" s="231"/>
      <c r="B985" s="257"/>
      <c r="C985" s="190"/>
      <c r="D985" s="190"/>
      <c r="E985" s="190"/>
      <c r="F985" s="190"/>
      <c r="G985" s="190"/>
      <c r="H985" s="190"/>
      <c r="I985" s="191"/>
      <c r="J985" s="191"/>
      <c r="K985" s="191"/>
      <c r="L985" s="191"/>
      <c r="M985" s="191"/>
      <c r="N985" s="191"/>
      <c r="O985" s="191"/>
      <c r="P985" s="191"/>
      <c r="Q985" s="191"/>
      <c r="R985" s="191"/>
      <c r="S985" s="191"/>
    </row>
    <row r="986" spans="1:19" s="131" customFormat="1" x14ac:dyDescent="0.2">
      <c r="A986" s="231"/>
      <c r="B986" s="257"/>
      <c r="C986" s="190"/>
      <c r="D986" s="190"/>
      <c r="E986" s="190"/>
      <c r="F986" s="190"/>
      <c r="G986" s="190"/>
      <c r="H986" s="190"/>
      <c r="I986" s="191"/>
      <c r="J986" s="191"/>
      <c r="K986" s="191"/>
      <c r="L986" s="191"/>
      <c r="M986" s="191"/>
      <c r="N986" s="191"/>
      <c r="O986" s="191"/>
      <c r="P986" s="191"/>
      <c r="Q986" s="191"/>
      <c r="R986" s="191"/>
      <c r="S986" s="191"/>
    </row>
    <row r="987" spans="1:19" s="131" customFormat="1" x14ac:dyDescent="0.2">
      <c r="A987" s="231"/>
      <c r="B987" s="257"/>
      <c r="C987" s="190"/>
      <c r="D987" s="190"/>
      <c r="E987" s="190"/>
      <c r="F987" s="190"/>
      <c r="G987" s="190"/>
      <c r="H987" s="190"/>
      <c r="I987" s="191"/>
      <c r="J987" s="191"/>
      <c r="K987" s="191"/>
      <c r="L987" s="191"/>
      <c r="M987" s="191"/>
      <c r="N987" s="191"/>
      <c r="O987" s="191"/>
      <c r="P987" s="191"/>
      <c r="Q987" s="191"/>
      <c r="R987" s="191"/>
      <c r="S987" s="191"/>
    </row>
    <row r="988" spans="1:19" s="131" customFormat="1" x14ac:dyDescent="0.2">
      <c r="A988" s="226"/>
      <c r="B988" s="257"/>
      <c r="C988" s="190"/>
      <c r="D988" s="190"/>
      <c r="E988" s="190"/>
      <c r="F988" s="190"/>
      <c r="G988" s="190"/>
      <c r="H988" s="190"/>
      <c r="I988" s="191"/>
      <c r="J988" s="191"/>
      <c r="K988" s="191"/>
      <c r="L988" s="191"/>
      <c r="M988" s="191"/>
      <c r="N988" s="191"/>
      <c r="O988" s="191"/>
      <c r="P988" s="191"/>
      <c r="Q988" s="191"/>
      <c r="R988" s="191"/>
      <c r="S988" s="191"/>
    </row>
    <row r="990" spans="1:19" s="131" customFormat="1" x14ac:dyDescent="0.2">
      <c r="A990" s="21"/>
    </row>
    <row r="994" spans="1:19" s="131" customFormat="1" x14ac:dyDescent="0.2">
      <c r="A994" s="21"/>
    </row>
    <row r="995" spans="1:19" s="131" customFormat="1" x14ac:dyDescent="0.2">
      <c r="A995" s="225"/>
      <c r="C995" s="190"/>
      <c r="D995" s="190"/>
      <c r="E995" s="190"/>
      <c r="F995" s="190"/>
      <c r="G995" s="190"/>
      <c r="H995" s="190"/>
      <c r="I995" s="191"/>
      <c r="J995" s="191"/>
      <c r="K995" s="191"/>
      <c r="L995" s="191"/>
      <c r="M995" s="191"/>
      <c r="N995" s="191"/>
      <c r="O995" s="191"/>
      <c r="P995" s="191"/>
      <c r="Q995" s="191"/>
      <c r="R995" s="191"/>
      <c r="S995" s="191"/>
    </row>
    <row r="996" spans="1:19" s="131" customFormat="1" x14ac:dyDescent="0.2">
      <c r="A996" s="226"/>
      <c r="C996" s="190"/>
      <c r="D996" s="190"/>
      <c r="E996" s="190"/>
      <c r="F996" s="190"/>
      <c r="G996" s="190"/>
      <c r="H996" s="190"/>
    </row>
    <row r="997" spans="1:19" s="131" customFormat="1" x14ac:dyDescent="0.2">
      <c r="A997" s="227"/>
      <c r="C997" s="190"/>
      <c r="D997" s="190"/>
      <c r="E997" s="190"/>
      <c r="F997" s="190"/>
      <c r="G997" s="190"/>
      <c r="H997" s="190"/>
    </row>
    <row r="998" spans="1:19" s="131" customFormat="1" x14ac:dyDescent="0.2">
      <c r="A998" s="228"/>
      <c r="C998" s="190"/>
      <c r="D998" s="190"/>
      <c r="E998" s="190"/>
      <c r="F998" s="190"/>
      <c r="G998" s="190"/>
      <c r="H998" s="190"/>
    </row>
    <row r="999" spans="1:19" s="131" customFormat="1" x14ac:dyDescent="0.2">
      <c r="A999" s="228"/>
      <c r="C999" s="190"/>
      <c r="D999" s="190"/>
      <c r="E999" s="190"/>
      <c r="F999" s="190"/>
      <c r="G999" s="190"/>
      <c r="H999" s="190"/>
    </row>
    <row r="1000" spans="1:19" s="131" customFormat="1" x14ac:dyDescent="0.2">
      <c r="A1000" s="227"/>
      <c r="C1000" s="190"/>
      <c r="D1000" s="190"/>
      <c r="E1000" s="190"/>
      <c r="F1000" s="190"/>
      <c r="G1000" s="190"/>
      <c r="H1000" s="190"/>
    </row>
    <row r="1001" spans="1:19" s="131" customFormat="1" x14ac:dyDescent="0.2">
      <c r="A1001" s="229"/>
      <c r="C1001" s="190"/>
      <c r="D1001" s="190"/>
      <c r="E1001" s="190"/>
      <c r="F1001" s="190"/>
      <c r="G1001" s="190"/>
      <c r="H1001" s="190"/>
    </row>
    <row r="1002" spans="1:19" s="131" customFormat="1" x14ac:dyDescent="0.2">
      <c r="A1002" s="226"/>
      <c r="C1002" s="190"/>
      <c r="D1002" s="190"/>
      <c r="E1002" s="190"/>
      <c r="F1002" s="190"/>
      <c r="G1002" s="190"/>
      <c r="H1002" s="190"/>
      <c r="I1002" s="191"/>
      <c r="J1002" s="191"/>
      <c r="K1002" s="191"/>
      <c r="L1002" s="191"/>
      <c r="M1002" s="191"/>
      <c r="N1002" s="191"/>
      <c r="O1002" s="191"/>
      <c r="P1002" s="191"/>
      <c r="Q1002" s="191"/>
      <c r="R1002" s="191"/>
      <c r="S1002" s="191"/>
    </row>
    <row r="1003" spans="1:19" s="131" customFormat="1" x14ac:dyDescent="0.2">
      <c r="A1003" s="227"/>
      <c r="C1003" s="190"/>
      <c r="D1003" s="190"/>
      <c r="E1003" s="190"/>
      <c r="F1003" s="190"/>
      <c r="G1003" s="190"/>
      <c r="H1003" s="190"/>
      <c r="I1003" s="191"/>
      <c r="J1003" s="191"/>
      <c r="K1003" s="191"/>
      <c r="L1003" s="191"/>
      <c r="M1003" s="191"/>
      <c r="N1003" s="191"/>
      <c r="O1003" s="191"/>
      <c r="P1003" s="191"/>
      <c r="Q1003" s="191"/>
      <c r="R1003" s="191"/>
      <c r="S1003" s="191"/>
    </row>
    <row r="1004" spans="1:19" s="131" customFormat="1" x14ac:dyDescent="0.2">
      <c r="A1004" s="230"/>
      <c r="B1004" s="257"/>
      <c r="C1004" s="190"/>
      <c r="D1004" s="190"/>
      <c r="E1004" s="190"/>
      <c r="F1004" s="190"/>
      <c r="G1004" s="190"/>
      <c r="H1004" s="190"/>
      <c r="I1004" s="191"/>
      <c r="J1004" s="191"/>
      <c r="K1004" s="191"/>
      <c r="L1004" s="191"/>
      <c r="M1004" s="191"/>
      <c r="N1004" s="191"/>
      <c r="O1004" s="191"/>
      <c r="P1004" s="191"/>
      <c r="Q1004" s="191"/>
      <c r="R1004" s="191"/>
      <c r="S1004" s="191"/>
    </row>
    <row r="1005" spans="1:19" s="131" customFormat="1" x14ac:dyDescent="0.2">
      <c r="A1005" s="199"/>
      <c r="B1005" s="257"/>
      <c r="C1005" s="190"/>
      <c r="D1005" s="190"/>
      <c r="E1005" s="190"/>
      <c r="F1005" s="190"/>
      <c r="G1005" s="190"/>
      <c r="H1005" s="190"/>
      <c r="I1005" s="191"/>
      <c r="J1005" s="191"/>
      <c r="K1005" s="191"/>
      <c r="L1005" s="191"/>
      <c r="M1005" s="191"/>
      <c r="N1005" s="191"/>
      <c r="O1005" s="191"/>
      <c r="P1005" s="191"/>
      <c r="Q1005" s="191"/>
      <c r="R1005" s="191"/>
      <c r="S1005" s="191"/>
    </row>
    <row r="1006" spans="1:19" s="131" customFormat="1" x14ac:dyDescent="0.2">
      <c r="A1006" s="230"/>
      <c r="B1006" s="257"/>
      <c r="C1006" s="190"/>
      <c r="D1006" s="190"/>
      <c r="E1006" s="190"/>
      <c r="F1006" s="190"/>
      <c r="G1006" s="190"/>
      <c r="H1006" s="190"/>
      <c r="I1006" s="191"/>
      <c r="J1006" s="191"/>
      <c r="K1006" s="191"/>
      <c r="L1006" s="191"/>
      <c r="M1006" s="191"/>
      <c r="N1006" s="191"/>
      <c r="O1006" s="191"/>
      <c r="P1006" s="191"/>
      <c r="Q1006" s="191"/>
      <c r="R1006" s="191"/>
      <c r="S1006" s="191"/>
    </row>
    <row r="1007" spans="1:19" s="131" customFormat="1" x14ac:dyDescent="0.2">
      <c r="A1007" s="230"/>
      <c r="B1007" s="257"/>
      <c r="C1007" s="190"/>
      <c r="D1007" s="190"/>
      <c r="E1007" s="190"/>
      <c r="F1007" s="190"/>
      <c r="G1007" s="190"/>
      <c r="H1007" s="190"/>
      <c r="I1007" s="191"/>
      <c r="J1007" s="191"/>
      <c r="K1007" s="191"/>
      <c r="L1007" s="191"/>
      <c r="M1007" s="191"/>
      <c r="N1007" s="191"/>
      <c r="O1007" s="191"/>
      <c r="P1007" s="191"/>
      <c r="Q1007" s="191"/>
      <c r="R1007" s="191"/>
      <c r="S1007" s="191"/>
    </row>
    <row r="1008" spans="1:19" s="131" customFormat="1" x14ac:dyDescent="0.2">
      <c r="A1008" s="230"/>
      <c r="B1008" s="257"/>
      <c r="C1008" s="190"/>
      <c r="D1008" s="190"/>
      <c r="E1008" s="190"/>
      <c r="F1008" s="190"/>
      <c r="G1008" s="190"/>
      <c r="H1008" s="190"/>
      <c r="I1008" s="191"/>
      <c r="J1008" s="191"/>
      <c r="K1008" s="191"/>
      <c r="L1008" s="191"/>
      <c r="M1008" s="191"/>
      <c r="N1008" s="191"/>
      <c r="O1008" s="191"/>
      <c r="P1008" s="191"/>
      <c r="Q1008" s="191"/>
      <c r="R1008" s="191"/>
      <c r="S1008" s="191"/>
    </row>
    <row r="1009" spans="1:19" s="131" customFormat="1" x14ac:dyDescent="0.2">
      <c r="A1009" s="230"/>
      <c r="B1009" s="257"/>
      <c r="C1009" s="190"/>
      <c r="D1009" s="190"/>
      <c r="E1009" s="190"/>
      <c r="F1009" s="190"/>
      <c r="G1009" s="190"/>
      <c r="H1009" s="190"/>
      <c r="I1009" s="191"/>
      <c r="J1009" s="191"/>
      <c r="K1009" s="191"/>
      <c r="L1009" s="191"/>
      <c r="M1009" s="191"/>
      <c r="N1009" s="191"/>
      <c r="O1009" s="191"/>
      <c r="P1009" s="191"/>
      <c r="Q1009" s="191"/>
      <c r="R1009" s="191"/>
      <c r="S1009" s="191"/>
    </row>
    <row r="1010" spans="1:19" s="131" customFormat="1" x14ac:dyDescent="0.2">
      <c r="A1010" s="230"/>
      <c r="B1010" s="257"/>
      <c r="C1010" s="190"/>
      <c r="D1010" s="190"/>
      <c r="E1010" s="190"/>
      <c r="F1010" s="190"/>
      <c r="G1010" s="190"/>
      <c r="H1010" s="190"/>
      <c r="I1010" s="191"/>
      <c r="J1010" s="191"/>
      <c r="K1010" s="191"/>
      <c r="L1010" s="191"/>
      <c r="M1010" s="191"/>
      <c r="N1010" s="191"/>
      <c r="O1010" s="191"/>
      <c r="P1010" s="191"/>
      <c r="Q1010" s="191"/>
      <c r="R1010" s="191"/>
      <c r="S1010" s="191"/>
    </row>
    <row r="1011" spans="1:19" s="131" customFormat="1" x14ac:dyDescent="0.2">
      <c r="A1011" s="227"/>
      <c r="B1011" s="257"/>
      <c r="C1011" s="190"/>
      <c r="D1011" s="190"/>
      <c r="E1011" s="190"/>
      <c r="F1011" s="190"/>
      <c r="G1011" s="190"/>
      <c r="H1011" s="190"/>
      <c r="I1011" s="191"/>
      <c r="J1011" s="191"/>
      <c r="K1011" s="191"/>
      <c r="L1011" s="191"/>
      <c r="M1011" s="191"/>
      <c r="N1011" s="191"/>
      <c r="O1011" s="191"/>
      <c r="P1011" s="191"/>
      <c r="Q1011" s="191"/>
      <c r="R1011" s="191"/>
      <c r="S1011" s="191"/>
    </row>
    <row r="1012" spans="1:19" s="131" customFormat="1" x14ac:dyDescent="0.2">
      <c r="A1012" s="231"/>
      <c r="B1012" s="257"/>
      <c r="C1012" s="190"/>
      <c r="D1012" s="190"/>
      <c r="E1012" s="190"/>
      <c r="F1012" s="190"/>
      <c r="G1012" s="190"/>
      <c r="H1012" s="190"/>
      <c r="I1012" s="191"/>
      <c r="J1012" s="191"/>
      <c r="K1012" s="191"/>
      <c r="L1012" s="191"/>
      <c r="M1012" s="191"/>
      <c r="N1012" s="191"/>
      <c r="O1012" s="191"/>
      <c r="P1012" s="191"/>
      <c r="Q1012" s="191"/>
      <c r="R1012" s="191"/>
      <c r="S1012" s="191"/>
    </row>
    <row r="1013" spans="1:19" s="131" customFormat="1" x14ac:dyDescent="0.2">
      <c r="A1013" s="231"/>
      <c r="B1013" s="257"/>
      <c r="C1013" s="190"/>
      <c r="D1013" s="190"/>
      <c r="E1013" s="190"/>
      <c r="F1013" s="190"/>
      <c r="G1013" s="190"/>
      <c r="H1013" s="190"/>
      <c r="I1013" s="191"/>
      <c r="J1013" s="191"/>
      <c r="K1013" s="191"/>
      <c r="L1013" s="191"/>
      <c r="M1013" s="191"/>
      <c r="N1013" s="191"/>
      <c r="O1013" s="191"/>
      <c r="P1013" s="191"/>
      <c r="Q1013" s="191"/>
      <c r="R1013" s="191"/>
      <c r="S1013" s="191"/>
    </row>
    <row r="1014" spans="1:19" s="131" customFormat="1" x14ac:dyDescent="0.2">
      <c r="A1014" s="231"/>
      <c r="B1014" s="257"/>
      <c r="C1014" s="190"/>
      <c r="D1014" s="190"/>
      <c r="E1014" s="190"/>
      <c r="F1014" s="190"/>
      <c r="G1014" s="190"/>
      <c r="H1014" s="190"/>
      <c r="I1014" s="191"/>
      <c r="J1014" s="191"/>
      <c r="K1014" s="191"/>
      <c r="L1014" s="191"/>
      <c r="M1014" s="191"/>
      <c r="N1014" s="191"/>
      <c r="O1014" s="191"/>
      <c r="P1014" s="191"/>
      <c r="Q1014" s="191"/>
      <c r="R1014" s="191"/>
      <c r="S1014" s="191"/>
    </row>
    <row r="1015" spans="1:19" s="131" customFormat="1" x14ac:dyDescent="0.2">
      <c r="A1015" s="231"/>
      <c r="B1015" s="257"/>
      <c r="C1015" s="190"/>
      <c r="D1015" s="190"/>
      <c r="E1015" s="190"/>
      <c r="F1015" s="190"/>
      <c r="G1015" s="190"/>
      <c r="H1015" s="190"/>
      <c r="I1015" s="191"/>
      <c r="J1015" s="191"/>
      <c r="K1015" s="191"/>
      <c r="L1015" s="191"/>
      <c r="M1015" s="191"/>
      <c r="N1015" s="191"/>
      <c r="O1015" s="191"/>
      <c r="P1015" s="191"/>
      <c r="Q1015" s="191"/>
      <c r="R1015" s="191"/>
      <c r="S1015" s="191"/>
    </row>
    <row r="1016" spans="1:19" s="131" customFormat="1" x14ac:dyDescent="0.2">
      <c r="A1016" s="231"/>
      <c r="B1016" s="257"/>
      <c r="C1016" s="190"/>
      <c r="D1016" s="190"/>
      <c r="E1016" s="190"/>
      <c r="F1016" s="190"/>
      <c r="G1016" s="190"/>
      <c r="H1016" s="190"/>
      <c r="I1016" s="191"/>
      <c r="J1016" s="191"/>
      <c r="K1016" s="191"/>
      <c r="L1016" s="191"/>
      <c r="M1016" s="191"/>
      <c r="N1016" s="191"/>
      <c r="O1016" s="191"/>
      <c r="P1016" s="191"/>
      <c r="Q1016" s="191"/>
      <c r="R1016" s="191"/>
      <c r="S1016" s="191"/>
    </row>
    <row r="1017" spans="1:19" s="131" customFormat="1" x14ac:dyDescent="0.2">
      <c r="A1017" s="231"/>
      <c r="B1017" s="257"/>
      <c r="C1017" s="190"/>
      <c r="D1017" s="190"/>
      <c r="E1017" s="190"/>
      <c r="F1017" s="190"/>
      <c r="G1017" s="190"/>
      <c r="H1017" s="190"/>
      <c r="I1017" s="191"/>
      <c r="J1017" s="191"/>
      <c r="K1017" s="191"/>
      <c r="L1017" s="191"/>
      <c r="M1017" s="191"/>
      <c r="N1017" s="191"/>
      <c r="O1017" s="191"/>
      <c r="P1017" s="191"/>
      <c r="Q1017" s="191"/>
      <c r="R1017" s="191"/>
      <c r="S1017" s="191"/>
    </row>
    <row r="1018" spans="1:19" s="131" customFormat="1" x14ac:dyDescent="0.2">
      <c r="A1018" s="231"/>
      <c r="B1018" s="257"/>
      <c r="C1018" s="190"/>
      <c r="D1018" s="190"/>
      <c r="E1018" s="190"/>
      <c r="F1018" s="190"/>
      <c r="G1018" s="190"/>
      <c r="H1018" s="190"/>
      <c r="I1018" s="191"/>
      <c r="J1018" s="191"/>
      <c r="K1018" s="191"/>
      <c r="L1018" s="191"/>
      <c r="M1018" s="191"/>
      <c r="N1018" s="191"/>
      <c r="O1018" s="191"/>
      <c r="P1018" s="191"/>
      <c r="Q1018" s="191"/>
      <c r="R1018" s="191"/>
      <c r="S1018" s="191"/>
    </row>
    <row r="1019" spans="1:19" s="131" customFormat="1" x14ac:dyDescent="0.2">
      <c r="A1019" s="231"/>
      <c r="B1019" s="257"/>
      <c r="C1019" s="190"/>
      <c r="D1019" s="190"/>
      <c r="E1019" s="190"/>
      <c r="F1019" s="190"/>
      <c r="G1019" s="190"/>
      <c r="H1019" s="190"/>
      <c r="I1019" s="191"/>
      <c r="J1019" s="191"/>
      <c r="K1019" s="191"/>
      <c r="L1019" s="191"/>
      <c r="M1019" s="191"/>
      <c r="N1019" s="191"/>
      <c r="O1019" s="191"/>
      <c r="P1019" s="191"/>
      <c r="Q1019" s="191"/>
      <c r="R1019" s="191"/>
      <c r="S1019" s="191"/>
    </row>
    <row r="1020" spans="1:19" s="131" customFormat="1" x14ac:dyDescent="0.2">
      <c r="A1020" s="231"/>
      <c r="B1020" s="257"/>
      <c r="C1020" s="190"/>
      <c r="D1020" s="190"/>
      <c r="E1020" s="190"/>
      <c r="F1020" s="190"/>
      <c r="G1020" s="190"/>
      <c r="H1020" s="190"/>
      <c r="I1020" s="191"/>
      <c r="J1020" s="191"/>
      <c r="K1020" s="191"/>
      <c r="L1020" s="191"/>
      <c r="M1020" s="191"/>
      <c r="N1020" s="191"/>
      <c r="O1020" s="191"/>
      <c r="P1020" s="191"/>
      <c r="Q1020" s="191"/>
      <c r="R1020" s="191"/>
      <c r="S1020" s="191"/>
    </row>
    <row r="1021" spans="1:19" s="131" customFormat="1" x14ac:dyDescent="0.2">
      <c r="A1021" s="231"/>
      <c r="B1021" s="257"/>
      <c r="C1021" s="190"/>
      <c r="D1021" s="190"/>
      <c r="E1021" s="190"/>
      <c r="F1021" s="190"/>
      <c r="G1021" s="190"/>
      <c r="H1021" s="190"/>
      <c r="I1021" s="191"/>
      <c r="J1021" s="191"/>
      <c r="K1021" s="191"/>
      <c r="L1021" s="191"/>
      <c r="M1021" s="191"/>
      <c r="N1021" s="191"/>
      <c r="O1021" s="191"/>
      <c r="P1021" s="191"/>
      <c r="Q1021" s="191"/>
      <c r="R1021" s="191"/>
      <c r="S1021" s="191"/>
    </row>
    <row r="1022" spans="1:19" s="131" customFormat="1" x14ac:dyDescent="0.2">
      <c r="A1022" s="226"/>
      <c r="B1022" s="257"/>
      <c r="C1022" s="190"/>
      <c r="D1022" s="190"/>
      <c r="E1022" s="190"/>
      <c r="F1022" s="190"/>
      <c r="G1022" s="190"/>
      <c r="H1022" s="190"/>
      <c r="I1022" s="191"/>
      <c r="J1022" s="191"/>
      <c r="K1022" s="191"/>
      <c r="L1022" s="191"/>
      <c r="M1022" s="191"/>
      <c r="N1022" s="191"/>
      <c r="O1022" s="191"/>
      <c r="P1022" s="191"/>
      <c r="Q1022" s="191"/>
      <c r="R1022" s="191"/>
      <c r="S1022" s="191"/>
    </row>
    <row r="1026" spans="1:19" s="131" customFormat="1" x14ac:dyDescent="0.2">
      <c r="A1026" s="21"/>
    </row>
    <row r="1027" spans="1:19" s="131" customFormat="1" x14ac:dyDescent="0.2">
      <c r="A1027" s="225"/>
      <c r="C1027" s="257"/>
      <c r="D1027" s="257"/>
      <c r="E1027" s="257"/>
      <c r="F1027" s="257"/>
      <c r="G1027" s="257"/>
      <c r="H1027" s="257"/>
      <c r="I1027" s="257"/>
      <c r="J1027" s="257"/>
      <c r="K1027" s="257"/>
      <c r="L1027" s="257"/>
      <c r="M1027" s="257"/>
      <c r="N1027" s="257"/>
      <c r="O1027" s="257"/>
      <c r="P1027" s="257"/>
      <c r="Q1027" s="257"/>
      <c r="R1027" s="257"/>
      <c r="S1027" s="257"/>
    </row>
    <row r="1028" spans="1:19" s="131" customFormat="1" x14ac:dyDescent="0.2">
      <c r="A1028" s="226"/>
      <c r="C1028" s="257"/>
      <c r="D1028" s="257"/>
      <c r="E1028" s="257"/>
      <c r="F1028" s="257"/>
      <c r="G1028" s="257"/>
      <c r="H1028" s="257"/>
      <c r="I1028" s="257"/>
      <c r="J1028" s="257"/>
      <c r="K1028" s="257"/>
      <c r="L1028" s="257"/>
      <c r="M1028" s="257"/>
      <c r="N1028" s="257"/>
      <c r="O1028" s="257"/>
      <c r="P1028" s="257"/>
      <c r="Q1028" s="257"/>
      <c r="R1028" s="257"/>
      <c r="S1028" s="257"/>
    </row>
    <row r="1029" spans="1:19" s="131" customFormat="1" x14ac:dyDescent="0.2">
      <c r="A1029" s="227"/>
      <c r="C1029" s="257"/>
      <c r="D1029" s="257"/>
      <c r="E1029" s="257"/>
      <c r="F1029" s="257"/>
      <c r="G1029" s="257"/>
      <c r="H1029" s="257"/>
      <c r="I1029" s="257"/>
      <c r="J1029" s="257"/>
      <c r="K1029" s="257"/>
      <c r="L1029" s="257"/>
      <c r="M1029" s="257"/>
      <c r="N1029" s="257"/>
      <c r="O1029" s="257"/>
      <c r="P1029" s="257"/>
      <c r="Q1029" s="257"/>
      <c r="R1029" s="257"/>
      <c r="S1029" s="257"/>
    </row>
    <row r="1030" spans="1:19" s="131" customFormat="1" x14ac:dyDescent="0.2">
      <c r="A1030" s="228"/>
      <c r="C1030" s="257"/>
      <c r="D1030" s="257"/>
      <c r="E1030" s="257"/>
      <c r="F1030" s="257"/>
      <c r="G1030" s="257"/>
      <c r="H1030" s="257"/>
      <c r="I1030" s="257"/>
      <c r="J1030" s="257"/>
      <c r="K1030" s="257"/>
      <c r="L1030" s="257"/>
      <c r="M1030" s="257"/>
      <c r="N1030" s="257"/>
      <c r="O1030" s="257"/>
      <c r="P1030" s="257"/>
      <c r="Q1030" s="257"/>
      <c r="R1030" s="257"/>
      <c r="S1030" s="257"/>
    </row>
    <row r="1031" spans="1:19" s="131" customFormat="1" x14ac:dyDescent="0.2">
      <c r="A1031" s="228"/>
      <c r="C1031" s="257"/>
      <c r="D1031" s="257"/>
      <c r="E1031" s="257"/>
      <c r="F1031" s="257"/>
      <c r="G1031" s="257"/>
      <c r="H1031" s="257"/>
      <c r="I1031" s="257"/>
      <c r="J1031" s="257"/>
      <c r="K1031" s="257"/>
      <c r="L1031" s="257"/>
      <c r="M1031" s="257"/>
      <c r="N1031" s="257"/>
      <c r="O1031" s="257"/>
      <c r="P1031" s="257"/>
      <c r="Q1031" s="257"/>
      <c r="R1031" s="257"/>
      <c r="S1031" s="257"/>
    </row>
    <row r="1032" spans="1:19" s="131" customFormat="1" x14ac:dyDescent="0.2">
      <c r="A1032" s="227"/>
      <c r="C1032" s="257"/>
      <c r="D1032" s="257"/>
      <c r="E1032" s="257"/>
      <c r="F1032" s="257"/>
      <c r="G1032" s="257"/>
      <c r="H1032" s="257"/>
      <c r="I1032" s="257"/>
      <c r="J1032" s="257"/>
      <c r="K1032" s="257"/>
      <c r="L1032" s="257"/>
      <c r="M1032" s="257"/>
      <c r="N1032" s="257"/>
      <c r="O1032" s="257"/>
      <c r="P1032" s="257"/>
      <c r="Q1032" s="257"/>
      <c r="R1032" s="257"/>
      <c r="S1032" s="257"/>
    </row>
    <row r="1033" spans="1:19" s="131" customFormat="1" x14ac:dyDescent="0.2">
      <c r="A1033" s="229"/>
      <c r="C1033" s="257"/>
      <c r="D1033" s="257"/>
      <c r="E1033" s="257"/>
      <c r="F1033" s="257"/>
      <c r="G1033" s="257"/>
      <c r="H1033" s="257"/>
      <c r="I1033" s="257"/>
      <c r="J1033" s="257"/>
      <c r="K1033" s="257"/>
      <c r="L1033" s="257"/>
      <c r="M1033" s="257"/>
      <c r="N1033" s="257"/>
      <c r="O1033" s="257"/>
      <c r="P1033" s="257"/>
      <c r="Q1033" s="257"/>
      <c r="R1033" s="257"/>
      <c r="S1033" s="257"/>
    </row>
    <row r="1034" spans="1:19" s="131" customFormat="1" x14ac:dyDescent="0.2">
      <c r="A1034" s="226"/>
      <c r="C1034" s="257"/>
      <c r="D1034" s="257"/>
      <c r="E1034" s="257"/>
      <c r="F1034" s="257"/>
      <c r="G1034" s="257"/>
      <c r="H1034" s="257"/>
      <c r="I1034" s="257"/>
      <c r="J1034" s="257"/>
      <c r="K1034" s="257"/>
      <c r="L1034" s="257"/>
      <c r="M1034" s="257"/>
      <c r="N1034" s="257"/>
      <c r="O1034" s="257"/>
      <c r="P1034" s="257"/>
      <c r="Q1034" s="257"/>
      <c r="R1034" s="257"/>
      <c r="S1034" s="257"/>
    </row>
    <row r="1035" spans="1:19" s="131" customFormat="1" x14ac:dyDescent="0.2">
      <c r="A1035" s="227"/>
      <c r="C1035" s="257"/>
      <c r="D1035" s="257"/>
      <c r="E1035" s="257"/>
      <c r="F1035" s="257"/>
      <c r="G1035" s="257"/>
      <c r="H1035" s="257"/>
      <c r="I1035" s="257"/>
      <c r="J1035" s="257"/>
      <c r="K1035" s="257"/>
      <c r="L1035" s="257"/>
      <c r="M1035" s="257"/>
      <c r="N1035" s="257"/>
      <c r="O1035" s="257"/>
      <c r="P1035" s="257"/>
      <c r="Q1035" s="257"/>
      <c r="R1035" s="257"/>
      <c r="S1035" s="257"/>
    </row>
    <row r="1036" spans="1:19" s="131" customFormat="1" x14ac:dyDescent="0.2">
      <c r="A1036" s="230"/>
      <c r="C1036" s="257"/>
      <c r="D1036" s="257"/>
      <c r="E1036" s="257"/>
      <c r="F1036" s="257"/>
      <c r="G1036" s="257"/>
      <c r="H1036" s="257"/>
      <c r="I1036" s="257"/>
      <c r="J1036" s="257"/>
      <c r="K1036" s="257"/>
      <c r="L1036" s="257"/>
      <c r="M1036" s="257"/>
      <c r="N1036" s="257"/>
      <c r="O1036" s="257"/>
      <c r="P1036" s="257"/>
      <c r="Q1036" s="257"/>
      <c r="R1036" s="257"/>
      <c r="S1036" s="257"/>
    </row>
    <row r="1037" spans="1:19" s="131" customFormat="1" x14ac:dyDescent="0.2">
      <c r="A1037" s="199"/>
      <c r="C1037" s="257"/>
      <c r="D1037" s="257"/>
      <c r="E1037" s="257"/>
      <c r="F1037" s="257"/>
      <c r="G1037" s="257"/>
      <c r="H1037" s="257"/>
      <c r="I1037" s="257"/>
      <c r="J1037" s="257"/>
      <c r="K1037" s="257"/>
      <c r="L1037" s="257"/>
      <c r="M1037" s="257"/>
      <c r="N1037" s="257"/>
      <c r="O1037" s="257"/>
      <c r="P1037" s="257"/>
      <c r="Q1037" s="257"/>
      <c r="R1037" s="257"/>
      <c r="S1037" s="257"/>
    </row>
    <row r="1038" spans="1:19" s="131" customFormat="1" x14ac:dyDescent="0.2">
      <c r="A1038" s="230"/>
      <c r="C1038" s="257"/>
      <c r="D1038" s="257"/>
      <c r="E1038" s="257"/>
      <c r="F1038" s="257"/>
      <c r="G1038" s="257"/>
      <c r="H1038" s="257"/>
      <c r="I1038" s="257"/>
      <c r="J1038" s="257"/>
      <c r="K1038" s="257"/>
      <c r="L1038" s="257"/>
      <c r="M1038" s="257"/>
      <c r="N1038" s="257"/>
      <c r="O1038" s="257"/>
      <c r="P1038" s="257"/>
      <c r="Q1038" s="257"/>
      <c r="R1038" s="257"/>
      <c r="S1038" s="257"/>
    </row>
    <row r="1039" spans="1:19" s="131" customFormat="1" x14ac:dyDescent="0.2">
      <c r="A1039" s="230"/>
      <c r="C1039" s="257"/>
      <c r="D1039" s="257"/>
      <c r="E1039" s="257"/>
      <c r="F1039" s="257"/>
      <c r="G1039" s="257"/>
      <c r="H1039" s="257"/>
      <c r="I1039" s="257"/>
      <c r="J1039" s="257"/>
      <c r="K1039" s="257"/>
      <c r="L1039" s="257"/>
      <c r="M1039" s="257"/>
      <c r="N1039" s="257"/>
      <c r="O1039" s="257"/>
      <c r="P1039" s="257"/>
      <c r="Q1039" s="257"/>
      <c r="R1039" s="257"/>
      <c r="S1039" s="257"/>
    </row>
    <row r="1040" spans="1:19" s="131" customFormat="1" x14ac:dyDescent="0.2">
      <c r="A1040" s="230"/>
      <c r="C1040" s="257"/>
      <c r="D1040" s="257"/>
      <c r="E1040" s="257"/>
      <c r="F1040" s="257"/>
      <c r="G1040" s="257"/>
      <c r="H1040" s="257"/>
      <c r="I1040" s="257"/>
      <c r="J1040" s="257"/>
      <c r="K1040" s="257"/>
      <c r="L1040" s="257"/>
      <c r="M1040" s="257"/>
      <c r="N1040" s="257"/>
      <c r="O1040" s="257"/>
      <c r="P1040" s="257"/>
      <c r="Q1040" s="257"/>
      <c r="R1040" s="257"/>
      <c r="S1040" s="257"/>
    </row>
    <row r="1041" spans="1:19" s="131" customFormat="1" x14ac:dyDescent="0.2">
      <c r="A1041" s="230"/>
      <c r="C1041" s="257"/>
      <c r="D1041" s="257"/>
      <c r="E1041" s="257"/>
      <c r="F1041" s="257"/>
      <c r="G1041" s="257"/>
      <c r="H1041" s="257"/>
      <c r="I1041" s="257"/>
      <c r="J1041" s="257"/>
      <c r="K1041" s="257"/>
      <c r="L1041" s="257"/>
      <c r="M1041" s="257"/>
      <c r="N1041" s="257"/>
      <c r="O1041" s="257"/>
      <c r="P1041" s="257"/>
      <c r="Q1041" s="257"/>
      <c r="R1041" s="257"/>
      <c r="S1041" s="257"/>
    </row>
    <row r="1042" spans="1:19" s="131" customFormat="1" x14ac:dyDescent="0.2">
      <c r="A1042" s="230"/>
      <c r="C1042" s="257"/>
      <c r="D1042" s="257"/>
      <c r="E1042" s="257"/>
      <c r="F1042" s="257"/>
      <c r="G1042" s="257"/>
      <c r="H1042" s="257"/>
      <c r="I1042" s="257"/>
      <c r="J1042" s="257"/>
      <c r="K1042" s="257"/>
      <c r="L1042" s="257"/>
      <c r="M1042" s="257"/>
      <c r="N1042" s="257"/>
      <c r="O1042" s="257"/>
      <c r="P1042" s="257"/>
      <c r="Q1042" s="257"/>
      <c r="R1042" s="257"/>
      <c r="S1042" s="257"/>
    </row>
    <row r="1043" spans="1:19" s="131" customFormat="1" x14ac:dyDescent="0.2">
      <c r="A1043" s="227"/>
      <c r="C1043" s="257"/>
      <c r="D1043" s="257"/>
      <c r="E1043" s="257"/>
      <c r="F1043" s="257"/>
      <c r="G1043" s="257"/>
      <c r="H1043" s="257"/>
      <c r="I1043" s="257"/>
      <c r="J1043" s="257"/>
      <c r="K1043" s="257"/>
      <c r="L1043" s="257"/>
      <c r="M1043" s="257"/>
      <c r="N1043" s="257"/>
      <c r="O1043" s="257"/>
      <c r="P1043" s="257"/>
      <c r="Q1043" s="257"/>
      <c r="R1043" s="257"/>
      <c r="S1043" s="257"/>
    </row>
    <row r="1044" spans="1:19" s="131" customFormat="1" x14ac:dyDescent="0.2">
      <c r="A1044" s="231"/>
      <c r="C1044" s="257"/>
      <c r="D1044" s="257"/>
      <c r="E1044" s="257"/>
      <c r="F1044" s="257"/>
      <c r="G1044" s="257"/>
      <c r="H1044" s="257"/>
      <c r="I1044" s="257"/>
      <c r="J1044" s="257"/>
      <c r="K1044" s="257"/>
      <c r="L1044" s="257"/>
      <c r="M1044" s="257"/>
      <c r="N1044" s="257"/>
      <c r="O1044" s="257"/>
      <c r="P1044" s="257"/>
      <c r="Q1044" s="257"/>
      <c r="R1044" s="257"/>
      <c r="S1044" s="257"/>
    </row>
    <row r="1045" spans="1:19" s="131" customFormat="1" x14ac:dyDescent="0.2">
      <c r="A1045" s="231"/>
      <c r="C1045" s="257"/>
      <c r="D1045" s="257"/>
      <c r="E1045" s="257"/>
      <c r="F1045" s="257"/>
      <c r="G1045" s="257"/>
      <c r="H1045" s="257"/>
      <c r="I1045" s="257"/>
      <c r="J1045" s="257"/>
      <c r="K1045" s="257"/>
      <c r="L1045" s="257"/>
      <c r="M1045" s="257"/>
      <c r="N1045" s="257"/>
      <c r="O1045" s="257"/>
      <c r="P1045" s="257"/>
      <c r="Q1045" s="257"/>
      <c r="R1045" s="257"/>
      <c r="S1045" s="257"/>
    </row>
    <row r="1046" spans="1:19" s="131" customFormat="1" x14ac:dyDescent="0.2">
      <c r="A1046" s="231"/>
      <c r="C1046" s="257"/>
      <c r="D1046" s="257"/>
      <c r="E1046" s="257"/>
      <c r="F1046" s="257"/>
      <c r="G1046" s="257"/>
      <c r="H1046" s="257"/>
      <c r="I1046" s="257"/>
      <c r="J1046" s="257"/>
      <c r="K1046" s="257"/>
      <c r="L1046" s="257"/>
      <c r="M1046" s="257"/>
      <c r="N1046" s="257"/>
      <c r="O1046" s="257"/>
      <c r="P1046" s="257"/>
      <c r="Q1046" s="257"/>
      <c r="R1046" s="257"/>
      <c r="S1046" s="257"/>
    </row>
    <row r="1047" spans="1:19" s="131" customFormat="1" x14ac:dyDescent="0.2">
      <c r="A1047" s="231"/>
      <c r="C1047" s="257"/>
      <c r="D1047" s="257"/>
      <c r="E1047" s="257"/>
      <c r="F1047" s="257"/>
      <c r="G1047" s="257"/>
      <c r="H1047" s="257"/>
      <c r="I1047" s="257"/>
      <c r="J1047" s="257"/>
      <c r="K1047" s="257"/>
      <c r="L1047" s="257"/>
      <c r="M1047" s="257"/>
      <c r="N1047" s="257"/>
      <c r="O1047" s="257"/>
      <c r="P1047" s="257"/>
      <c r="Q1047" s="257"/>
      <c r="R1047" s="257"/>
      <c r="S1047" s="257"/>
    </row>
    <row r="1048" spans="1:19" s="131" customFormat="1" x14ac:dyDescent="0.2">
      <c r="A1048" s="231"/>
      <c r="C1048" s="257"/>
      <c r="D1048" s="257"/>
      <c r="E1048" s="257"/>
      <c r="F1048" s="257"/>
      <c r="G1048" s="257"/>
      <c r="H1048" s="257"/>
      <c r="I1048" s="257"/>
      <c r="J1048" s="257"/>
      <c r="K1048" s="257"/>
      <c r="L1048" s="257"/>
      <c r="M1048" s="257"/>
      <c r="N1048" s="257"/>
      <c r="O1048" s="257"/>
      <c r="P1048" s="257"/>
      <c r="Q1048" s="257"/>
      <c r="R1048" s="257"/>
      <c r="S1048" s="257"/>
    </row>
    <row r="1049" spans="1:19" s="131" customFormat="1" x14ac:dyDescent="0.2">
      <c r="A1049" s="231"/>
      <c r="C1049" s="257"/>
      <c r="D1049" s="257"/>
      <c r="E1049" s="257"/>
      <c r="F1049" s="257"/>
      <c r="G1049" s="257"/>
      <c r="H1049" s="257"/>
      <c r="I1049" s="257"/>
      <c r="J1049" s="257"/>
      <c r="K1049" s="257"/>
      <c r="L1049" s="257"/>
      <c r="M1049" s="257"/>
      <c r="N1049" s="257"/>
      <c r="O1049" s="257"/>
      <c r="P1049" s="257"/>
      <c r="Q1049" s="257"/>
      <c r="R1049" s="257"/>
      <c r="S1049" s="257"/>
    </row>
    <row r="1050" spans="1:19" s="131" customFormat="1" x14ac:dyDescent="0.2">
      <c r="A1050" s="231"/>
      <c r="C1050" s="257"/>
      <c r="D1050" s="257"/>
      <c r="E1050" s="257"/>
      <c r="F1050" s="257"/>
      <c r="G1050" s="257"/>
      <c r="H1050" s="257"/>
      <c r="I1050" s="257"/>
      <c r="J1050" s="257"/>
      <c r="K1050" s="257"/>
      <c r="L1050" s="257"/>
      <c r="M1050" s="257"/>
      <c r="N1050" s="257"/>
      <c r="O1050" s="257"/>
      <c r="P1050" s="257"/>
      <c r="Q1050" s="257"/>
      <c r="R1050" s="257"/>
      <c r="S1050" s="257"/>
    </row>
    <row r="1051" spans="1:19" s="131" customFormat="1" x14ac:dyDescent="0.2">
      <c r="A1051" s="231"/>
      <c r="C1051" s="257"/>
      <c r="D1051" s="257"/>
      <c r="E1051" s="257"/>
      <c r="F1051" s="257"/>
      <c r="G1051" s="257"/>
      <c r="H1051" s="257"/>
      <c r="I1051" s="257"/>
      <c r="J1051" s="257"/>
      <c r="K1051" s="257"/>
      <c r="L1051" s="257"/>
      <c r="M1051" s="257"/>
      <c r="N1051" s="257"/>
      <c r="O1051" s="257"/>
      <c r="P1051" s="257"/>
      <c r="Q1051" s="257"/>
      <c r="R1051" s="257"/>
      <c r="S1051" s="257"/>
    </row>
    <row r="1052" spans="1:19" s="131" customFormat="1" x14ac:dyDescent="0.2">
      <c r="A1052" s="231"/>
      <c r="C1052" s="257"/>
      <c r="D1052" s="257"/>
      <c r="E1052" s="257"/>
      <c r="F1052" s="257"/>
      <c r="G1052" s="257"/>
      <c r="H1052" s="257"/>
      <c r="I1052" s="257"/>
      <c r="J1052" s="257"/>
      <c r="K1052" s="257"/>
      <c r="L1052" s="257"/>
      <c r="M1052" s="257"/>
      <c r="N1052" s="257"/>
      <c r="O1052" s="257"/>
      <c r="P1052" s="257"/>
      <c r="Q1052" s="257"/>
      <c r="R1052" s="257"/>
      <c r="S1052" s="257"/>
    </row>
    <row r="1053" spans="1:19" s="131" customFormat="1" x14ac:dyDescent="0.2">
      <c r="A1053" s="231"/>
      <c r="C1053" s="257"/>
      <c r="D1053" s="257"/>
      <c r="E1053" s="257"/>
      <c r="F1053" s="257"/>
      <c r="G1053" s="257"/>
      <c r="H1053" s="257"/>
      <c r="I1053" s="257"/>
      <c r="J1053" s="257"/>
      <c r="K1053" s="257"/>
      <c r="L1053" s="257"/>
      <c r="M1053" s="257"/>
      <c r="N1053" s="257"/>
      <c r="O1053" s="257"/>
      <c r="P1053" s="257"/>
      <c r="Q1053" s="257"/>
      <c r="R1053" s="257"/>
      <c r="S1053" s="257"/>
    </row>
    <row r="1054" spans="1:19" s="131" customFormat="1" x14ac:dyDescent="0.2">
      <c r="A1054" s="226"/>
      <c r="C1054" s="257"/>
      <c r="D1054" s="257"/>
      <c r="E1054" s="257"/>
      <c r="F1054" s="257"/>
      <c r="G1054" s="257"/>
      <c r="H1054" s="257"/>
      <c r="I1054" s="257"/>
      <c r="J1054" s="257"/>
      <c r="K1054" s="257"/>
      <c r="L1054" s="257"/>
      <c r="M1054" s="257"/>
      <c r="N1054" s="257"/>
      <c r="O1054" s="257"/>
      <c r="P1054" s="257"/>
      <c r="Q1054" s="257"/>
      <c r="R1054" s="257"/>
      <c r="S1054" s="257"/>
    </row>
    <row r="1056" spans="1:19" s="131" customFormat="1" x14ac:dyDescent="0.2">
      <c r="A1056" s="232"/>
      <c r="C1056" s="257"/>
      <c r="D1056" s="257"/>
      <c r="E1056" s="257"/>
      <c r="F1056" s="257"/>
      <c r="G1056" s="257"/>
      <c r="H1056" s="257"/>
      <c r="I1056" s="257"/>
      <c r="J1056" s="257"/>
      <c r="K1056" s="257"/>
      <c r="L1056" s="257"/>
      <c r="M1056" s="257"/>
      <c r="N1056" s="257"/>
      <c r="O1056" s="257"/>
      <c r="P1056" s="257"/>
      <c r="Q1056" s="257"/>
      <c r="R1056" s="257"/>
      <c r="S1056" s="257"/>
    </row>
    <row r="1057" spans="9:9" s="131" customFormat="1" x14ac:dyDescent="0.2">
      <c r="I1057" s="257"/>
    </row>
  </sheetData>
  <dataConsolidate/>
  <pageMargins left="0.75" right="0.75" top="1" bottom="1" header="0.5" footer="0.5"/>
  <pageSetup orientation="portrait" horizontalDpi="4294967293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Multinet Total</vt:lpstr>
      <vt:lpstr>Multinet Melbourne</vt:lpstr>
    </vt:vector>
  </TitlesOfParts>
  <Company>National Institute of Economic and Industry Reserch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SMcCalman</dc:creator>
  <cp:lastModifiedBy>antony O'Dwyer</cp:lastModifiedBy>
  <cp:lastPrinted>2016-05-05T02:17:07Z</cp:lastPrinted>
  <dcterms:created xsi:type="dcterms:W3CDTF">2007-08-27T05:33:39Z</dcterms:created>
  <dcterms:modified xsi:type="dcterms:W3CDTF">2016-12-02T05:54:26Z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c63f8746-a6aa-4414-8de6-95f8a05d717a</vt:lpwstr>
  </property>
</Properties>
</file>