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thehub.apa.com.au/Corporate/MurraylinkRD2019/Revised Proposal Models/"/>
    </mc:Choice>
  </mc:AlternateContent>
  <bookViews>
    <workbookView xWindow="480" yWindow="405" windowWidth="18195" windowHeight="10170" activeTab="2"/>
  </bookViews>
  <sheets>
    <sheet name="Inputs" sheetId="3" r:id="rId1"/>
    <sheet name="Graphs" sheetId="16" r:id="rId2"/>
    <sheet name="Presentation Page" sheetId="9" r:id="rId3"/>
  </sheets>
  <externalReferences>
    <externalReference r:id="rId4"/>
    <externalReference r:id="rId5"/>
    <externalReference r:id="rId6"/>
    <externalReference r:id="rId7"/>
    <externalReference r:id="rId8"/>
  </externalReferences>
  <definedNames>
    <definedName name="APASupervisorHours">'[1]Modelling Assumptions'!$B$43</definedName>
    <definedName name="APATechnicianHours">'[1]Modelling Assumptions'!$B$66</definedName>
    <definedName name="CRCP_y1" localSheetId="2">'[2]Business &amp; other details'!$C$38</definedName>
    <definedName name="CRCP_y2" localSheetId="2">'[2]Business &amp; other details'!$D$38</definedName>
    <definedName name="CRCP_y3" localSheetId="2">'[2]Business &amp; other details'!$E$38</definedName>
    <definedName name="CRCP_y4" localSheetId="2">'[3]Business &amp; other details'!$F$38</definedName>
    <definedName name="CRCP_y5" localSheetId="2">'[3]Business &amp; other details'!$G$38</definedName>
    <definedName name="dms_DollarReal" localSheetId="2">'[3]Business &amp; other details'!$C$63</definedName>
    <definedName name="dms_FRCPlength_Num" localSheetId="2">'[2]Business &amp; other details'!$C$74</definedName>
    <definedName name="FRCP_y1" localSheetId="2">'[3]Business &amp; other details'!$C$35</definedName>
    <definedName name="FRCP_y2" localSheetId="2">'[3]Business &amp; other details'!$D$35</definedName>
    <definedName name="FRCP_y3" localSheetId="2">'[3]Business &amp; other details'!$E$35</definedName>
    <definedName name="FRCP_y4" localSheetId="2">'[3]Business &amp; other details'!$F$35</definedName>
    <definedName name="FRCP_y5" localSheetId="2">'[3]Business &amp; other details'!$G$35</definedName>
    <definedName name="HourlyRateAPAMaintenanceStaff">'[1]Modelling Assumptions'!$B$14</definedName>
    <definedName name="HourlyRateAPAOMSupervisor">'[1]Modelling Assumptions'!$B$15</definedName>
    <definedName name="LabourAdjustmentFactor">'[1]Modelling Assumptions'!$E$89:$I$89</definedName>
    <definedName name="MaterialsAdjustmentFactor">'[1]Modelling Assumptions'!$E$90:$I$90</definedName>
    <definedName name="PRCP_y2" localSheetId="2">'[2]Business &amp; other details'!$D$41</definedName>
    <definedName name="PRCP_y3" localSheetId="2">'[2]Business &amp; other details'!$E$41</definedName>
    <definedName name="PRCP_y4" localSheetId="2">'[2]Business &amp; other details'!$F$41</definedName>
    <definedName name="PRCP_y5" localSheetId="2">'[2]Business &amp; other details'!$G$41</definedName>
  </definedNames>
  <calcPr calcId="162913"/>
</workbook>
</file>

<file path=xl/calcChain.xml><?xml version="1.0" encoding="utf-8"?>
<calcChain xmlns="http://schemas.openxmlformats.org/spreadsheetml/2006/main">
  <c r="B193" i="9" l="1"/>
  <c r="C3" i="3" l="1"/>
  <c r="D3" i="3" l="1"/>
  <c r="C40" i="9" s="1"/>
  <c r="B109" i="9" l="1"/>
  <c r="B108" i="9"/>
  <c r="B45" i="9" l="1"/>
  <c r="B48" i="9"/>
  <c r="B49" i="9"/>
  <c r="B47" i="9"/>
  <c r="B46" i="9"/>
  <c r="B43" i="9" l="1"/>
  <c r="B44" i="9" l="1"/>
  <c r="B42" i="9" l="1"/>
  <c r="E152" i="9" l="1"/>
  <c r="F152" i="9"/>
  <c r="G152" i="9"/>
  <c r="H152" i="9"/>
  <c r="I152" i="9"/>
  <c r="J152" i="9"/>
  <c r="K152" i="9"/>
  <c r="D152" i="9"/>
  <c r="C140" i="9" l="1"/>
  <c r="D140" i="9"/>
  <c r="E140" i="9"/>
  <c r="F140" i="9"/>
  <c r="B140" i="9"/>
  <c r="E40" i="9" l="1"/>
  <c r="F40" i="9" l="1"/>
  <c r="G40" i="9" s="1"/>
  <c r="H40" i="9" s="1"/>
  <c r="I40" i="9" s="1"/>
  <c r="B34" i="9" l="1"/>
  <c r="D162" i="9" l="1"/>
  <c r="D178" i="9" s="1"/>
  <c r="C162" i="9"/>
  <c r="C178" i="9" s="1"/>
  <c r="F162" i="9"/>
  <c r="F178" i="9" s="1"/>
  <c r="E162" i="9"/>
  <c r="E178" i="9" s="1"/>
  <c r="C109" i="9"/>
  <c r="C108" i="9"/>
  <c r="B150" i="9" l="1"/>
  <c r="B162" i="9"/>
  <c r="D109" i="9"/>
  <c r="D108" i="9"/>
  <c r="B178" i="9" l="1"/>
  <c r="G178" i="9" s="1"/>
  <c r="G162" i="9"/>
  <c r="E109" i="9"/>
  <c r="E108" i="9"/>
  <c r="B71" i="9"/>
  <c r="F109" i="9" l="1"/>
  <c r="F108" i="9"/>
  <c r="B98" i="9"/>
  <c r="B62" i="9" s="1"/>
  <c r="G109" i="9" l="1"/>
  <c r="G108" i="9"/>
  <c r="D98" i="9"/>
  <c r="F133" i="9"/>
  <c r="D135" i="9"/>
  <c r="D171" i="9" s="1"/>
  <c r="C98" i="9" l="1"/>
  <c r="C62" i="9" s="1"/>
  <c r="H109" i="9"/>
  <c r="H108" i="9"/>
  <c r="E126" i="9"/>
  <c r="C134" i="9"/>
  <c r="C170" i="9" s="1"/>
  <c r="B128" i="9"/>
  <c r="D62" i="9"/>
  <c r="C46" i="9"/>
  <c r="D46" i="9" s="1"/>
  <c r="E46" i="9" s="1"/>
  <c r="F46" i="9" s="1"/>
  <c r="G46" i="9" s="1"/>
  <c r="H46" i="9" s="1"/>
  <c r="I46" i="9" s="1"/>
  <c r="B127" i="9"/>
  <c r="B167" i="9" s="1"/>
  <c r="C128" i="9"/>
  <c r="C130" i="9"/>
  <c r="E129" i="9"/>
  <c r="E168" i="9" s="1"/>
  <c r="B126" i="9"/>
  <c r="C135" i="9"/>
  <c r="C171" i="9" s="1"/>
  <c r="B134" i="9"/>
  <c r="B170" i="9" s="1"/>
  <c r="E133" i="9"/>
  <c r="C132" i="9"/>
  <c r="C169" i="9" s="1"/>
  <c r="E130" i="9"/>
  <c r="B129" i="9"/>
  <c r="B168" i="9" s="1"/>
  <c r="E134" i="9"/>
  <c r="E170" i="9" s="1"/>
  <c r="C129" i="9"/>
  <c r="C168" i="9" s="1"/>
  <c r="C127" i="9"/>
  <c r="C167" i="9" s="1"/>
  <c r="E127" i="9"/>
  <c r="E167" i="9" s="1"/>
  <c r="D133" i="9"/>
  <c r="D131" i="9"/>
  <c r="F129" i="9"/>
  <c r="F168" i="9" s="1"/>
  <c r="D126" i="9"/>
  <c r="D127" i="9"/>
  <c r="D167" i="9" s="1"/>
  <c r="F132" i="9"/>
  <c r="F169" i="9" s="1"/>
  <c r="E136" i="9"/>
  <c r="E172" i="9" s="1"/>
  <c r="E132" i="9"/>
  <c r="E169" i="9" s="1"/>
  <c r="E128" i="9"/>
  <c r="D130" i="9"/>
  <c r="C126" i="9"/>
  <c r="C125" i="9"/>
  <c r="C166" i="9" s="1"/>
  <c r="B131" i="9"/>
  <c r="C131" i="9"/>
  <c r="F135" i="9"/>
  <c r="F171" i="9" s="1"/>
  <c r="D128" i="9"/>
  <c r="F130" i="9"/>
  <c r="F128" i="9"/>
  <c r="D132" i="9"/>
  <c r="D169" i="9" s="1"/>
  <c r="F127" i="9"/>
  <c r="F167" i="9" s="1"/>
  <c r="F126" i="9"/>
  <c r="B133" i="9"/>
  <c r="C133" i="9"/>
  <c r="E135" i="9"/>
  <c r="E171" i="9" s="1"/>
  <c r="E131" i="9"/>
  <c r="B132" i="9"/>
  <c r="B169" i="9" s="1"/>
  <c r="D134" i="9"/>
  <c r="D170" i="9" s="1"/>
  <c r="D129" i="9"/>
  <c r="D168" i="9" s="1"/>
  <c r="B130" i="9"/>
  <c r="B135" i="9"/>
  <c r="B171" i="9" s="1"/>
  <c r="F131" i="9"/>
  <c r="F134" i="9"/>
  <c r="F170" i="9" s="1"/>
  <c r="C47" i="9"/>
  <c r="D47" i="9" s="1"/>
  <c r="E47" i="9" s="1"/>
  <c r="F47" i="9" s="1"/>
  <c r="G47" i="9" s="1"/>
  <c r="H47" i="9" s="1"/>
  <c r="I47" i="9" s="1"/>
  <c r="C58" i="9"/>
  <c r="D58" i="9" s="1"/>
  <c r="E58" i="9" s="1"/>
  <c r="F58" i="9" s="1"/>
  <c r="G58" i="9" s="1"/>
  <c r="H58" i="9" s="1"/>
  <c r="I58" i="9" s="1"/>
  <c r="C48" i="9"/>
  <c r="D48" i="9" s="1"/>
  <c r="E48" i="9" s="1"/>
  <c r="F48" i="9" s="1"/>
  <c r="G48" i="9" s="1"/>
  <c r="H48" i="9" s="1"/>
  <c r="I48" i="9" s="1"/>
  <c r="C59" i="9"/>
  <c r="D59" i="9" s="1"/>
  <c r="E59" i="9" s="1"/>
  <c r="F59" i="9" s="1"/>
  <c r="G59" i="9" s="1"/>
  <c r="H59" i="9" s="1"/>
  <c r="I59" i="9" s="1"/>
  <c r="C45" i="9"/>
  <c r="C49" i="9"/>
  <c r="D49" i="9" s="1"/>
  <c r="E49" i="9" s="1"/>
  <c r="F49" i="9" s="1"/>
  <c r="G49" i="9" s="1"/>
  <c r="H49" i="9" s="1"/>
  <c r="I49" i="9" s="1"/>
  <c r="C71" i="9"/>
  <c r="D71" i="9" s="1"/>
  <c r="E71" i="9" s="1"/>
  <c r="F71" i="9" s="1"/>
  <c r="G71" i="9" s="1"/>
  <c r="H71" i="9" s="1"/>
  <c r="I71" i="9" s="1"/>
  <c r="I109" i="9" l="1"/>
  <c r="I108" i="9"/>
  <c r="G171" i="9"/>
  <c r="E173" i="9"/>
  <c r="G167" i="9"/>
  <c r="G169" i="9"/>
  <c r="G168" i="9"/>
  <c r="G170" i="9"/>
  <c r="B136" i="9"/>
  <c r="B172" i="9" s="1"/>
  <c r="D45" i="9"/>
  <c r="C136" i="9"/>
  <c r="C173" i="9" s="1"/>
  <c r="D136" i="9"/>
  <c r="D173" i="9" s="1"/>
  <c r="F136" i="9"/>
  <c r="F172" i="9" s="1"/>
  <c r="F125" i="9"/>
  <c r="F166" i="9" s="1"/>
  <c r="D125" i="9"/>
  <c r="D166" i="9" s="1"/>
  <c r="E125" i="9"/>
  <c r="B125" i="9"/>
  <c r="E98" i="9"/>
  <c r="I98" i="9"/>
  <c r="F98" i="9"/>
  <c r="H98" i="9"/>
  <c r="G98" i="9"/>
  <c r="E62" i="9" l="1"/>
  <c r="G62" i="9"/>
  <c r="D160" i="9" s="1"/>
  <c r="H62" i="9"/>
  <c r="E160" i="9" s="1"/>
  <c r="F62" i="9"/>
  <c r="C160" i="9" s="1"/>
  <c r="I62" i="9"/>
  <c r="F160" i="9" s="1"/>
  <c r="B173" i="9"/>
  <c r="F173" i="9"/>
  <c r="F174" i="9" s="1"/>
  <c r="B160" i="9"/>
  <c r="B137" i="9"/>
  <c r="B166" i="9"/>
  <c r="E137" i="9"/>
  <c r="E166" i="9"/>
  <c r="E174" i="9" s="1"/>
  <c r="D137" i="9"/>
  <c r="D172" i="9"/>
  <c r="D174" i="9" s="1"/>
  <c r="C137" i="9"/>
  <c r="C172" i="9"/>
  <c r="C174" i="9" s="1"/>
  <c r="E45" i="9"/>
  <c r="F137" i="9"/>
  <c r="C60" i="9"/>
  <c r="D60" i="9" s="1"/>
  <c r="E60" i="9" s="1"/>
  <c r="F60" i="9" s="1"/>
  <c r="G60" i="9" s="1"/>
  <c r="H60" i="9" s="1"/>
  <c r="I60" i="9" s="1"/>
  <c r="G160" i="9" l="1"/>
  <c r="B174" i="9"/>
  <c r="G173" i="9"/>
  <c r="G166" i="9"/>
  <c r="G172" i="9"/>
  <c r="B161" i="9"/>
  <c r="F45" i="9"/>
  <c r="C161" i="9" l="1"/>
  <c r="G174" i="9"/>
  <c r="G45" i="9"/>
  <c r="D161" i="9" s="1"/>
  <c r="H45" i="9" l="1"/>
  <c r="E161" i="9" s="1"/>
  <c r="I45" i="9" l="1"/>
  <c r="F161" i="9" s="1"/>
  <c r="G161" i="9" s="1"/>
  <c r="C43" i="9" l="1"/>
  <c r="D43" i="9" s="1"/>
  <c r="E43" i="9" s="1"/>
  <c r="F43" i="9" s="1"/>
  <c r="G43" i="9" s="1"/>
  <c r="H43" i="9" s="1"/>
  <c r="I43" i="9" s="1"/>
  <c r="C44" i="9"/>
  <c r="D44" i="9" s="1"/>
  <c r="E44" i="9" s="1"/>
  <c r="F44" i="9" s="1"/>
  <c r="G44" i="9" s="1"/>
  <c r="H44" i="9" s="1"/>
  <c r="I44" i="9" s="1"/>
  <c r="B50" i="9" l="1"/>
  <c r="B70" i="9"/>
  <c r="C42" i="9"/>
  <c r="C70" i="9" l="1"/>
  <c r="D70" i="9" s="1"/>
  <c r="E70" i="9" s="1"/>
  <c r="F70" i="9" s="1"/>
  <c r="G70" i="9" s="1"/>
  <c r="H70" i="9" s="1"/>
  <c r="I70" i="9" s="1"/>
  <c r="D42" i="9"/>
  <c r="C50" i="9"/>
  <c r="D50" i="9" l="1"/>
  <c r="E42" i="9"/>
  <c r="B57" i="9"/>
  <c r="C57" i="9" l="1"/>
  <c r="B63" i="9"/>
  <c r="F42" i="9"/>
  <c r="E50" i="9"/>
  <c r="C159" i="9" l="1"/>
  <c r="C158" i="9"/>
  <c r="B159" i="9"/>
  <c r="B64" i="9"/>
  <c r="B158" i="9"/>
  <c r="B146" i="9"/>
  <c r="F50" i="9"/>
  <c r="G42" i="9"/>
  <c r="D57" i="9"/>
  <c r="D63" i="9" s="1"/>
  <c r="C63" i="9"/>
  <c r="C163" i="9" l="1"/>
  <c r="B163" i="9"/>
  <c r="D64" i="9"/>
  <c r="D158" i="9"/>
  <c r="C64" i="9"/>
  <c r="C146" i="9"/>
  <c r="G50" i="9"/>
  <c r="H42" i="9"/>
  <c r="E57" i="9"/>
  <c r="E63" i="9" s="1"/>
  <c r="B177" i="9" l="1"/>
  <c r="B194" i="9"/>
  <c r="C177" i="9"/>
  <c r="C179" i="9" s="1"/>
  <c r="C194" i="9"/>
  <c r="B179" i="9"/>
  <c r="E64" i="9"/>
  <c r="E159" i="9"/>
  <c r="E158" i="9"/>
  <c r="B147" i="9"/>
  <c r="D159" i="9"/>
  <c r="D146" i="9"/>
  <c r="E118" i="9"/>
  <c r="F57" i="9"/>
  <c r="H50" i="9"/>
  <c r="I42" i="9"/>
  <c r="I50" i="9" l="1"/>
  <c r="F159" i="9"/>
  <c r="G159" i="9" s="1"/>
  <c r="F158" i="9"/>
  <c r="E163" i="9"/>
  <c r="D163" i="9"/>
  <c r="E146" i="9"/>
  <c r="G57" i="9"/>
  <c r="F63" i="9"/>
  <c r="D177" i="9" l="1"/>
  <c r="D194" i="9"/>
  <c r="E177" i="9"/>
  <c r="E179" i="9" s="1"/>
  <c r="E194" i="9"/>
  <c r="D179" i="9"/>
  <c r="F163" i="9"/>
  <c r="F194" i="9" s="1"/>
  <c r="G158" i="9"/>
  <c r="F64" i="9"/>
  <c r="C147" i="9"/>
  <c r="F146" i="9"/>
  <c r="F118" i="9"/>
  <c r="H57" i="9"/>
  <c r="G63" i="9"/>
  <c r="G194" i="9" l="1"/>
  <c r="G163" i="9"/>
  <c r="F177" i="9"/>
  <c r="G146" i="9"/>
  <c r="G64" i="9"/>
  <c r="D147" i="9"/>
  <c r="G118" i="9"/>
  <c r="I57" i="9"/>
  <c r="I63" i="9" s="1"/>
  <c r="H63" i="9"/>
  <c r="F179" i="9" l="1"/>
  <c r="G179" i="9" s="1"/>
  <c r="G177" i="9"/>
  <c r="H64" i="9"/>
  <c r="E147" i="9"/>
  <c r="I64" i="9"/>
  <c r="F147" i="9"/>
  <c r="I118" i="9"/>
  <c r="H118" i="9"/>
</calcChain>
</file>

<file path=xl/comments1.xml><?xml version="1.0" encoding="utf-8"?>
<comments xmlns="http://schemas.openxmlformats.org/spreadsheetml/2006/main">
  <authors>
    <author>Mclagan, Shaun</author>
  </authors>
  <commentList>
    <comment ref="A119" authorId="0" shapeId="0">
      <text>
        <r>
          <rPr>
            <sz val="9"/>
            <color indexed="81"/>
            <rFont val="Tahoma"/>
            <family val="2"/>
          </rPr>
          <t>Murray Link does not have corporate costs.</t>
        </r>
      </text>
    </comment>
  </commentList>
</comments>
</file>

<file path=xl/sharedStrings.xml><?xml version="1.0" encoding="utf-8"?>
<sst xmlns="http://schemas.openxmlformats.org/spreadsheetml/2006/main" count="223" uniqueCount="155">
  <si>
    <t>Total</t>
  </si>
  <si>
    <t>Reference Year</t>
  </si>
  <si>
    <t>2018/19</t>
  </si>
  <si>
    <t>2019/20</t>
  </si>
  <si>
    <t>2020/21</t>
  </si>
  <si>
    <t>2021/22</t>
  </si>
  <si>
    <t>2022/23</t>
  </si>
  <si>
    <t>2015-16</t>
  </si>
  <si>
    <t>2016-17</t>
  </si>
  <si>
    <t>2018-19</t>
  </si>
  <si>
    <t>Inflation Rate</t>
  </si>
  <si>
    <t>2017-18</t>
  </si>
  <si>
    <t>Base</t>
  </si>
  <si>
    <t>Target</t>
  </si>
  <si>
    <t>Insurance</t>
  </si>
  <si>
    <t>Efficient historic opex</t>
  </si>
  <si>
    <t>Real price changes</t>
  </si>
  <si>
    <t>Output growth</t>
  </si>
  <si>
    <t>Productivity growth</t>
  </si>
  <si>
    <t>Step changes</t>
  </si>
  <si>
    <t>Category specific forecasts</t>
  </si>
  <si>
    <t>NETWORK OPERATIONS AND MAINTENANCE</t>
  </si>
  <si>
    <t>Operating and maintenance expenses</t>
  </si>
  <si>
    <t>Management fees and expenses</t>
  </si>
  <si>
    <t>OTHER COSTS</t>
  </si>
  <si>
    <t>Tax on property and capital</t>
  </si>
  <si>
    <t>Accounting/audit fees</t>
  </si>
  <si>
    <t>Other</t>
  </si>
  <si>
    <t>Debt raising costs</t>
  </si>
  <si>
    <t>Labour</t>
  </si>
  <si>
    <t>Contractors</t>
  </si>
  <si>
    <t xml:space="preserve">Insurance, Licences and fees </t>
  </si>
  <si>
    <t xml:space="preserve">Overheads/corporate costs </t>
  </si>
  <si>
    <t xml:space="preserve">General </t>
  </si>
  <si>
    <t xml:space="preserve">Management services fees </t>
  </si>
  <si>
    <t xml:space="preserve">Treasury/financing costs </t>
  </si>
  <si>
    <t>2.16.1 - PRESCRIBED TRANSMISSION SERVICES - OPEX BY DRIVER</t>
  </si>
  <si>
    <t>2.16.2 - PRESCRIBED TRANSMISSION SERVICES - OPEX BY CATEGORY</t>
  </si>
  <si>
    <t>Year</t>
  </si>
  <si>
    <t>Forecast Operating Expenditure ($m Real 2012-13)</t>
  </si>
  <si>
    <t>PTRM</t>
  </si>
  <si>
    <t>Other operating costs (Materials)</t>
  </si>
  <si>
    <t>Description</t>
  </si>
  <si>
    <t>AIR BLAST COOLER MAINTENANCE  10 yrs</t>
  </si>
  <si>
    <t>AIR BLAST COOLER MAINTENANCE  2 yrs</t>
  </si>
  <si>
    <t>CAPACITIVE VOLTAGE TRANSFORMER MAINTENANCE 5 yrs</t>
  </si>
  <si>
    <t>CIRCUIT BREAKER MAINTENANCE 6 yrs</t>
  </si>
  <si>
    <t>DIRECT VOLTAGE DIVIDER MAINTENANCE 2 yrs</t>
  </si>
  <si>
    <t>DISCONNECTOR &amp; EARTH SWITCH MAINTENANCE 2 yrs</t>
  </si>
  <si>
    <t>MOTORISED OPERATING MECHANISM MAINTENANCE 6 yrs</t>
  </si>
  <si>
    <t>NITROGEN DISCHARGE UNIT MAINTENANCE 3 yrs</t>
  </si>
  <si>
    <t>OIL FILLED CAPACITOR MAINTENANCE 3 yrs</t>
  </si>
  <si>
    <t>OUTDOOR POST TYPE CURRENT TRANSFORMER 5 yrs</t>
  </si>
  <si>
    <t>PLC FILTER TUNING UNIT MAINTENANCE 5 yrs</t>
  </si>
  <si>
    <t>UNINTERRUPTIBLE POWER SUPPLY 5 yrs</t>
  </si>
  <si>
    <t>VALVE COOLING SYSTEM MAINTENANCE 2 yrs</t>
  </si>
  <si>
    <t>VALVE COOLING SYSTEM MAINTENANCE 5 yrs</t>
  </si>
  <si>
    <t>CPI Escalator</t>
  </si>
  <si>
    <t>Efficient Historic Opex- Categories</t>
  </si>
  <si>
    <t>Forecast ($0's, real June 2018)</t>
  </si>
  <si>
    <t>2019-20</t>
  </si>
  <si>
    <t>2020-21</t>
  </si>
  <si>
    <t>2021-22</t>
  </si>
  <si>
    <t>2022-23</t>
  </si>
  <si>
    <t>Corporate Costs</t>
  </si>
  <si>
    <t>Controllable Opex</t>
  </si>
  <si>
    <t>Notes:</t>
  </si>
  <si>
    <t>This is an every 10 year comprehensive maintenance of parts in the air blast cooler system. The maintainence all the various components is expected to cost $119,668 per decade. There is a standing order in oracle approved specifically to address this maintenance. The reference code is 143963 for order 298968. The required maintenance is set out in 8-1000-195_E Rev02.</t>
  </si>
  <si>
    <t>Every two years a comprehensive cleaning is undertaken on the airblast cooler. This is generally undertaken by the contractor Charlies Engineering and tends to cost an additional $3.3K to effect. These are done under work order PM 44220. The required maintenance is set out in 8-1000-195_E Rev02.</t>
  </si>
  <si>
    <t>5 year maintenance on the voltage transformer performed by Graylings and Lex Logic. Associated PM for work is 44147 and the details are set out in job plan 3811 and document 1HSB435409-100 enrev1.</t>
  </si>
  <si>
    <t>Maintenance on the Redcliffe Circuit Breaker is performed every 6 years. These are outside and require a comprehensive inspection, cleaning and repair. The work needs to be performed by technical specialists and is currently undertaken by ABB. The associated work order is 4290 with job plan 3717 and detailed in document 1HSB435409-100 enrev1.</t>
  </si>
  <si>
    <t>Maintenance specific to the Direct Voltage Divider spark testing is performed by ABB once every 2 years. The associated PM is 44074 with job number 3757 and document MI-1STKI05201.</t>
  </si>
  <si>
    <t>Specific Disconnector and Earth switch maintenance is performed every 2 years by Coates Hire. PM 44138 and work order 3841 and document DL-WI-45 Disconnector &amp; Earth Switch Maintenance- Rev 2.</t>
  </si>
  <si>
    <t>Maintenance is performed every 6 years by Graylings and Lex Logic contracting. Associated PM is 44131 and work order  3837 and document DL-WI-45 Disconnector &amp; Earth Switch Maintenance- Rev 2.</t>
  </si>
  <si>
    <t>Replacement of hoses on the nitrogen discharge unit which are detailed in the following procedure 8-1000-135_E Rev.03</t>
  </si>
  <si>
    <t>The capacitor banks capacitance should be measured every 3 years as detailed in SECAPB-003-4.EN.Rev.02</t>
  </si>
  <si>
    <t>The transformers resin surface needs to be cleaned and re-coated with a silicone resin as detailed in EKMMm-0001.98Rev. 00</t>
  </si>
  <si>
    <t>A detailed inspection of the PLC filter tuning unit is required every 5 years and is performed by ABB as detailed in document 1JNL100053-917.</t>
  </si>
  <si>
    <t>Repairing and maintaining the cooling fans as detailed in document 9-1578 Rev.03</t>
  </si>
  <si>
    <t>Standard two year maintenance as detailed in document 8-5630-200 Rev. 01</t>
  </si>
  <si>
    <t>The ion exchange vessels need to be dismantled and cleaned every 5 years as detailed in document 8-5630-200 Rev. 01.</t>
  </si>
  <si>
    <t>Maintenance</t>
  </si>
  <si>
    <t>Airblast cooler</t>
  </si>
  <si>
    <t>Capacitive Voltage Transformer</t>
  </si>
  <si>
    <t>Circuit Breaker</t>
  </si>
  <si>
    <t>Direct Voltage Divider</t>
  </si>
  <si>
    <t>Disconnectors and earth switch</t>
  </si>
  <si>
    <t>Motoerised operating mechanism</t>
  </si>
  <si>
    <t>Nitrogen Discharge unit</t>
  </si>
  <si>
    <t>Oil filled capacitor</t>
  </si>
  <si>
    <t>Outdoor post type current transformers</t>
  </si>
  <si>
    <t>PLC filter tuning unit</t>
  </si>
  <si>
    <t>Uninterruptible power supply</t>
  </si>
  <si>
    <t>Valve cooling system</t>
  </si>
  <si>
    <t>Routine</t>
  </si>
  <si>
    <t>Fault and Condition</t>
  </si>
  <si>
    <t>Non System</t>
  </si>
  <si>
    <t>Connection Charges</t>
  </si>
  <si>
    <t>Regulatory Split</t>
  </si>
  <si>
    <t>Murraylink</t>
  </si>
  <si>
    <t>Corrective</t>
  </si>
  <si>
    <t>Condition Based</t>
  </si>
  <si>
    <t>Written Submission Categories (in $1,000's)</t>
  </si>
  <si>
    <t>Non Recurring</t>
  </si>
  <si>
    <t>Connection Charge</t>
  </si>
  <si>
    <t>Operating Expenditure</t>
  </si>
  <si>
    <t>2014-15</t>
  </si>
  <si>
    <t>2013-14</t>
  </si>
  <si>
    <t>Actual</t>
  </si>
  <si>
    <t>Estimate (Current period)</t>
  </si>
  <si>
    <t>Forecast (future period)</t>
  </si>
  <si>
    <t>Written Submission Categories (in $m real 2018)</t>
  </si>
  <si>
    <t>Other non recurring operating expenditure</t>
  </si>
  <si>
    <t>Operating expenditure</t>
  </si>
  <si>
    <t>Exclusions</t>
  </si>
  <si>
    <t>EBSS Operating expenditure</t>
  </si>
  <si>
    <t>EBSS(in $m real 2018)</t>
  </si>
  <si>
    <t>2.6.1 - NON-NETWORK EXPENDITURE</t>
  </si>
  <si>
    <t xml:space="preserve">EXPENDITURE </t>
  </si>
  <si>
    <t>OPEX</t>
  </si>
  <si>
    <t>IT &amp; COMMUNICATIONS</t>
  </si>
  <si>
    <t>MOTOR VEHICLES</t>
  </si>
  <si>
    <t>BUILDINGS AND PROPERTY</t>
  </si>
  <si>
    <t>OTHER</t>
  </si>
  <si>
    <t>CAPEX</t>
  </si>
  <si>
    <t>Operating Expenditure Forecasting</t>
  </si>
  <si>
    <t>Inputs Tables</t>
  </si>
  <si>
    <t>Expenditures</t>
  </si>
  <si>
    <t>Total buildings and property expenditure</t>
  </si>
  <si>
    <t>Total other</t>
  </si>
  <si>
    <t>Expenditure</t>
  </si>
  <si>
    <t>Calculations</t>
  </si>
  <si>
    <t xml:space="preserve">2.17.5 - CATEGORY SPECIFIC OPEX </t>
  </si>
  <si>
    <t>Outputs</t>
  </si>
  <si>
    <t>Presentation Tables</t>
  </si>
  <si>
    <t>2016/17</t>
  </si>
  <si>
    <t>2017/18</t>
  </si>
  <si>
    <t>2013/14</t>
  </si>
  <si>
    <t>2014/15</t>
  </si>
  <si>
    <t>2015/16</t>
  </si>
  <si>
    <t>2017/18(e)</t>
  </si>
  <si>
    <t>AER Forecast</t>
  </si>
  <si>
    <t>Actuals</t>
  </si>
  <si>
    <t>Actual compared to forecast</t>
  </si>
  <si>
    <t>Historic operating expenditure ($m nominal)</t>
  </si>
  <si>
    <t>AER forecast $2014</t>
  </si>
  <si>
    <t>Inflation AER RAB</t>
  </si>
  <si>
    <t>Inflation forecast AER PTRM</t>
  </si>
  <si>
    <t>Index for AER adjustment</t>
  </si>
  <si>
    <t>Forecast operating expenditure ($m nominal)</t>
  </si>
  <si>
    <t>Forecast Operating Expenditure</t>
  </si>
  <si>
    <t>AER inflation and forecast</t>
  </si>
  <si>
    <t>modified to reflect AER inflation update</t>
  </si>
  <si>
    <t>Calculation of nominal AER foecast</t>
  </si>
  <si>
    <t>Updated proposal model to account for AER update to inflation.  No other changes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</si>
</sst>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7" formatCode="&quot;$&quot;#,##0.00;\-&quot;$&quot;#,##0.00"/>
    <numFmt numFmtId="41" formatCode="_-* #,##0_-;\-* #,##0_-;_-* &quot;-&quot;_-;_-@_-"/>
    <numFmt numFmtId="44" formatCode="_-&quot;$&quot;* #,##0.00_-;\-&quot;$&quot;* #,##0.00_-;_-&quot;$&quot;* &quot;-&quot;??_-;_-@_-"/>
    <numFmt numFmtId="43" formatCode="_-* #,##0.00_-;\-* #,##0.00_-;_-* &quot;-&quot;??_-;_-@_-"/>
    <numFmt numFmtId="165" formatCode="_-&quot;$&quot;* #,##0_-;[Red]\-&quot;$&quot;* #,##0_-;_-&quot;$&quot;* &quot;-&quot;??_-;_-@_-"/>
    <numFmt numFmtId="167" formatCode="_-* #,##0.0_-;[Red]\(#,##0.0\)_-;_-* &quot;-&quot;??_-;_-@_-"/>
    <numFmt numFmtId="170" formatCode="_(* #,##0.00_);_(* \(#,##0.00\);_(* &quot;-&quot;??_);_(@_)"/>
    <numFmt numFmtId="171" formatCode="_-&quot;$&quot;* #,##0_-;\-&quot;$&quot;* #,##0_-;_-&quot;$&quot;* &quot;-&quot;??_-;_-@_-"/>
    <numFmt numFmtId="172" formatCode="_-* #,##0_-;\-* #,##0_-;_-* &quot;-&quot;??_-;_-@_-"/>
    <numFmt numFmtId="174" formatCode="_-&quot;$&quot;* #,##0.000_-;\-&quot;$&quot;* #,##0.000_-;_-&quot;$&quot;* &quot;-&quot;???_-;_-@_-"/>
    <numFmt numFmtId="175" formatCode="_-* #,##0.0_-;\-* #,##0.0_-;_-* &quot;-&quot;??_-;_-@_-"/>
    <numFmt numFmtId="176" formatCode="_-* #,##0.0_-;\-* #,##0.0_-;_-* &quot;-&quot;_-;_-@_-"/>
    <numFmt numFmtId="178" formatCode="0.0%"/>
  </numFmts>
  <fonts count="32"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10"/>
      <color theme="1"/>
      <name val="Arial"/>
      <family val="2"/>
    </font>
    <font>
      <sz val="11"/>
      <name val="Calibri"/>
      <family val="2"/>
      <scheme val="minor"/>
    </font>
    <font>
      <sz val="11"/>
      <color theme="1"/>
      <name val="Calibri"/>
      <family val="2"/>
      <scheme val="minor"/>
    </font>
    <font>
      <sz val="11"/>
      <color theme="1"/>
      <name val="Consolas"/>
      <family val="2"/>
    </font>
    <font>
      <sz val="10"/>
      <name val="Arial"/>
      <family val="2"/>
    </font>
    <font>
      <b/>
      <sz val="10"/>
      <name val="Arial"/>
      <family val="2"/>
    </font>
    <font>
      <b/>
      <sz val="10"/>
      <name val="Calibri"/>
      <family val="2"/>
      <scheme val="minor"/>
    </font>
    <font>
      <b/>
      <sz val="12"/>
      <name val="Calibri"/>
      <family val="2"/>
      <scheme val="minor"/>
    </font>
    <font>
      <sz val="10"/>
      <name val="Calibri"/>
      <family val="2"/>
      <scheme val="minor"/>
    </font>
    <font>
      <b/>
      <sz val="14"/>
      <color theme="0"/>
      <name val="Calibri"/>
      <family val="2"/>
      <scheme val="minor"/>
    </font>
    <font>
      <sz val="10"/>
      <color rgb="FFFF0000"/>
      <name val="Arial"/>
      <family val="2"/>
    </font>
    <font>
      <b/>
      <sz val="11"/>
      <name val="Arial"/>
      <family val="2"/>
    </font>
    <font>
      <sz val="10"/>
      <color theme="0"/>
      <name val="Arial"/>
      <family val="2"/>
    </font>
    <font>
      <sz val="9"/>
      <color indexed="81"/>
      <name val="Tahoma"/>
      <family val="2"/>
    </font>
    <font>
      <b/>
      <sz val="12"/>
      <color theme="0"/>
      <name val="Calibri"/>
      <family val="2"/>
      <scheme val="minor"/>
    </font>
    <font>
      <b/>
      <sz val="10"/>
      <color theme="0"/>
      <name val="Arial"/>
      <family val="2"/>
    </font>
    <font>
      <sz val="11"/>
      <color theme="1"/>
      <name val="Arial"/>
      <family val="2"/>
    </font>
    <font>
      <b/>
      <sz val="11"/>
      <color theme="1"/>
      <name val="Arial"/>
      <family val="2"/>
    </font>
    <font>
      <b/>
      <sz val="14"/>
      <color theme="0"/>
      <name val="Arial"/>
      <family val="2"/>
    </font>
    <font>
      <sz val="10"/>
      <color theme="1"/>
      <name val="Times New Roman"/>
      <family val="1"/>
    </font>
    <font>
      <b/>
      <sz val="24"/>
      <color theme="1"/>
      <name val="Century"/>
      <family val="1"/>
    </font>
    <font>
      <b/>
      <sz val="14"/>
      <color theme="1"/>
      <name val="Arial"/>
      <family val="2"/>
    </font>
    <font>
      <b/>
      <sz val="10"/>
      <color theme="1"/>
      <name val="Times New Roman"/>
      <family val="1"/>
    </font>
    <font>
      <b/>
      <sz val="9"/>
      <color rgb="FFFFFFFF"/>
      <name val="Century Gothic"/>
      <family val="2"/>
    </font>
    <font>
      <sz val="9"/>
      <color theme="1"/>
      <name val="Century Gothic"/>
      <family val="2"/>
    </font>
    <font>
      <sz val="11"/>
      <color rgb="FF006100"/>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4" tint="-0.249977111117893"/>
        <bgColor indexed="64"/>
      </patternFill>
    </fill>
    <fill>
      <patternFill patternType="solid">
        <fgColor theme="0"/>
        <bgColor indexed="64"/>
      </patternFill>
    </fill>
    <fill>
      <patternFill patternType="solid">
        <fgColor rgb="FF000000"/>
        <bgColor indexed="64"/>
      </patternFill>
    </fill>
    <fill>
      <patternFill patternType="solid">
        <fgColor rgb="FFC6EFCE"/>
      </patternFill>
    </fill>
    <fill>
      <patternFill patternType="solid">
        <fgColor rgb="FFFFFFCC"/>
      </patternFill>
    </fill>
  </fills>
  <borders count="69">
    <border>
      <left/>
      <right/>
      <top/>
      <bottom/>
      <diagonal/>
    </border>
    <border>
      <left/>
      <right/>
      <top style="thin">
        <color auto="1"/>
      </top>
      <bottom/>
      <diagonal/>
    </border>
    <border>
      <left style="thin">
        <color auto="1"/>
      </left>
      <right/>
      <top style="thin">
        <color auto="1"/>
      </top>
      <bottom style="thin">
        <color auto="1"/>
      </bottom>
      <diagonal/>
    </border>
    <border>
      <left style="medium">
        <color indexed="64"/>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bottom style="medium">
        <color auto="1"/>
      </bottom>
      <diagonal/>
    </border>
    <border>
      <left style="medium">
        <color indexed="64"/>
      </left>
      <right/>
      <top style="medium">
        <color indexed="64"/>
      </top>
      <bottom style="medium">
        <color auto="1"/>
      </bottom>
      <diagonal/>
    </border>
    <border>
      <left style="thin">
        <color indexed="64"/>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thin">
        <color theme="0" tint="-0.24994659260841701"/>
      </top>
      <bottom style="medium">
        <color auto="1"/>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medium">
        <color auto="1"/>
      </top>
      <bottom style="thin">
        <color theme="0" tint="-0.24994659260841701"/>
      </bottom>
      <diagonal/>
    </border>
    <border>
      <left/>
      <right style="thin">
        <color auto="1"/>
      </right>
      <top style="thin">
        <color theme="0" tint="-0.24994659260841701"/>
      </top>
      <bottom/>
      <diagonal/>
    </border>
    <border>
      <left/>
      <right style="thin">
        <color theme="0" tint="-0.24994659260841701"/>
      </right>
      <top style="medium">
        <color indexed="64"/>
      </top>
      <bottom style="medium">
        <color indexed="64"/>
      </bottom>
      <diagonal/>
    </border>
    <border>
      <left style="thin">
        <color theme="0" tint="-0.24994659260841701"/>
      </left>
      <right style="thin">
        <color auto="1"/>
      </right>
      <top style="medium">
        <color auto="1"/>
      </top>
      <bottom style="medium">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auto="1"/>
      </left>
      <right style="thin">
        <color auto="1"/>
      </right>
      <top style="medium">
        <color auto="1"/>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right style="thin">
        <color theme="0" tint="-0.24994659260841701"/>
      </right>
      <top/>
      <bottom style="thin">
        <color theme="0" tint="-0.24994659260841701"/>
      </bottom>
      <diagonal/>
    </border>
    <border>
      <left style="medium">
        <color auto="1"/>
      </left>
      <right style="thin">
        <color indexed="64"/>
      </right>
      <top style="thin">
        <color theme="0" tint="-0.24994659260841701"/>
      </top>
      <bottom style="medium">
        <color auto="1"/>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style="medium">
        <color auto="1"/>
      </left>
      <right/>
      <top style="thin">
        <color theme="0" tint="-0.24994659260841701"/>
      </top>
      <bottom style="medium">
        <color auto="1"/>
      </bottom>
      <diagonal/>
    </border>
    <border>
      <left style="thin">
        <color theme="0" tint="-0.24994659260841701"/>
      </left>
      <right/>
      <top style="thin">
        <color theme="0" tint="-0.24994659260841701"/>
      </top>
      <bottom style="medium">
        <color auto="1"/>
      </bottom>
      <diagonal/>
    </border>
    <border>
      <left/>
      <right/>
      <top style="thin">
        <color theme="0" tint="-0.24994659260841701"/>
      </top>
      <bottom style="medium">
        <color auto="1"/>
      </bottom>
      <diagonal/>
    </border>
    <border>
      <left style="medium">
        <color auto="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auto="1"/>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s>
  <cellStyleXfs count="14">
    <xf numFmtId="0" fontId="0" fillId="0" borderId="0"/>
    <xf numFmtId="9" fontId="5" fillId="0" borderId="0" applyFont="0" applyFill="0" applyBorder="0" applyAlignment="0" applyProtection="0"/>
    <xf numFmtId="0" fontId="8" fillId="0" borderId="0"/>
    <xf numFmtId="44" fontId="5" fillId="0" borderId="0" applyFont="0" applyFill="0" applyBorder="0" applyAlignment="0" applyProtection="0"/>
    <xf numFmtId="0" fontId="9" fillId="0" borderId="0"/>
    <xf numFmtId="0" fontId="10" fillId="0" borderId="0"/>
    <xf numFmtId="0" fontId="10" fillId="0" borderId="0" applyFill="0"/>
    <xf numFmtId="0" fontId="4" fillId="0" borderId="0"/>
    <xf numFmtId="167" fontId="7" fillId="8" borderId="20" applyBorder="0">
      <alignment horizontal="right"/>
    </xf>
    <xf numFmtId="0" fontId="20" fillId="3" borderId="0">
      <alignment vertical="center"/>
      <protection locked="0"/>
    </xf>
    <xf numFmtId="170" fontId="3" fillId="0" borderId="0" applyFont="0" applyFill="0" applyBorder="0" applyAlignment="0" applyProtection="0"/>
    <xf numFmtId="43" fontId="5" fillId="0" borderId="0" applyFont="0" applyFill="0" applyBorder="0" applyAlignment="0" applyProtection="0"/>
    <xf numFmtId="0" fontId="31" fillId="12" borderId="0" applyNumberFormat="0" applyBorder="0" applyAlignment="0" applyProtection="0"/>
    <xf numFmtId="0" fontId="5" fillId="13" borderId="62" applyNumberFormat="0" applyFont="0" applyAlignment="0" applyProtection="0"/>
  </cellStyleXfs>
  <cellXfs count="162">
    <xf numFmtId="0" fontId="0" fillId="0" borderId="0" xfId="0"/>
    <xf numFmtId="0" fontId="6" fillId="0" borderId="0" xfId="0" applyFont="1"/>
    <xf numFmtId="165" fontId="0" fillId="0" borderId="0" xfId="0" applyNumberFormat="1"/>
    <xf numFmtId="43" fontId="0" fillId="0" borderId="0" xfId="0" applyNumberFormat="1"/>
    <xf numFmtId="0" fontId="10" fillId="0" borderId="3" xfId="5" applyFont="1" applyFill="1" applyBorder="1" applyAlignment="1">
      <alignment horizontal="right" vertical="center" indent="1"/>
    </xf>
    <xf numFmtId="0" fontId="10" fillId="0" borderId="4" xfId="5" applyFont="1" applyFill="1" applyBorder="1" applyAlignment="1">
      <alignment horizontal="right" vertical="center" indent="1"/>
    </xf>
    <xf numFmtId="0" fontId="10" fillId="0" borderId="5" xfId="5" applyFont="1" applyFill="1" applyBorder="1" applyAlignment="1">
      <alignment horizontal="right" vertical="center" indent="1"/>
    </xf>
    <xf numFmtId="0" fontId="12" fillId="0" borderId="6" xfId="0" applyFont="1" applyFill="1" applyBorder="1" applyAlignment="1">
      <alignment horizontal="right" vertical="center" wrapText="1" indent="1"/>
    </xf>
    <xf numFmtId="0" fontId="13" fillId="2" borderId="7" xfId="0" applyFont="1" applyFill="1" applyBorder="1" applyProtection="1"/>
    <xf numFmtId="0" fontId="14" fillId="0" borderId="3" xfId="5" applyFont="1" applyFill="1" applyBorder="1" applyAlignment="1">
      <alignment horizontal="right" vertical="center" indent="1"/>
    </xf>
    <xf numFmtId="0" fontId="14" fillId="0" borderId="4" xfId="5" applyFont="1" applyFill="1" applyBorder="1" applyAlignment="1">
      <alignment horizontal="right" vertical="center" indent="1"/>
    </xf>
    <xf numFmtId="44" fontId="0" fillId="0" borderId="0" xfId="0" applyNumberFormat="1"/>
    <xf numFmtId="0" fontId="15" fillId="3" borderId="0" xfId="6" applyFont="1" applyFill="1" applyBorder="1" applyAlignment="1" applyProtection="1">
      <alignment vertical="center"/>
    </xf>
    <xf numFmtId="7" fontId="0" fillId="0" borderId="0" xfId="0" applyNumberFormat="1"/>
    <xf numFmtId="0" fontId="11" fillId="6" borderId="8" xfId="5" applyFont="1" applyFill="1" applyBorder="1" applyAlignment="1">
      <alignment horizontal="left" vertical="center" wrapText="1"/>
    </xf>
    <xf numFmtId="0" fontId="17" fillId="4" borderId="24" xfId="5" applyFont="1" applyFill="1" applyBorder="1" applyAlignment="1" applyProtection="1">
      <alignment horizontal="center" vertical="center" wrapText="1"/>
    </xf>
    <xf numFmtId="0" fontId="17" fillId="4" borderId="25" xfId="5" applyFont="1" applyFill="1" applyBorder="1" applyAlignment="1" applyProtection="1">
      <alignment horizontal="center" vertical="center" wrapText="1"/>
    </xf>
    <xf numFmtId="0" fontId="17" fillId="4" borderId="26" xfId="5" applyFont="1" applyFill="1" applyBorder="1" applyAlignment="1" applyProtection="1">
      <alignment horizontal="center" vertical="center" wrapText="1"/>
    </xf>
    <xf numFmtId="0" fontId="17" fillId="7" borderId="21" xfId="5" applyFont="1" applyFill="1" applyBorder="1" applyAlignment="1" applyProtection="1">
      <alignment horizontal="center" vertical="center" wrapText="1"/>
    </xf>
    <xf numFmtId="0" fontId="17" fillId="7" borderId="28" xfId="5" applyFont="1" applyFill="1" applyBorder="1" applyAlignment="1" applyProtection="1">
      <alignment horizontal="center" vertical="center" wrapText="1"/>
    </xf>
    <xf numFmtId="0" fontId="0" fillId="0" borderId="21" xfId="0" applyBorder="1"/>
    <xf numFmtId="0" fontId="18" fillId="9" borderId="21" xfId="0" applyFont="1" applyFill="1" applyBorder="1"/>
    <xf numFmtId="0" fontId="0" fillId="10" borderId="0" xfId="0" applyFill="1" applyProtection="1"/>
    <xf numFmtId="44" fontId="7" fillId="2" borderId="33" xfId="3" applyFont="1" applyFill="1" applyBorder="1" applyAlignment="1" applyProtection="1">
      <alignment horizontal="right"/>
    </xf>
    <xf numFmtId="165" fontId="0" fillId="0" borderId="29" xfId="0" applyNumberFormat="1" applyBorder="1"/>
    <xf numFmtId="44" fontId="0" fillId="0" borderId="38" xfId="0" applyNumberFormat="1" applyBorder="1"/>
    <xf numFmtId="44" fontId="0" fillId="0" borderId="16" xfId="0" applyNumberFormat="1" applyBorder="1"/>
    <xf numFmtId="0" fontId="0" fillId="0" borderId="29" xfId="0" applyBorder="1"/>
    <xf numFmtId="7" fontId="0" fillId="0" borderId="29" xfId="0" applyNumberFormat="1" applyBorder="1"/>
    <xf numFmtId="165" fontId="0" fillId="0" borderId="38" xfId="0" applyNumberFormat="1" applyBorder="1"/>
    <xf numFmtId="165" fontId="0" fillId="0" borderId="16" xfId="0" applyNumberFormat="1" applyBorder="1"/>
    <xf numFmtId="0" fontId="21" fillId="3" borderId="0" xfId="0" applyFont="1" applyFill="1" applyProtection="1"/>
    <xf numFmtId="41" fontId="22" fillId="0" borderId="40" xfId="0" applyNumberFormat="1" applyFont="1" applyBorder="1" applyAlignment="1">
      <alignment horizontal="justify" vertical="center"/>
    </xf>
    <xf numFmtId="41" fontId="22" fillId="0" borderId="42" xfId="0" applyNumberFormat="1" applyFont="1" applyBorder="1" applyAlignment="1">
      <alignment horizontal="justify" vertical="center"/>
    </xf>
    <xf numFmtId="44" fontId="0" fillId="0" borderId="38" xfId="0" applyNumberFormat="1" applyFont="1" applyBorder="1"/>
    <xf numFmtId="44" fontId="0" fillId="0" borderId="16" xfId="0" applyNumberFormat="1" applyFont="1" applyBorder="1"/>
    <xf numFmtId="174" fontId="0" fillId="0" borderId="0" xfId="0" applyNumberFormat="1"/>
    <xf numFmtId="0" fontId="0" fillId="10" borderId="0" xfId="0" applyFill="1"/>
    <xf numFmtId="175" fontId="22" fillId="0" borderId="40" xfId="0" applyNumberFormat="1" applyFont="1" applyBorder="1" applyAlignment="1">
      <alignment horizontal="justify" vertical="center"/>
    </xf>
    <xf numFmtId="176" fontId="22" fillId="0" borderId="40" xfId="0" applyNumberFormat="1" applyFont="1" applyBorder="1" applyAlignment="1">
      <alignment horizontal="justify" vertical="center"/>
    </xf>
    <xf numFmtId="176" fontId="22" fillId="0" borderId="42" xfId="0" applyNumberFormat="1" applyFont="1" applyBorder="1" applyAlignment="1">
      <alignment horizontal="justify" vertical="center"/>
    </xf>
    <xf numFmtId="0" fontId="24" fillId="3" borderId="0" xfId="6" applyFont="1" applyFill="1" applyBorder="1" applyAlignment="1" applyProtection="1">
      <alignment vertical="center"/>
    </xf>
    <xf numFmtId="0" fontId="11" fillId="7" borderId="7" xfId="5" applyFont="1" applyFill="1" applyBorder="1" applyAlignment="1">
      <alignment vertical="center"/>
    </xf>
    <xf numFmtId="0" fontId="11" fillId="7" borderId="34" xfId="5" applyFont="1" applyFill="1" applyBorder="1" applyAlignment="1" applyProtection="1">
      <alignment horizontal="center" vertical="center" wrapText="1"/>
    </xf>
    <xf numFmtId="0" fontId="11" fillId="4" borderId="45" xfId="5" applyFont="1" applyFill="1" applyBorder="1" applyAlignment="1" applyProtection="1">
      <alignment horizontal="center" vertical="center" wrapText="1"/>
    </xf>
    <xf numFmtId="0" fontId="11" fillId="4" borderId="46" xfId="5" applyFont="1" applyFill="1" applyBorder="1" applyAlignment="1" applyProtection="1">
      <alignment horizontal="center" vertical="center" wrapText="1"/>
    </xf>
    <xf numFmtId="0" fontId="22" fillId="10" borderId="47" xfId="0" applyFont="1" applyFill="1" applyBorder="1" applyProtection="1"/>
    <xf numFmtId="0" fontId="22" fillId="10" borderId="48" xfId="0" applyFont="1" applyFill="1" applyBorder="1" applyProtection="1"/>
    <xf numFmtId="0" fontId="4" fillId="0" borderId="52" xfId="7" applyBorder="1"/>
    <xf numFmtId="43" fontId="25" fillId="0" borderId="0" xfId="0" applyNumberFormat="1" applyFont="1"/>
    <xf numFmtId="0" fontId="27" fillId="7" borderId="0" xfId="0" applyFont="1" applyFill="1"/>
    <xf numFmtId="0" fontId="0" fillId="0" borderId="53" xfId="0" applyBorder="1"/>
    <xf numFmtId="0" fontId="0" fillId="0" borderId="1" xfId="0" applyBorder="1"/>
    <xf numFmtId="0" fontId="0" fillId="0" borderId="5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16" xfId="0" applyBorder="1"/>
    <xf numFmtId="0" fontId="12" fillId="0" borderId="55" xfId="0" applyFont="1" applyFill="1" applyBorder="1" applyAlignment="1">
      <alignment horizontal="right" vertical="center" wrapText="1" indent="1"/>
    </xf>
    <xf numFmtId="165" fontId="0" fillId="0" borderId="57" xfId="0" applyNumberFormat="1" applyBorder="1"/>
    <xf numFmtId="165" fontId="0" fillId="0" borderId="19" xfId="0" applyNumberFormat="1" applyBorder="1"/>
    <xf numFmtId="0" fontId="0" fillId="0" borderId="56" xfId="0" applyBorder="1"/>
    <xf numFmtId="0" fontId="0" fillId="0" borderId="57" xfId="0" applyBorder="1"/>
    <xf numFmtId="0" fontId="0" fillId="0" borderId="19" xfId="0" applyBorder="1"/>
    <xf numFmtId="0" fontId="1" fillId="0" borderId="58" xfId="5" applyFont="1" applyFill="1" applyBorder="1" applyAlignment="1">
      <alignment horizontal="right" vertical="center" indent="1"/>
    </xf>
    <xf numFmtId="165" fontId="0" fillId="0" borderId="59" xfId="0" applyNumberFormat="1" applyBorder="1"/>
    <xf numFmtId="165" fontId="0" fillId="0" borderId="60" xfId="0" applyNumberFormat="1" applyBorder="1"/>
    <xf numFmtId="165" fontId="0" fillId="0" borderId="51" xfId="0" applyNumberFormat="1" applyBorder="1"/>
    <xf numFmtId="0" fontId="14" fillId="0" borderId="0" xfId="5" applyFont="1" applyFill="1" applyBorder="1" applyAlignment="1">
      <alignment horizontal="right" vertical="center" indent="1"/>
    </xf>
    <xf numFmtId="0" fontId="28" fillId="7" borderId="2" xfId="0" applyFont="1" applyFill="1" applyBorder="1" applyAlignment="1"/>
    <xf numFmtId="0" fontId="28" fillId="7" borderId="61" xfId="0" applyFont="1" applyFill="1" applyBorder="1" applyAlignment="1"/>
    <xf numFmtId="165" fontId="0" fillId="0" borderId="15" xfId="0" applyNumberFormat="1" applyBorder="1"/>
    <xf numFmtId="0" fontId="12" fillId="0" borderId="4" xfId="5" applyFont="1" applyFill="1" applyBorder="1" applyAlignment="1">
      <alignment horizontal="right" vertical="center" indent="1"/>
    </xf>
    <xf numFmtId="165" fontId="6" fillId="0" borderId="15" xfId="0" applyNumberFormat="1" applyFont="1" applyBorder="1"/>
    <xf numFmtId="0" fontId="29" fillId="11" borderId="40" xfId="0" applyFont="1" applyFill="1" applyBorder="1" applyAlignment="1">
      <alignment horizontal="center" vertical="center" wrapText="1"/>
    </xf>
    <xf numFmtId="0" fontId="30" fillId="0" borderId="41" xfId="0" applyFont="1" applyBorder="1" applyAlignment="1">
      <alignment horizontal="left" vertical="center" wrapText="1"/>
    </xf>
    <xf numFmtId="175" fontId="22" fillId="0" borderId="42" xfId="0" applyNumberFormat="1" applyFont="1" applyBorder="1" applyAlignment="1">
      <alignment horizontal="justify" vertical="center"/>
    </xf>
    <xf numFmtId="0" fontId="29" fillId="11" borderId="21" xfId="0" applyFont="1" applyFill="1" applyBorder="1" applyAlignment="1">
      <alignment horizontal="center" vertical="center" wrapText="1"/>
    </xf>
    <xf numFmtId="0" fontId="21" fillId="3" borderId="21" xfId="0" applyFont="1" applyFill="1" applyBorder="1" applyProtection="1"/>
    <xf numFmtId="0" fontId="0" fillId="0" borderId="0" xfId="0" applyAlignment="1">
      <alignment horizontal="left" vertical="top" wrapText="1"/>
    </xf>
    <xf numFmtId="0" fontId="11" fillId="5" borderId="27" xfId="5" applyFont="1" applyFill="1" applyBorder="1" applyAlignment="1">
      <alignment horizontal="center" vertical="center"/>
    </xf>
    <xf numFmtId="0" fontId="11" fillId="5" borderId="22" xfId="5" applyFont="1" applyFill="1" applyBorder="1" applyAlignment="1">
      <alignment horizontal="center" vertical="center"/>
    </xf>
    <xf numFmtId="0" fontId="11" fillId="5" borderId="23" xfId="5" applyFont="1" applyFill="1" applyBorder="1" applyAlignment="1">
      <alignment horizontal="center" vertical="center"/>
    </xf>
    <xf numFmtId="0" fontId="11" fillId="4" borderId="7" xfId="0" applyFont="1" applyFill="1" applyBorder="1" applyAlignment="1" applyProtection="1">
      <alignment horizontal="center" vertical="center" wrapText="1"/>
    </xf>
    <xf numFmtId="0" fontId="11" fillId="4" borderId="43" xfId="0" applyFont="1" applyFill="1" applyBorder="1" applyAlignment="1" applyProtection="1">
      <alignment horizontal="center" vertical="center" wrapText="1"/>
    </xf>
    <xf numFmtId="0" fontId="11" fillId="4" borderId="44" xfId="0" applyFont="1" applyFill="1" applyBorder="1" applyAlignment="1" applyProtection="1">
      <alignment horizontal="center" vertical="center" wrapText="1"/>
    </xf>
    <xf numFmtId="0" fontId="11" fillId="5" borderId="7" xfId="5" applyFont="1" applyFill="1" applyBorder="1" applyAlignment="1">
      <alignment horizontal="center" vertical="center"/>
    </xf>
    <xf numFmtId="0" fontId="11" fillId="5" borderId="43" xfId="5" applyFont="1" applyFill="1" applyBorder="1" applyAlignment="1">
      <alignment horizontal="center" vertical="center"/>
    </xf>
    <xf numFmtId="0" fontId="11" fillId="5" borderId="40" xfId="5" applyFont="1" applyFill="1" applyBorder="1" applyAlignment="1">
      <alignment horizontal="center" vertical="center"/>
    </xf>
    <xf numFmtId="165" fontId="0" fillId="10" borderId="29" xfId="0" applyNumberFormat="1" applyFill="1" applyBorder="1"/>
    <xf numFmtId="165" fontId="6" fillId="10" borderId="56" xfId="0" applyNumberFormat="1" applyFont="1" applyFill="1" applyBorder="1"/>
    <xf numFmtId="165" fontId="0" fillId="10" borderId="0" xfId="0" applyNumberFormat="1" applyFill="1"/>
    <xf numFmtId="171" fontId="4" fillId="10" borderId="11" xfId="3" applyNumberFormat="1" applyFont="1" applyFill="1" applyBorder="1" applyAlignment="1" applyProtection="1">
      <alignment horizontal="right" vertical="center"/>
      <protection locked="0"/>
    </xf>
    <xf numFmtId="171" fontId="4" fillId="10" borderId="10" xfId="3" applyNumberFormat="1" applyFont="1" applyFill="1" applyBorder="1" applyAlignment="1" applyProtection="1">
      <alignment horizontal="right" vertical="center"/>
      <protection locked="0"/>
    </xf>
    <xf numFmtId="171" fontId="4" fillId="10" borderId="12" xfId="3" applyNumberFormat="1" applyFont="1" applyFill="1" applyBorder="1" applyAlignment="1" applyProtection="1">
      <alignment horizontal="right" vertical="center"/>
      <protection locked="0"/>
    </xf>
    <xf numFmtId="4" fontId="1" fillId="10" borderId="31" xfId="5" applyNumberFormat="1" applyFont="1" applyFill="1" applyBorder="1" applyAlignment="1" applyProtection="1">
      <alignment horizontal="left" vertical="center"/>
      <protection locked="0"/>
    </xf>
    <xf numFmtId="4" fontId="4" fillId="10" borderId="13" xfId="5" applyNumberFormat="1" applyFont="1" applyFill="1" applyBorder="1" applyAlignment="1" applyProtection="1">
      <alignment horizontal="left" vertical="center"/>
      <protection locked="0"/>
    </xf>
    <xf numFmtId="171" fontId="4" fillId="10" borderId="15" xfId="3" applyNumberFormat="1" applyFont="1" applyFill="1" applyBorder="1" applyAlignment="1" applyProtection="1">
      <alignment horizontal="right" vertical="center"/>
      <protection locked="0"/>
    </xf>
    <xf numFmtId="171" fontId="4" fillId="10" borderId="14" xfId="3" applyNumberFormat="1" applyFont="1" applyFill="1" applyBorder="1" applyAlignment="1" applyProtection="1">
      <alignment horizontal="right" vertical="center"/>
      <protection locked="0"/>
    </xf>
    <xf numFmtId="171" fontId="4" fillId="10" borderId="16" xfId="3" applyNumberFormat="1" applyFont="1" applyFill="1" applyBorder="1" applyAlignment="1" applyProtection="1">
      <alignment horizontal="right" vertical="center"/>
      <protection locked="0"/>
    </xf>
    <xf numFmtId="4" fontId="3" fillId="10" borderId="30" xfId="5" applyNumberFormat="1" applyFont="1" applyFill="1" applyBorder="1" applyAlignment="1" applyProtection="1">
      <alignment horizontal="left" vertical="center"/>
      <protection locked="0"/>
    </xf>
    <xf numFmtId="4" fontId="2" fillId="10" borderId="30" xfId="5" applyNumberFormat="1" applyFont="1" applyFill="1" applyBorder="1" applyAlignment="1" applyProtection="1">
      <alignment horizontal="left" vertical="center"/>
      <protection locked="0"/>
    </xf>
    <xf numFmtId="4" fontId="4" fillId="10" borderId="17" xfId="5" applyNumberFormat="1" applyFont="1" applyFill="1" applyBorder="1" applyAlignment="1" applyProtection="1">
      <alignment horizontal="right" vertical="center"/>
      <protection locked="0"/>
    </xf>
    <xf numFmtId="171" fontId="4" fillId="10" borderId="18" xfId="3" applyNumberFormat="1" applyFont="1" applyFill="1" applyBorder="1" applyAlignment="1" applyProtection="1">
      <alignment horizontal="right" vertical="center"/>
      <protection locked="0"/>
    </xf>
    <xf numFmtId="171" fontId="4" fillId="10" borderId="19" xfId="3" applyNumberFormat="1" applyFont="1" applyFill="1" applyBorder="1" applyAlignment="1" applyProtection="1">
      <alignment horizontal="right" vertical="center"/>
      <protection locked="0"/>
    </xf>
    <xf numFmtId="171" fontId="4" fillId="10" borderId="17" xfId="3" applyNumberFormat="1" applyFont="1" applyFill="1" applyBorder="1" applyAlignment="1" applyProtection="1">
      <alignment horizontal="right" vertical="center"/>
      <protection locked="0"/>
    </xf>
    <xf numFmtId="4" fontId="16" fillId="10" borderId="32" xfId="5" applyNumberFormat="1" applyFont="1" applyFill="1" applyBorder="1" applyAlignment="1" applyProtection="1">
      <alignment horizontal="left" vertical="center"/>
      <protection locked="0"/>
    </xf>
    <xf numFmtId="171" fontId="1" fillId="10" borderId="11" xfId="3" applyNumberFormat="1" applyFont="1" applyFill="1" applyBorder="1" applyAlignment="1" applyProtection="1">
      <alignment horizontal="center" vertical="center" wrapText="1"/>
      <protection locked="0"/>
    </xf>
    <xf numFmtId="171" fontId="1" fillId="10" borderId="10" xfId="3" applyNumberFormat="1" applyFont="1" applyFill="1" applyBorder="1" applyAlignment="1" applyProtection="1">
      <alignment horizontal="center" vertical="center" wrapText="1"/>
      <protection locked="0"/>
    </xf>
    <xf numFmtId="171" fontId="1" fillId="10" borderId="12" xfId="3" applyNumberFormat="1" applyFont="1" applyFill="1" applyBorder="1" applyAlignment="1" applyProtection="1">
      <alignment horizontal="center" vertical="center" wrapText="1"/>
      <protection locked="0"/>
    </xf>
    <xf numFmtId="171" fontId="1" fillId="10" borderId="49" xfId="3" applyNumberFormat="1" applyFont="1" applyFill="1" applyBorder="1" applyAlignment="1" applyProtection="1">
      <alignment horizontal="center" vertical="center" wrapText="1"/>
      <protection locked="0"/>
    </xf>
    <xf numFmtId="171" fontId="1" fillId="10" borderId="50" xfId="3" applyNumberFormat="1" applyFont="1" applyFill="1" applyBorder="1" applyAlignment="1" applyProtection="1">
      <alignment horizontal="center" vertical="center" wrapText="1"/>
      <protection locked="0"/>
    </xf>
    <xf numFmtId="171" fontId="1" fillId="10" borderId="51" xfId="3" applyNumberFormat="1" applyFont="1" applyFill="1" applyBorder="1" applyAlignment="1" applyProtection="1">
      <alignment horizontal="center" vertical="center" wrapText="1"/>
      <protection locked="0"/>
    </xf>
    <xf numFmtId="171" fontId="1" fillId="10" borderId="15" xfId="3" applyNumberFormat="1" applyFont="1" applyFill="1" applyBorder="1" applyAlignment="1" applyProtection="1">
      <alignment horizontal="center" vertical="center" wrapText="1"/>
      <protection locked="0"/>
    </xf>
    <xf numFmtId="171" fontId="1" fillId="10" borderId="14" xfId="3" applyNumberFormat="1" applyFont="1" applyFill="1" applyBorder="1" applyAlignment="1" applyProtection="1">
      <alignment horizontal="center" vertical="center" wrapText="1"/>
      <protection locked="0"/>
    </xf>
    <xf numFmtId="171" fontId="1" fillId="10" borderId="16" xfId="3" applyNumberFormat="1" applyFont="1" applyFill="1" applyBorder="1" applyAlignment="1" applyProtection="1">
      <alignment horizontal="center" vertical="center" wrapText="1"/>
      <protection locked="0"/>
    </xf>
    <xf numFmtId="171" fontId="1" fillId="10" borderId="17" xfId="3" applyNumberFormat="1" applyFont="1" applyFill="1" applyBorder="1" applyAlignment="1" applyProtection="1">
      <alignment horizontal="center" vertical="center" wrapText="1"/>
      <protection locked="0"/>
    </xf>
    <xf numFmtId="171" fontId="1" fillId="10" borderId="18" xfId="3" applyNumberFormat="1" applyFont="1" applyFill="1" applyBorder="1" applyAlignment="1" applyProtection="1">
      <alignment horizontal="center" vertical="center" wrapText="1"/>
      <protection locked="0"/>
    </xf>
    <xf numFmtId="171" fontId="1" fillId="10" borderId="19" xfId="3" applyNumberFormat="1" applyFont="1" applyFill="1" applyBorder="1" applyAlignment="1" applyProtection="1">
      <alignment horizontal="center" vertical="center" wrapText="1"/>
      <protection locked="0"/>
    </xf>
    <xf numFmtId="0" fontId="0" fillId="13" borderId="62" xfId="13" applyFont="1"/>
    <xf numFmtId="10" fontId="31" fillId="12" borderId="21" xfId="12" applyNumberFormat="1" applyBorder="1"/>
    <xf numFmtId="165" fontId="0" fillId="0" borderId="63" xfId="0" applyNumberFormat="1" applyBorder="1"/>
    <xf numFmtId="165" fontId="0" fillId="0" borderId="56" xfId="0" applyNumberFormat="1" applyBorder="1"/>
    <xf numFmtId="165" fontId="0" fillId="0" borderId="64" xfId="0" applyNumberFormat="1" applyBorder="1"/>
    <xf numFmtId="0" fontId="13" fillId="2" borderId="43" xfId="0" applyFont="1" applyFill="1" applyBorder="1" applyProtection="1"/>
    <xf numFmtId="0" fontId="13" fillId="2" borderId="40" xfId="0" applyFont="1" applyFill="1" applyBorder="1" applyProtection="1"/>
    <xf numFmtId="43" fontId="13" fillId="2" borderId="43" xfId="11" applyFont="1" applyFill="1" applyBorder="1" applyProtection="1"/>
    <xf numFmtId="43" fontId="13" fillId="2" borderId="40" xfId="11" applyFont="1" applyFill="1" applyBorder="1" applyProtection="1"/>
    <xf numFmtId="43" fontId="31" fillId="12" borderId="43" xfId="12" applyNumberFormat="1" applyBorder="1" applyProtection="1"/>
    <xf numFmtId="172" fontId="13" fillId="2" borderId="43" xfId="11" applyNumberFormat="1" applyFont="1" applyFill="1" applyBorder="1" applyProtection="1"/>
    <xf numFmtId="172" fontId="13" fillId="2" borderId="40" xfId="11" applyNumberFormat="1" applyFont="1" applyFill="1" applyBorder="1" applyProtection="1"/>
    <xf numFmtId="44" fontId="0" fillId="10" borderId="0" xfId="0" applyNumberFormat="1" applyFill="1"/>
    <xf numFmtId="4" fontId="4" fillId="10" borderId="9" xfId="5" applyNumberFormat="1" applyFont="1" applyFill="1" applyBorder="1" applyAlignment="1" applyProtection="1">
      <alignment horizontal="right" vertical="center"/>
      <protection locked="0"/>
    </xf>
    <xf numFmtId="4" fontId="4" fillId="10" borderId="13" xfId="5" applyNumberFormat="1" applyFont="1" applyFill="1" applyBorder="1" applyAlignment="1" applyProtection="1">
      <alignment horizontal="right" vertical="center"/>
      <protection locked="0"/>
    </xf>
    <xf numFmtId="0" fontId="22" fillId="10" borderId="48" xfId="0" applyFont="1" applyFill="1" applyBorder="1" applyAlignment="1" applyProtection="1">
      <alignment horizontal="right"/>
    </xf>
    <xf numFmtId="0" fontId="4" fillId="0" borderId="52" xfId="7" applyBorder="1" applyAlignment="1">
      <alignment horizontal="right"/>
    </xf>
    <xf numFmtId="44" fontId="1" fillId="10" borderId="11" xfId="3" applyNumberFormat="1" applyFont="1" applyFill="1" applyBorder="1" applyAlignment="1" applyProtection="1">
      <alignment horizontal="center" vertical="center" wrapText="1"/>
      <protection locked="0"/>
    </xf>
    <xf numFmtId="44" fontId="1" fillId="10" borderId="10" xfId="3" applyNumberFormat="1" applyFont="1" applyFill="1" applyBorder="1" applyAlignment="1" applyProtection="1">
      <alignment horizontal="center" vertical="center" wrapText="1"/>
      <protection locked="0"/>
    </xf>
    <xf numFmtId="44" fontId="1" fillId="10" borderId="12" xfId="3" applyNumberFormat="1" applyFont="1" applyFill="1" applyBorder="1" applyAlignment="1" applyProtection="1">
      <alignment horizontal="center" vertical="center" wrapText="1"/>
      <protection locked="0"/>
    </xf>
    <xf numFmtId="44" fontId="1" fillId="10" borderId="15" xfId="3" applyNumberFormat="1" applyFont="1" applyFill="1" applyBorder="1" applyAlignment="1" applyProtection="1">
      <alignment horizontal="center" vertical="center" wrapText="1"/>
      <protection locked="0"/>
    </xf>
    <xf numFmtId="44" fontId="1" fillId="10" borderId="14" xfId="3" applyNumberFormat="1" applyFont="1" applyFill="1" applyBorder="1" applyAlignment="1" applyProtection="1">
      <alignment horizontal="center" vertical="center" wrapText="1"/>
      <protection locked="0"/>
    </xf>
    <xf numFmtId="44" fontId="1" fillId="10" borderId="16" xfId="3" applyNumberFormat="1" applyFont="1" applyFill="1" applyBorder="1" applyAlignment="1" applyProtection="1">
      <alignment horizontal="center" vertical="center" wrapText="1"/>
      <protection locked="0"/>
    </xf>
    <xf numFmtId="44" fontId="1" fillId="10" borderId="17" xfId="3" applyNumberFormat="1" applyFont="1" applyFill="1" applyBorder="1" applyAlignment="1" applyProtection="1">
      <alignment horizontal="center" vertical="center" wrapText="1"/>
      <protection locked="0"/>
    </xf>
    <xf numFmtId="44" fontId="1" fillId="10" borderId="18" xfId="3" applyNumberFormat="1" applyFont="1" applyFill="1" applyBorder="1" applyAlignment="1" applyProtection="1">
      <alignment horizontal="center" vertical="center" wrapText="1"/>
      <protection locked="0"/>
    </xf>
    <xf numFmtId="44" fontId="1" fillId="10" borderId="19" xfId="3" applyNumberFormat="1" applyFont="1" applyFill="1" applyBorder="1" applyAlignment="1" applyProtection="1">
      <alignment horizontal="center" vertical="center" wrapText="1"/>
      <protection locked="0"/>
    </xf>
    <xf numFmtId="178" fontId="1" fillId="10" borderId="49" xfId="1" applyNumberFormat="1" applyFont="1" applyFill="1" applyBorder="1" applyAlignment="1" applyProtection="1">
      <alignment horizontal="center" vertical="center" wrapText="1"/>
      <protection locked="0"/>
    </xf>
    <xf numFmtId="178" fontId="1" fillId="10" borderId="50" xfId="1" applyNumberFormat="1" applyFont="1" applyFill="1" applyBorder="1" applyAlignment="1" applyProtection="1">
      <alignment horizontal="center" vertical="center" wrapText="1"/>
      <protection locked="0"/>
    </xf>
    <xf numFmtId="178" fontId="1" fillId="10" borderId="51" xfId="1" applyNumberFormat="1" applyFont="1" applyFill="1" applyBorder="1" applyAlignment="1" applyProtection="1">
      <alignment horizontal="center" vertical="center" wrapText="1"/>
      <protection locked="0"/>
    </xf>
    <xf numFmtId="9" fontId="1" fillId="10" borderId="17" xfId="1" applyFont="1" applyFill="1" applyBorder="1" applyAlignment="1" applyProtection="1">
      <alignment horizontal="center" vertical="center" wrapText="1"/>
      <protection locked="0"/>
    </xf>
    <xf numFmtId="44" fontId="1" fillId="10" borderId="65" xfId="3" applyNumberFormat="1" applyFont="1" applyFill="1" applyBorder="1" applyAlignment="1" applyProtection="1">
      <alignment horizontal="center" vertical="center" wrapText="1"/>
      <protection locked="0"/>
    </xf>
    <xf numFmtId="178" fontId="1" fillId="10" borderId="66" xfId="1" applyNumberFormat="1" applyFont="1" applyFill="1" applyBorder="1" applyAlignment="1" applyProtection="1">
      <alignment horizontal="center" vertical="center" wrapText="1"/>
      <protection locked="0"/>
    </xf>
    <xf numFmtId="44" fontId="1" fillId="10" borderId="67" xfId="3" applyNumberFormat="1" applyFont="1" applyFill="1" applyBorder="1" applyAlignment="1" applyProtection="1">
      <alignment horizontal="center" vertical="center" wrapText="1"/>
      <protection locked="0"/>
    </xf>
    <xf numFmtId="44" fontId="1" fillId="10" borderId="68" xfId="3" applyNumberFormat="1" applyFont="1" applyFill="1" applyBorder="1" applyAlignment="1" applyProtection="1">
      <alignment horizontal="center" vertical="center" wrapText="1"/>
      <protection locked="0"/>
    </xf>
    <xf numFmtId="0" fontId="22" fillId="10" borderId="47" xfId="0" applyFont="1" applyFill="1" applyBorder="1" applyAlignment="1" applyProtection="1">
      <alignment horizontal="right"/>
    </xf>
    <xf numFmtId="0" fontId="5" fillId="0" borderId="39" xfId="0" applyFont="1" applyBorder="1" applyAlignment="1">
      <alignment horizontal="left" vertical="center"/>
    </xf>
    <xf numFmtId="0" fontId="5" fillId="0" borderId="41" xfId="0" applyFont="1" applyBorder="1" applyAlignment="1">
      <alignment horizontal="left" vertical="center"/>
    </xf>
    <xf numFmtId="0" fontId="23" fillId="0" borderId="41" xfId="0" applyFont="1" applyBorder="1" applyAlignment="1">
      <alignment horizontal="left" vertical="center" wrapText="1"/>
    </xf>
    <xf numFmtId="0" fontId="0" fillId="0" borderId="41" xfId="0" applyFont="1" applyBorder="1" applyAlignment="1">
      <alignment horizontal="left" vertical="center"/>
    </xf>
    <xf numFmtId="0" fontId="15" fillId="3" borderId="0" xfId="6" applyFont="1" applyFill="1" applyBorder="1" applyAlignment="1" applyProtection="1">
      <alignment vertical="center" wrapText="1"/>
    </xf>
    <xf numFmtId="0" fontId="15" fillId="3" borderId="0" xfId="9" applyFont="1" applyBorder="1" applyAlignment="1" applyProtection="1">
      <alignment vertical="center" wrapText="1"/>
    </xf>
    <xf numFmtId="0" fontId="26" fillId="7" borderId="0" xfId="0" applyFont="1" applyFill="1" applyAlignment="1">
      <alignment horizontal="left"/>
    </xf>
  </cellXfs>
  <cellStyles count="14">
    <cellStyle name="Comma" xfId="11" builtinId="3"/>
    <cellStyle name="Comma 2 3 3" xfId="10"/>
    <cellStyle name="Currency" xfId="3" builtinId="4"/>
    <cellStyle name="dms_NUM_grey_dp1" xfId="8"/>
    <cellStyle name="Good" xfId="12" builtinId="26"/>
    <cellStyle name="Normal" xfId="0" builtinId="0"/>
    <cellStyle name="Normal 10" xfId="7"/>
    <cellStyle name="Normal 114" xfId="6"/>
    <cellStyle name="Normal 2" xfId="4"/>
    <cellStyle name="Normal 40" xfId="2"/>
    <cellStyle name="Normal_20090617 - RIN - justifications 2" xfId="5"/>
    <cellStyle name="Note" xfId="13" builtinId="10"/>
    <cellStyle name="Percent" xfId="1" builtinId="5"/>
    <cellStyle name="TableLvl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'Presentation Page'!$A$153</c:f>
              <c:strCache>
                <c:ptCount val="1"/>
                <c:pt idx="0">
                  <c:v>Actual</c:v>
                </c:pt>
              </c:strCache>
            </c:strRef>
          </c:tx>
          <c:invertIfNegative val="0"/>
          <c:dPt>
            <c:idx val="3"/>
            <c:invertIfNegative val="0"/>
            <c:bubble3D val="0"/>
            <c:spPr>
              <a:solidFill>
                <a:schemeClr val="tx2">
                  <a:lumMod val="20000"/>
                  <a:lumOff val="80000"/>
                </a:schemeClr>
              </a:solidFill>
            </c:spPr>
            <c:extLst>
              <c:ext xmlns:c16="http://schemas.microsoft.com/office/drawing/2014/chart" uri="{C3380CC4-5D6E-409C-BE32-E72D297353CC}">
                <c16:uniqueId val="{00000001-884C-41D8-B5EB-EF491B9FECFF}"/>
              </c:ext>
            </c:extLst>
          </c:dPt>
          <c:dPt>
            <c:idx val="4"/>
            <c:invertIfNegative val="0"/>
            <c:bubble3D val="0"/>
            <c:spPr>
              <a:solidFill>
                <a:schemeClr val="tx2">
                  <a:lumMod val="20000"/>
                  <a:lumOff val="80000"/>
                </a:schemeClr>
              </a:solidFill>
            </c:spPr>
            <c:extLst>
              <c:ext xmlns:c16="http://schemas.microsoft.com/office/drawing/2014/chart" uri="{C3380CC4-5D6E-409C-BE32-E72D297353CC}">
                <c16:uniqueId val="{00000003-884C-41D8-B5EB-EF491B9FECFF}"/>
              </c:ext>
            </c:extLst>
          </c:dPt>
          <c:dPt>
            <c:idx val="5"/>
            <c:invertIfNegative val="0"/>
            <c:bubble3D val="0"/>
            <c:spPr>
              <a:solidFill>
                <a:schemeClr val="accent3">
                  <a:lumMod val="60000"/>
                  <a:lumOff val="40000"/>
                </a:schemeClr>
              </a:solidFill>
            </c:spPr>
            <c:extLst>
              <c:ext xmlns:c16="http://schemas.microsoft.com/office/drawing/2014/chart" uri="{C3380CC4-5D6E-409C-BE32-E72D297353CC}">
                <c16:uniqueId val="{00000005-884C-41D8-B5EB-EF491B9FECFF}"/>
              </c:ext>
            </c:extLst>
          </c:dPt>
          <c:dPt>
            <c:idx val="6"/>
            <c:invertIfNegative val="0"/>
            <c:bubble3D val="0"/>
            <c:spPr>
              <a:solidFill>
                <a:schemeClr val="accent3">
                  <a:lumMod val="60000"/>
                  <a:lumOff val="40000"/>
                </a:schemeClr>
              </a:solidFill>
            </c:spPr>
            <c:extLst>
              <c:ext xmlns:c16="http://schemas.microsoft.com/office/drawing/2014/chart" uri="{C3380CC4-5D6E-409C-BE32-E72D297353CC}">
                <c16:uniqueId val="{00000007-884C-41D8-B5EB-EF491B9FECFF}"/>
              </c:ext>
            </c:extLst>
          </c:dPt>
          <c:dPt>
            <c:idx val="7"/>
            <c:invertIfNegative val="0"/>
            <c:bubble3D val="0"/>
            <c:spPr>
              <a:solidFill>
                <a:schemeClr val="accent3">
                  <a:lumMod val="60000"/>
                  <a:lumOff val="40000"/>
                </a:schemeClr>
              </a:solidFill>
            </c:spPr>
            <c:extLst>
              <c:ext xmlns:c16="http://schemas.microsoft.com/office/drawing/2014/chart" uri="{C3380CC4-5D6E-409C-BE32-E72D297353CC}">
                <c16:uniqueId val="{00000009-884C-41D8-B5EB-EF491B9FECFF}"/>
              </c:ext>
            </c:extLst>
          </c:dPt>
          <c:dPt>
            <c:idx val="8"/>
            <c:invertIfNegative val="0"/>
            <c:bubble3D val="0"/>
            <c:spPr>
              <a:solidFill>
                <a:schemeClr val="accent3">
                  <a:lumMod val="60000"/>
                  <a:lumOff val="40000"/>
                </a:schemeClr>
              </a:solidFill>
            </c:spPr>
            <c:extLst>
              <c:ext xmlns:c16="http://schemas.microsoft.com/office/drawing/2014/chart" uri="{C3380CC4-5D6E-409C-BE32-E72D297353CC}">
                <c16:uniqueId val="{0000000B-884C-41D8-B5EB-EF491B9FECFF}"/>
              </c:ext>
            </c:extLst>
          </c:dPt>
          <c:dPt>
            <c:idx val="9"/>
            <c:invertIfNegative val="0"/>
            <c:bubble3D val="0"/>
            <c:spPr>
              <a:solidFill>
                <a:schemeClr val="accent3">
                  <a:lumMod val="60000"/>
                  <a:lumOff val="40000"/>
                </a:schemeClr>
              </a:solidFill>
            </c:spPr>
            <c:extLst>
              <c:ext xmlns:c16="http://schemas.microsoft.com/office/drawing/2014/chart" uri="{C3380CC4-5D6E-409C-BE32-E72D297353CC}">
                <c16:uniqueId val="{0000000D-884C-41D8-B5EB-EF491B9FECFF}"/>
              </c:ext>
            </c:extLst>
          </c:dPt>
          <c:cat>
            <c:strRef>
              <c:f>'Presentation Page'!$B$152:$K$152</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'Presentation Page'!$B$153:$K$153</c:f>
              <c:numCache>
                <c:formatCode>_-* #,##0.0_-;\-* #,##0.0_-;_-* "-"_-;_-@_-</c:formatCode>
                <c:ptCount val="10"/>
                <c:pt idx="0">
                  <c:v>3.9500813373184616</c:v>
                </c:pt>
                <c:pt idx="1">
                  <c:v>4.6701181657996225</c:v>
                </c:pt>
                <c:pt idx="2">
                  <c:v>4.1598962018977783</c:v>
                </c:pt>
              </c:numCache>
            </c:numRef>
          </c:val>
          <c:extLst>
            <c:ext xmlns:c16="http://schemas.microsoft.com/office/drawing/2014/chart" uri="{C3380CC4-5D6E-409C-BE32-E72D297353CC}">
              <c16:uniqueId val="{0000000E-884C-41D8-B5EB-EF491B9FECFF}"/>
            </c:ext>
          </c:extLst>
        </c:ser>
        <c:ser>
          <c:idx val="1"/>
          <c:order val="1"/>
          <c:tx>
            <c:strRef>
              <c:f>'Presentation Page'!$A$154</c:f>
              <c:strCache>
                <c:ptCount val="1"/>
                <c:pt idx="0">
                  <c:v>Estimate (Current period)</c:v>
                </c:pt>
              </c:strCache>
            </c:strRef>
          </c:tx>
          <c:spPr>
            <a:solidFill>
              <a:schemeClr val="tx2">
                <a:lumMod val="20000"/>
                <a:lumOff val="80000"/>
              </a:schemeClr>
            </a:solidFill>
          </c:spPr>
          <c:invertIfNegative val="0"/>
          <c:cat>
            <c:strRef>
              <c:f>'Presentation Page'!$B$152:$K$152</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'Presentation Page'!$B$154:$K$154</c:f>
              <c:numCache>
                <c:formatCode>_-* #,##0.0_-;\-* #,##0.0_-;_-* "-"_-;_-@_-</c:formatCode>
                <c:ptCount val="10"/>
                <c:pt idx="3">
                  <c:v>4.2168376667309619</c:v>
                </c:pt>
                <c:pt idx="4">
                  <c:v>4.2316888389272949</c:v>
                </c:pt>
              </c:numCache>
            </c:numRef>
          </c:val>
          <c:extLst>
            <c:ext xmlns:c16="http://schemas.microsoft.com/office/drawing/2014/chart" uri="{C3380CC4-5D6E-409C-BE32-E72D297353CC}">
              <c16:uniqueId val="{0000000F-884C-41D8-B5EB-EF491B9FECFF}"/>
            </c:ext>
          </c:extLst>
        </c:ser>
        <c:ser>
          <c:idx val="2"/>
          <c:order val="2"/>
          <c:tx>
            <c:strRef>
              <c:f>'Presentation Page'!$A$155</c:f>
              <c:strCache>
                <c:ptCount val="1"/>
                <c:pt idx="0">
                  <c:v>Forecast (future period)</c:v>
                </c:pt>
              </c:strCache>
            </c:strRef>
          </c:tx>
          <c:invertIfNegative val="0"/>
          <c:cat>
            <c:strRef>
              <c:f>'Presentation Page'!$B$152:$K$152</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'Presentation Page'!$B$155:$K$155</c:f>
              <c:numCache>
                <c:formatCode>_-* #,##0.0_-;\-* #,##0.0_-;_-* "-"_-;_-@_-</c:formatCode>
                <c:ptCount val="10"/>
                <c:pt idx="5">
                  <c:v>4.3881567993854285</c:v>
                </c:pt>
                <c:pt idx="6">
                  <c:v>4.3661914203854284</c:v>
                </c:pt>
                <c:pt idx="7">
                  <c:v>4.413359269052096</c:v>
                </c:pt>
                <c:pt idx="8">
                  <c:v>4.3661914203854284</c:v>
                </c:pt>
                <c:pt idx="9">
                  <c:v>4.536926195385429</c:v>
                </c:pt>
              </c:numCache>
            </c:numRef>
          </c:val>
          <c:extLst>
            <c:ext xmlns:c16="http://schemas.microsoft.com/office/drawing/2014/chart" uri="{C3380CC4-5D6E-409C-BE32-E72D297353CC}">
              <c16:uniqueId val="{00000010-884C-41D8-B5EB-EF491B9FECFF}"/>
            </c:ext>
          </c:extLst>
        </c:ser>
        <c:dLbls>
          <c:showLegendKey val="0"/>
          <c:showVal val="0"/>
          <c:showCatName val="0"/>
          <c:showSerName val="0"/>
          <c:showPercent val="0"/>
          <c:showBubbleSize val="0"/>
        </c:dLbls>
        <c:gapWidth val="42"/>
        <c:overlap val="95"/>
        <c:axId val="92968832"/>
        <c:axId val="92970368"/>
      </c:barChart>
      <c:catAx>
        <c:axId val="92968832"/>
        <c:scaling>
          <c:orientation val="minMax"/>
        </c:scaling>
        <c:delete val="0"/>
        <c:axPos val="b"/>
        <c:numFmt formatCode="General" sourceLinked="0"/>
        <c:majorTickMark val="out"/>
        <c:minorTickMark val="none"/>
        <c:tickLblPos val="nextTo"/>
        <c:crossAx val="92970368"/>
        <c:crosses val="autoZero"/>
        <c:auto val="1"/>
        <c:lblAlgn val="ctr"/>
        <c:lblOffset val="100"/>
        <c:noMultiLvlLbl val="0"/>
      </c:catAx>
      <c:valAx>
        <c:axId val="92970368"/>
        <c:scaling>
          <c:orientation val="minMax"/>
          <c:min val="0"/>
        </c:scaling>
        <c:delete val="0"/>
        <c:axPos val="l"/>
        <c:majorGridlines>
          <c:spPr>
            <a:ln>
              <a:solidFill>
                <a:schemeClr val="bg1">
                  <a:lumMod val="75000"/>
                </a:schemeClr>
              </a:solidFill>
            </a:ln>
          </c:spPr>
        </c:majorGridlines>
        <c:title>
          <c:tx>
            <c:rich>
              <a:bodyPr rot="-5400000" vert="horz"/>
              <a:lstStyle/>
              <a:p>
                <a:pPr>
                  <a:defRPr/>
                </a:pPr>
                <a:r>
                  <a:rPr lang="en-AU"/>
                  <a:t>$m real 2018</a:t>
                </a:r>
              </a:p>
            </c:rich>
          </c:tx>
          <c:layout/>
          <c:overlay val="0"/>
        </c:title>
        <c:numFmt formatCode="&quot;$&quot;#,##0" sourceLinked="0"/>
        <c:majorTickMark val="out"/>
        <c:minorTickMark val="none"/>
        <c:tickLblPos val="nextTo"/>
        <c:crossAx val="92968832"/>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138111</xdr:rowOff>
    </xdr:from>
    <xdr:to>
      <xdr:col>9</xdr:col>
      <xdr:colOff>104775</xdr:colOff>
      <xdr:row>24</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mcl/Desktop/Work%20Folders/AER/O&amp;M/Murray%20Link%20O&amp;M/161117%20Phacelift%20O&amp;M%20Model-Murray%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amcl\AppData\Local\Microsoft\Windows\Temporary%20Internet%20Files\Content.Outlook\TA71Q3HI\Murraylink%202019-23%20-%20Final%20Regulatory%20Information%20Notice%20Templates%20(Wor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amcl\AppData\Local\Microsoft\Windows\Temporary%20Internet%20Files\Content.Outlook\TA71Q3HI\Murraylink%202019-23%20-%20Reset%20RIN%20-%20templates%20-%20locked%20-%2020161103%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urraylink%20Revised%20Proposal%20-%20RFM%20%20-%202017112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rporate/MurraylinkRD2019/Revised%20Proposal%20Data/AER%20-%20Draft%20decision%20Murraylink%20transmission%20determination%20-%20Roll%20forward%20model%20-%2028%20September%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ad Me"/>
      <sheetName val="Summary"/>
      <sheetName val="Modelling Assumptions"/>
      <sheetName val="Analysis of Maintenance"/>
      <sheetName val="Chart Summary"/>
      <sheetName val="0000 (1)"/>
      <sheetName val="0000 (2)"/>
      <sheetName val="0001"/>
      <sheetName val="0003"/>
      <sheetName val="0004"/>
      <sheetName val="0005"/>
      <sheetName val="0006"/>
      <sheetName val="0010 (1)"/>
      <sheetName val="0010 (2)"/>
      <sheetName val="0011"/>
      <sheetName val="0013"/>
      <sheetName val="0014"/>
      <sheetName val="0016"/>
      <sheetName val="0017"/>
      <sheetName val="0019"/>
      <sheetName val="0022"/>
      <sheetName val="0024"/>
      <sheetName val="0026"/>
      <sheetName val="0028"/>
      <sheetName val="0038 (1)"/>
      <sheetName val="0038 (2)"/>
      <sheetName val="0042"/>
      <sheetName val="0050 (1)"/>
      <sheetName val="0050 (3)"/>
      <sheetName val="0050 (2)"/>
      <sheetName val="0052 (2)"/>
      <sheetName val="0052"/>
      <sheetName val="0054"/>
      <sheetName val="0056"/>
      <sheetName val="0060"/>
      <sheetName val="0062"/>
      <sheetName val="0104 (1)"/>
      <sheetName val="0104 (2)"/>
      <sheetName val="0104 (3)"/>
      <sheetName val="0104 (4)"/>
      <sheetName val="0110"/>
      <sheetName val="0120"/>
      <sheetName val="0124"/>
      <sheetName val="0126"/>
      <sheetName val="0128"/>
      <sheetName val="0140"/>
      <sheetName val="0142"/>
      <sheetName val="0150"/>
      <sheetName val="0160 (1)"/>
      <sheetName val="0160 (2)"/>
      <sheetName val="0180"/>
      <sheetName val="Incidental Investigations"/>
      <sheetName val="Outages Switching"/>
      <sheetName val="Cable Repairs"/>
      <sheetName val="IGBT Repairs"/>
      <sheetName val="Control System Repairs"/>
      <sheetName val="Building ac"/>
      <sheetName val="Electricity Costs"/>
      <sheetName val="Control Room Costs"/>
      <sheetName val="Support Services"/>
      <sheetName val="Remote Comms"/>
      <sheetName val="Site Security"/>
      <sheetName val="DBYD"/>
      <sheetName val="Training Courses"/>
      <sheetName val="Calibration Test Equipment"/>
      <sheetName val="Travel"/>
      <sheetName val="Site Cars"/>
      <sheetName val="Other Items"/>
      <sheetName val="Additional Staff"/>
      <sheetName val="Operations Manager"/>
      <sheetName val="Senior Reliability Engineer"/>
      <sheetName val="Reliability Engineer"/>
      <sheetName val="Works Planner"/>
      <sheetName val="Work Practices Specialist"/>
      <sheetName val="Blank"/>
      <sheetName val="Murray Link Single Line"/>
      <sheetName val="ABB Maintenance"/>
      <sheetName val="Equipment List"/>
      <sheetName val="Grouped Components"/>
      <sheetName val="Maintenance Plan"/>
      <sheetName val="Murraylink OPEX"/>
      <sheetName val="ML Capacitor Count"/>
    </sheetNames>
    <sheetDataSet>
      <sheetData sheetId="0" refreshError="1"/>
      <sheetData sheetId="1" refreshError="1"/>
      <sheetData sheetId="2" refreshError="1"/>
      <sheetData sheetId="3" refreshError="1">
        <row r="14">
          <cell r="B14">
            <v>100.251</v>
          </cell>
        </row>
        <row r="15">
          <cell r="B15">
            <v>126.9</v>
          </cell>
        </row>
        <row r="43">
          <cell r="B43">
            <v>7.916666666666667</v>
          </cell>
        </row>
        <row r="66">
          <cell r="B66">
            <v>1</v>
          </cell>
        </row>
        <row r="89">
          <cell r="E89">
            <v>1</v>
          </cell>
          <cell r="F89">
            <v>1</v>
          </cell>
          <cell r="G89">
            <v>1</v>
          </cell>
          <cell r="H89">
            <v>1</v>
          </cell>
          <cell r="I89">
            <v>1</v>
          </cell>
        </row>
        <row r="90">
          <cell r="E90">
            <v>1</v>
          </cell>
          <cell r="F90">
            <v>1</v>
          </cell>
          <cell r="G90">
            <v>1</v>
          </cell>
          <cell r="H90">
            <v>1</v>
          </cell>
          <cell r="I90">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Business &amp; other details"/>
      <sheetName val="Contents"/>
      <sheetName val="2.1 Expenditure Summary"/>
      <sheetName val="2.3c Material Projects"/>
      <sheetName val="2.6 Non-network"/>
      <sheetName val="2.14 Forecast price changes"/>
      <sheetName val="2.16 Opex"/>
      <sheetName val="2.17 Step Changes"/>
      <sheetName val="3.2.3 Provisions"/>
      <sheetName val="7.1  Policies and Procedures"/>
      <sheetName val="7.2 Contingent projects"/>
      <sheetName val="7.3 Obligations"/>
      <sheetName val="7.4 Shared Assets"/>
      <sheetName val="7.5 EBSS "/>
      <sheetName val="7.9 STPIS"/>
    </sheetNames>
    <sheetDataSet>
      <sheetData sheetId="0"/>
      <sheetData sheetId="1"/>
      <sheetData sheetId="2">
        <row r="38">
          <cell r="C38" t="str">
            <v>2013-14</v>
          </cell>
          <cell r="D38" t="str">
            <v>2014-15</v>
          </cell>
          <cell r="E38" t="str">
            <v>2015-16</v>
          </cell>
        </row>
        <row r="41">
          <cell r="D41" t="str">
            <v>2009-10</v>
          </cell>
          <cell r="E41" t="str">
            <v>2010-11</v>
          </cell>
          <cell r="F41" t="str">
            <v>2011-12</v>
          </cell>
          <cell r="G41" t="str">
            <v>2012-13</v>
          </cell>
        </row>
        <row r="74">
          <cell r="C74">
            <v>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Business &amp; other details"/>
      <sheetName val="Contents"/>
      <sheetName val="2.1 Expenditure Summary"/>
      <sheetName val="2.3c Material Projects"/>
      <sheetName val="2.6 Non-network"/>
      <sheetName val="2.14 Forecast price changes"/>
      <sheetName val="2.16 Opex"/>
      <sheetName val="2.17 Step Changes"/>
      <sheetName val="3.2.3 Provisions"/>
      <sheetName val="7.1  Policies and Procedures"/>
      <sheetName val="7.2 Contingent projects"/>
      <sheetName val="7.3 Obligations"/>
      <sheetName val="7.4 Shared Assets"/>
      <sheetName val="7.5 EBSS "/>
      <sheetName val="7.9 STPIS"/>
    </sheetNames>
    <sheetDataSet>
      <sheetData sheetId="0" refreshError="1"/>
      <sheetData sheetId="1" refreshError="1"/>
      <sheetData sheetId="2" refreshError="1">
        <row r="35">
          <cell r="C35" t="str">
            <v>2018-19</v>
          </cell>
          <cell r="D35" t="str">
            <v>2019-20</v>
          </cell>
          <cell r="E35" t="str">
            <v>2020-21</v>
          </cell>
          <cell r="F35" t="str">
            <v>2021-22</v>
          </cell>
          <cell r="G35" t="str">
            <v>2022-23</v>
          </cell>
        </row>
        <row r="38">
          <cell r="F38" t="str">
            <v>2016-17</v>
          </cell>
          <cell r="G38" t="str">
            <v>2017-18</v>
          </cell>
        </row>
        <row r="63">
          <cell r="C63" t="str">
            <v>June 2018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Adjustment for previous period"/>
      <sheetName val="RAB roll forward"/>
      <sheetName val="Total RAB roll forward"/>
      <sheetName val="TAB roll forward"/>
      <sheetName val="Tables for Document"/>
      <sheetName val="RAB remaining lives"/>
      <sheetName val="TAB remaining lives"/>
      <sheetName val="PTRM input summary"/>
    </sheetNames>
    <sheetDataSet>
      <sheetData sheetId="0"/>
      <sheetData sheetId="1"/>
      <sheetData sheetId="2"/>
      <sheetData sheetId="3"/>
      <sheetData sheetId="4">
        <row r="385">
          <cell r="K385">
            <v>2.1256931608133023E-2</v>
          </cell>
        </row>
      </sheetData>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refreshError="1"/>
      <sheetData sheetId="1" refreshError="1"/>
      <sheetData sheetId="2" refreshError="1"/>
      <sheetData sheetId="3" refreshError="1"/>
      <sheetData sheetId="4">
        <row r="385">
          <cell r="G385">
            <v>2.5025025025025016E-2</v>
          </cell>
          <cell r="L385">
            <v>0.02</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1"/>
  <sheetViews>
    <sheetView showGridLines="0" zoomScale="75" zoomScaleNormal="75" workbookViewId="0">
      <selection activeCell="B11" sqref="B11:Q11"/>
    </sheetView>
  </sheetViews>
  <sheetFormatPr defaultRowHeight="12.75" x14ac:dyDescent="0.2"/>
  <cols>
    <col min="2" max="2" width="24.85546875" customWidth="1"/>
    <col min="3" max="3" width="8.28515625" bestFit="1" customWidth="1"/>
  </cols>
  <sheetData>
    <row r="2" spans="2:17" x14ac:dyDescent="0.2">
      <c r="C2" t="s">
        <v>135</v>
      </c>
      <c r="D2" t="s">
        <v>136</v>
      </c>
    </row>
    <row r="3" spans="2:17" ht="15" x14ac:dyDescent="0.25">
      <c r="B3" s="21" t="s">
        <v>10</v>
      </c>
      <c r="C3" s="121">
        <f>'[4]RFM input'!$K$385</f>
        <v>2.1256931608133023E-2</v>
      </c>
      <c r="D3" s="121">
        <f>'[5]RFM input'!L385</f>
        <v>0.02</v>
      </c>
      <c r="E3" s="120" t="s">
        <v>151</v>
      </c>
    </row>
    <row r="4" spans="2:17" x14ac:dyDescent="0.2">
      <c r="B4" s="21" t="s">
        <v>1</v>
      </c>
      <c r="C4" s="20" t="s">
        <v>11</v>
      </c>
    </row>
    <row r="5" spans="2:17" x14ac:dyDescent="0.2">
      <c r="B5" s="21" t="s">
        <v>12</v>
      </c>
      <c r="C5" s="20">
        <v>2014</v>
      </c>
    </row>
    <row r="6" spans="2:17" x14ac:dyDescent="0.2">
      <c r="B6" s="21" t="s">
        <v>13</v>
      </c>
      <c r="C6" s="20">
        <v>2017</v>
      </c>
    </row>
    <row r="10" spans="2:17" x14ac:dyDescent="0.2">
      <c r="B10" s="1" t="s">
        <v>66</v>
      </c>
    </row>
    <row r="11" spans="2:17" ht="33.75" customHeight="1" x14ac:dyDescent="0.2">
      <c r="B11" s="80" t="s">
        <v>154</v>
      </c>
      <c r="C11" s="80"/>
      <c r="D11" s="80"/>
      <c r="E11" s="80"/>
      <c r="F11" s="80"/>
      <c r="G11" s="80"/>
      <c r="H11" s="80"/>
      <c r="I11" s="80"/>
      <c r="J11" s="80"/>
      <c r="K11" s="80"/>
      <c r="L11" s="80"/>
      <c r="M11" s="80"/>
      <c r="N11" s="80"/>
      <c r="O11" s="80"/>
      <c r="P11" s="80"/>
      <c r="Q11" s="80"/>
    </row>
  </sheetData>
  <mergeCells count="1">
    <mergeCell ref="B11:Q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workbookViewId="0">
      <selection activeCell="D34" sqref="D34"/>
    </sheetView>
  </sheetViews>
  <sheetFormatPr defaultRowHeight="12.75" x14ac:dyDescent="0.2"/>
  <sheetData>
    <row r="1" spans="1:15" x14ac:dyDescent="0.2">
      <c r="A1" s="37"/>
      <c r="B1" s="37"/>
      <c r="C1" s="37"/>
      <c r="D1" s="37"/>
      <c r="E1" s="37"/>
      <c r="F1" s="37"/>
      <c r="G1" s="37"/>
      <c r="H1" s="37"/>
      <c r="I1" s="37"/>
      <c r="J1" s="37"/>
      <c r="K1" s="37"/>
      <c r="L1" s="37"/>
      <c r="M1" s="37"/>
      <c r="N1" s="37"/>
      <c r="O1" s="37"/>
    </row>
    <row r="2" spans="1:15" x14ac:dyDescent="0.2">
      <c r="A2" s="37"/>
      <c r="B2" s="37"/>
      <c r="C2" s="37"/>
      <c r="D2" s="37"/>
      <c r="E2" s="37"/>
      <c r="F2" s="37"/>
      <c r="G2" s="37"/>
      <c r="H2" s="37"/>
      <c r="I2" s="37"/>
      <c r="J2" s="37"/>
      <c r="K2" s="37"/>
      <c r="L2" s="37"/>
      <c r="M2" s="37"/>
      <c r="N2" s="37"/>
      <c r="O2" s="37"/>
    </row>
    <row r="3" spans="1:15" x14ac:dyDescent="0.2">
      <c r="A3" s="37"/>
      <c r="B3" s="37"/>
      <c r="C3" s="37"/>
      <c r="D3" s="37"/>
      <c r="E3" s="37"/>
      <c r="F3" s="37"/>
      <c r="G3" s="37"/>
      <c r="H3" s="37"/>
      <c r="I3" s="37"/>
      <c r="J3" s="37"/>
      <c r="K3" s="37"/>
      <c r="L3" s="37"/>
      <c r="M3" s="37"/>
      <c r="N3" s="37"/>
      <c r="O3" s="37"/>
    </row>
    <row r="4" spans="1:15" x14ac:dyDescent="0.2">
      <c r="A4" s="37"/>
      <c r="B4" s="37"/>
      <c r="C4" s="37"/>
      <c r="D4" s="37"/>
      <c r="E4" s="37"/>
      <c r="F4" s="37"/>
      <c r="G4" s="37"/>
      <c r="H4" s="37"/>
      <c r="I4" s="37"/>
      <c r="J4" s="37"/>
      <c r="K4" s="37"/>
      <c r="L4" s="37"/>
      <c r="M4" s="37"/>
      <c r="N4" s="37"/>
      <c r="O4" s="37"/>
    </row>
    <row r="5" spans="1:15" x14ac:dyDescent="0.2">
      <c r="A5" s="37"/>
      <c r="B5" s="37"/>
      <c r="C5" s="37"/>
      <c r="D5" s="37"/>
      <c r="E5" s="37"/>
      <c r="F5" s="37"/>
      <c r="G5" s="37"/>
      <c r="H5" s="37"/>
      <c r="I5" s="37"/>
      <c r="J5" s="37"/>
      <c r="K5" s="37"/>
      <c r="L5" s="37"/>
      <c r="M5" s="37"/>
      <c r="N5" s="37"/>
      <c r="O5" s="37"/>
    </row>
    <row r="6" spans="1:15" x14ac:dyDescent="0.2">
      <c r="A6" s="37"/>
      <c r="B6" s="37"/>
      <c r="C6" s="37"/>
      <c r="D6" s="37"/>
      <c r="E6" s="37"/>
      <c r="F6" s="37"/>
      <c r="G6" s="37"/>
      <c r="H6" s="37"/>
      <c r="I6" s="37"/>
      <c r="J6" s="37"/>
      <c r="K6" s="37"/>
      <c r="L6" s="37"/>
      <c r="M6" s="37"/>
      <c r="N6" s="37"/>
      <c r="O6" s="37"/>
    </row>
    <row r="7" spans="1:15" x14ac:dyDescent="0.2">
      <c r="A7" s="37"/>
      <c r="B7" s="37"/>
      <c r="C7" s="37"/>
      <c r="D7" s="37"/>
      <c r="E7" s="37"/>
      <c r="F7" s="37"/>
      <c r="G7" s="37"/>
      <c r="H7" s="37"/>
      <c r="I7" s="37"/>
      <c r="J7" s="37"/>
      <c r="K7" s="37"/>
      <c r="L7" s="37"/>
      <c r="M7" s="37"/>
      <c r="N7" s="37"/>
      <c r="O7" s="37"/>
    </row>
    <row r="8" spans="1:15" x14ac:dyDescent="0.2">
      <c r="A8" s="37"/>
      <c r="B8" s="37"/>
      <c r="C8" s="37"/>
      <c r="D8" s="37"/>
      <c r="E8" s="37"/>
      <c r="F8" s="37"/>
      <c r="G8" s="37"/>
      <c r="H8" s="37"/>
      <c r="I8" s="37"/>
      <c r="J8" s="37"/>
      <c r="K8" s="37"/>
      <c r="L8" s="37"/>
      <c r="M8" s="37"/>
      <c r="N8" s="37"/>
      <c r="O8" s="37"/>
    </row>
    <row r="9" spans="1:15" x14ac:dyDescent="0.2">
      <c r="A9" s="37"/>
      <c r="B9" s="37"/>
      <c r="C9" s="37"/>
      <c r="D9" s="37"/>
      <c r="E9" s="37"/>
      <c r="F9" s="37"/>
      <c r="G9" s="37"/>
      <c r="H9" s="37"/>
      <c r="I9" s="37"/>
      <c r="J9" s="37"/>
      <c r="K9" s="37"/>
      <c r="L9" s="37"/>
      <c r="M9" s="37"/>
      <c r="N9" s="37"/>
      <c r="O9" s="37"/>
    </row>
    <row r="10" spans="1:15" x14ac:dyDescent="0.2">
      <c r="A10" s="37"/>
      <c r="B10" s="37"/>
      <c r="C10" s="37"/>
      <c r="D10" s="37"/>
      <c r="E10" s="37"/>
      <c r="F10" s="37"/>
      <c r="G10" s="37"/>
      <c r="H10" s="37"/>
      <c r="I10" s="37"/>
      <c r="J10" s="37"/>
      <c r="K10" s="37"/>
      <c r="L10" s="37"/>
      <c r="M10" s="37"/>
      <c r="N10" s="37"/>
      <c r="O10" s="37"/>
    </row>
    <row r="11" spans="1:15" x14ac:dyDescent="0.2">
      <c r="A11" s="37"/>
      <c r="B11" s="37"/>
      <c r="C11" s="37"/>
      <c r="D11" s="37"/>
      <c r="E11" s="37"/>
      <c r="F11" s="37"/>
      <c r="G11" s="37"/>
      <c r="H11" s="37"/>
      <c r="I11" s="37"/>
      <c r="J11" s="37"/>
      <c r="K11" s="37"/>
      <c r="L11" s="37"/>
      <c r="M11" s="37"/>
      <c r="N11" s="37"/>
      <c r="O11" s="37"/>
    </row>
    <row r="12" spans="1:15" x14ac:dyDescent="0.2">
      <c r="A12" s="37"/>
      <c r="B12" s="37"/>
      <c r="C12" s="37"/>
      <c r="D12" s="37"/>
      <c r="E12" s="37"/>
      <c r="F12" s="37"/>
      <c r="G12" s="37"/>
      <c r="H12" s="37"/>
      <c r="I12" s="37"/>
      <c r="J12" s="37"/>
      <c r="K12" s="37"/>
      <c r="L12" s="37"/>
      <c r="M12" s="37"/>
      <c r="N12" s="37"/>
      <c r="O12" s="37"/>
    </row>
    <row r="13" spans="1:15" x14ac:dyDescent="0.2">
      <c r="A13" s="37"/>
      <c r="B13" s="37"/>
      <c r="C13" s="37"/>
      <c r="D13" s="37"/>
      <c r="E13" s="37"/>
      <c r="F13" s="37"/>
      <c r="G13" s="37"/>
      <c r="H13" s="37"/>
      <c r="I13" s="37"/>
      <c r="J13" s="37"/>
      <c r="K13" s="37"/>
      <c r="L13" s="37"/>
      <c r="M13" s="37"/>
      <c r="N13" s="37"/>
      <c r="O13" s="37"/>
    </row>
    <row r="14" spans="1:15" x14ac:dyDescent="0.2">
      <c r="A14" s="37"/>
      <c r="B14" s="37"/>
      <c r="C14" s="37"/>
      <c r="D14" s="37"/>
      <c r="E14" s="37"/>
      <c r="F14" s="37"/>
      <c r="G14" s="37"/>
      <c r="H14" s="37"/>
      <c r="I14" s="37"/>
      <c r="J14" s="37"/>
      <c r="K14" s="37"/>
      <c r="L14" s="37"/>
      <c r="M14" s="37"/>
      <c r="N14" s="37"/>
      <c r="O14" s="37"/>
    </row>
    <row r="15" spans="1:15" x14ac:dyDescent="0.2">
      <c r="A15" s="37"/>
      <c r="B15" s="37"/>
      <c r="C15" s="37"/>
      <c r="D15" s="37"/>
      <c r="E15" s="37"/>
      <c r="F15" s="37"/>
      <c r="G15" s="37"/>
      <c r="H15" s="37"/>
      <c r="I15" s="37"/>
      <c r="J15" s="37"/>
      <c r="K15" s="37"/>
      <c r="L15" s="37"/>
      <c r="M15" s="37"/>
      <c r="N15" s="37"/>
      <c r="O15" s="37"/>
    </row>
    <row r="16" spans="1:15" x14ac:dyDescent="0.2">
      <c r="A16" s="37"/>
      <c r="B16" s="37"/>
      <c r="C16" s="37"/>
      <c r="D16" s="37"/>
      <c r="E16" s="37"/>
      <c r="F16" s="37"/>
      <c r="G16" s="37"/>
      <c r="H16" s="37"/>
      <c r="I16" s="37"/>
      <c r="J16" s="37"/>
      <c r="K16" s="37"/>
      <c r="L16" s="37"/>
      <c r="M16" s="37"/>
      <c r="N16" s="37"/>
      <c r="O16" s="37"/>
    </row>
    <row r="17" spans="1:15" x14ac:dyDescent="0.2">
      <c r="A17" s="37"/>
      <c r="B17" s="37"/>
      <c r="C17" s="37"/>
      <c r="D17" s="37"/>
      <c r="E17" s="37"/>
      <c r="F17" s="37"/>
      <c r="G17" s="37"/>
      <c r="H17" s="37"/>
      <c r="I17" s="37"/>
      <c r="J17" s="37"/>
      <c r="K17" s="37"/>
      <c r="L17" s="37"/>
      <c r="M17" s="37"/>
      <c r="N17" s="37"/>
      <c r="O17" s="37"/>
    </row>
    <row r="18" spans="1:15" x14ac:dyDescent="0.2">
      <c r="A18" s="37"/>
      <c r="B18" s="37"/>
      <c r="C18" s="37"/>
      <c r="D18" s="37"/>
      <c r="E18" s="37"/>
      <c r="F18" s="37"/>
      <c r="G18" s="37"/>
      <c r="H18" s="37"/>
      <c r="I18" s="37"/>
      <c r="J18" s="37"/>
      <c r="K18" s="37"/>
      <c r="L18" s="37"/>
      <c r="M18" s="37"/>
      <c r="N18" s="37"/>
      <c r="O18" s="37"/>
    </row>
    <row r="19" spans="1:15" x14ac:dyDescent="0.2">
      <c r="A19" s="37"/>
      <c r="B19" s="37"/>
      <c r="C19" s="37"/>
      <c r="D19" s="37"/>
      <c r="E19" s="37"/>
      <c r="F19" s="37"/>
      <c r="G19" s="37"/>
      <c r="H19" s="37"/>
      <c r="I19" s="37"/>
      <c r="J19" s="37"/>
      <c r="K19" s="37"/>
      <c r="L19" s="37"/>
      <c r="M19" s="37"/>
      <c r="N19" s="37"/>
      <c r="O19" s="37"/>
    </row>
    <row r="20" spans="1:15" x14ac:dyDescent="0.2">
      <c r="A20" s="37"/>
      <c r="B20" s="37"/>
      <c r="C20" s="37"/>
      <c r="D20" s="37"/>
      <c r="E20" s="37"/>
      <c r="F20" s="37"/>
      <c r="G20" s="37"/>
      <c r="H20" s="37"/>
      <c r="I20" s="37"/>
      <c r="J20" s="37"/>
      <c r="K20" s="37"/>
      <c r="L20" s="37"/>
      <c r="M20" s="37"/>
      <c r="N20" s="37"/>
      <c r="O20" s="37"/>
    </row>
    <row r="21" spans="1:15" x14ac:dyDescent="0.2">
      <c r="A21" s="37"/>
      <c r="B21" s="37"/>
      <c r="C21" s="37"/>
      <c r="D21" s="37"/>
      <c r="E21" s="37"/>
      <c r="F21" s="37"/>
      <c r="G21" s="37"/>
      <c r="H21" s="37"/>
      <c r="I21" s="37"/>
      <c r="J21" s="37"/>
      <c r="K21" s="37"/>
      <c r="L21" s="37"/>
      <c r="M21" s="37"/>
      <c r="N21" s="37"/>
      <c r="O21" s="37"/>
    </row>
    <row r="22" spans="1:15" x14ac:dyDescent="0.2">
      <c r="A22" s="37"/>
      <c r="B22" s="37"/>
      <c r="C22" s="37"/>
      <c r="D22" s="37"/>
      <c r="E22" s="37"/>
      <c r="F22" s="37"/>
      <c r="G22" s="37"/>
      <c r="H22" s="37"/>
      <c r="I22" s="37"/>
      <c r="J22" s="37"/>
      <c r="K22" s="37"/>
      <c r="L22" s="37"/>
      <c r="M22" s="37"/>
      <c r="N22" s="37"/>
      <c r="O22" s="37"/>
    </row>
    <row r="23" spans="1:15" x14ac:dyDescent="0.2">
      <c r="A23" s="37"/>
      <c r="B23" s="37"/>
      <c r="C23" s="37"/>
      <c r="D23" s="37"/>
      <c r="E23" s="37"/>
      <c r="F23" s="37"/>
      <c r="G23" s="37"/>
      <c r="H23" s="37"/>
      <c r="I23" s="37"/>
      <c r="J23" s="37"/>
      <c r="K23" s="37"/>
      <c r="L23" s="37"/>
      <c r="M23" s="37"/>
      <c r="N23" s="37"/>
      <c r="O23" s="37"/>
    </row>
    <row r="24" spans="1:15" x14ac:dyDescent="0.2">
      <c r="A24" s="37"/>
      <c r="B24" s="37"/>
      <c r="C24" s="37"/>
      <c r="D24" s="37"/>
      <c r="E24" s="37"/>
      <c r="F24" s="37"/>
      <c r="G24" s="37"/>
      <c r="H24" s="37"/>
      <c r="I24" s="37"/>
      <c r="J24" s="37"/>
      <c r="K24" s="37"/>
      <c r="L24" s="37"/>
      <c r="M24" s="37"/>
      <c r="N24" s="37"/>
      <c r="O24" s="37"/>
    </row>
    <row r="25" spans="1:15" x14ac:dyDescent="0.2">
      <c r="A25" s="37"/>
      <c r="B25" s="37"/>
      <c r="C25" s="37"/>
      <c r="D25" s="37"/>
      <c r="E25" s="37"/>
      <c r="F25" s="37"/>
      <c r="G25" s="37"/>
      <c r="H25" s="37"/>
      <c r="I25" s="37"/>
      <c r="J25" s="37"/>
      <c r="K25" s="37"/>
      <c r="L25" s="37"/>
      <c r="M25" s="37"/>
      <c r="N25" s="37"/>
      <c r="O25" s="37"/>
    </row>
    <row r="26" spans="1:15" x14ac:dyDescent="0.2">
      <c r="A26" s="37"/>
      <c r="B26" s="37"/>
      <c r="C26" s="37"/>
      <c r="D26" s="37"/>
      <c r="E26" s="37"/>
      <c r="F26" s="37"/>
      <c r="G26" s="37"/>
      <c r="H26" s="37"/>
      <c r="I26" s="37"/>
      <c r="J26" s="37"/>
      <c r="K26" s="37"/>
      <c r="L26" s="37"/>
      <c r="M26" s="37"/>
      <c r="N26" s="37"/>
      <c r="O26" s="37"/>
    </row>
    <row r="27" spans="1:15" x14ac:dyDescent="0.2">
      <c r="A27" s="37"/>
      <c r="B27" s="37"/>
      <c r="C27" s="37"/>
      <c r="D27" s="37"/>
      <c r="E27" s="37"/>
      <c r="F27" s="37"/>
      <c r="G27" s="37"/>
      <c r="H27" s="37"/>
      <c r="I27" s="37"/>
      <c r="J27" s="37"/>
      <c r="K27" s="37"/>
      <c r="L27" s="37"/>
      <c r="M27" s="37"/>
      <c r="N27" s="37"/>
      <c r="O27" s="37"/>
    </row>
    <row r="28" spans="1:15" x14ac:dyDescent="0.2">
      <c r="A28" s="37"/>
      <c r="B28" s="37"/>
      <c r="C28" s="37"/>
      <c r="D28" s="37"/>
      <c r="E28" s="37"/>
      <c r="F28" s="37"/>
      <c r="G28" s="37"/>
      <c r="H28" s="37"/>
      <c r="I28" s="37"/>
      <c r="J28" s="37"/>
      <c r="K28" s="37"/>
      <c r="L28" s="37"/>
      <c r="M28" s="37"/>
      <c r="N28" s="37"/>
      <c r="O28" s="37"/>
    </row>
    <row r="29" spans="1:15" x14ac:dyDescent="0.2">
      <c r="A29" s="37"/>
      <c r="B29" s="37"/>
      <c r="C29" s="37"/>
      <c r="D29" s="37"/>
      <c r="E29" s="37"/>
      <c r="F29" s="37"/>
      <c r="G29" s="37"/>
      <c r="H29" s="37"/>
      <c r="I29" s="37"/>
      <c r="J29" s="37"/>
      <c r="K29" s="37"/>
      <c r="L29" s="37"/>
      <c r="M29" s="37"/>
      <c r="N29" s="37"/>
      <c r="O29" s="37"/>
    </row>
    <row r="30" spans="1:15" x14ac:dyDescent="0.2">
      <c r="A30" s="37"/>
      <c r="B30" s="37"/>
      <c r="C30" s="37"/>
      <c r="D30" s="37"/>
      <c r="E30" s="37"/>
      <c r="F30" s="37"/>
      <c r="G30" s="37"/>
      <c r="H30" s="37"/>
      <c r="I30" s="37"/>
      <c r="J30" s="37"/>
      <c r="K30" s="37"/>
      <c r="L30" s="37"/>
      <c r="M30" s="37"/>
      <c r="N30" s="37"/>
      <c r="O30" s="37"/>
    </row>
    <row r="31" spans="1:15" x14ac:dyDescent="0.2">
      <c r="A31" s="37"/>
      <c r="B31" s="37"/>
      <c r="C31" s="37"/>
      <c r="D31" s="37"/>
      <c r="E31" s="37"/>
      <c r="F31" s="37"/>
      <c r="G31" s="37"/>
      <c r="H31" s="37"/>
      <c r="I31" s="37"/>
      <c r="J31" s="37"/>
      <c r="K31" s="37"/>
      <c r="L31" s="37"/>
      <c r="M31" s="37"/>
      <c r="N31" s="37"/>
      <c r="O31" s="37"/>
    </row>
    <row r="32" spans="1:15" x14ac:dyDescent="0.2">
      <c r="A32" s="37"/>
      <c r="B32" s="37"/>
      <c r="C32" s="37"/>
      <c r="D32" s="37"/>
      <c r="E32" s="37"/>
      <c r="F32" s="37"/>
      <c r="G32" s="37"/>
      <c r="H32" s="37"/>
      <c r="I32" s="37"/>
      <c r="J32" s="37"/>
      <c r="K32" s="37"/>
      <c r="L32" s="37"/>
      <c r="M32" s="37"/>
      <c r="N32" s="37"/>
      <c r="O32" s="37"/>
    </row>
    <row r="33" spans="1:15" x14ac:dyDescent="0.2">
      <c r="A33" s="37"/>
      <c r="B33" s="37"/>
      <c r="C33" s="37"/>
      <c r="D33" s="37"/>
      <c r="E33" s="37"/>
      <c r="F33" s="37"/>
      <c r="G33" s="37"/>
      <c r="H33" s="37"/>
      <c r="I33" s="37"/>
      <c r="J33" s="37"/>
      <c r="K33" s="37"/>
      <c r="L33" s="37"/>
      <c r="M33" s="37"/>
      <c r="N33" s="37"/>
      <c r="O33" s="37"/>
    </row>
    <row r="34" spans="1:15" x14ac:dyDescent="0.2">
      <c r="A34" s="37"/>
      <c r="B34" s="37"/>
      <c r="C34" s="37"/>
      <c r="D34" s="37"/>
      <c r="E34" s="37"/>
      <c r="F34" s="37"/>
      <c r="G34" s="37"/>
      <c r="H34" s="37"/>
      <c r="I34" s="37"/>
      <c r="J34" s="37"/>
      <c r="K34" s="37"/>
      <c r="L34" s="37"/>
      <c r="M34" s="37"/>
      <c r="N34" s="37"/>
      <c r="O34" s="37"/>
    </row>
    <row r="35" spans="1:15" x14ac:dyDescent="0.2">
      <c r="A35" s="37"/>
      <c r="B35" s="37"/>
      <c r="C35" s="37"/>
      <c r="D35" s="37"/>
      <c r="E35" s="37"/>
      <c r="F35" s="37"/>
      <c r="G35" s="37"/>
      <c r="H35" s="37"/>
      <c r="I35" s="37"/>
      <c r="J35" s="37"/>
      <c r="K35" s="37"/>
      <c r="L35" s="37"/>
      <c r="M35" s="37"/>
      <c r="N35" s="37"/>
      <c r="O35" s="37"/>
    </row>
    <row r="36" spans="1:15" x14ac:dyDescent="0.2">
      <c r="A36" s="37"/>
      <c r="B36" s="37"/>
      <c r="C36" s="37"/>
      <c r="D36" s="37"/>
      <c r="E36" s="37"/>
      <c r="F36" s="37"/>
      <c r="G36" s="37"/>
      <c r="H36" s="37"/>
      <c r="I36" s="37"/>
      <c r="J36" s="37"/>
      <c r="K36" s="37"/>
      <c r="L36" s="37"/>
      <c r="M36" s="37"/>
      <c r="N36" s="37"/>
      <c r="O36" s="37"/>
    </row>
    <row r="37" spans="1:15" x14ac:dyDescent="0.2">
      <c r="A37" s="37"/>
      <c r="B37" s="37"/>
      <c r="C37" s="37"/>
      <c r="D37" s="37"/>
      <c r="E37" s="37"/>
      <c r="F37" s="37"/>
      <c r="G37" s="37"/>
      <c r="H37" s="37"/>
      <c r="I37" s="37"/>
      <c r="J37" s="37"/>
      <c r="K37" s="37"/>
      <c r="L37" s="37"/>
      <c r="M37" s="37"/>
      <c r="N37" s="37"/>
      <c r="O37" s="37"/>
    </row>
    <row r="38" spans="1:15" x14ac:dyDescent="0.2">
      <c r="A38" s="37"/>
      <c r="B38" s="37"/>
      <c r="C38" s="37"/>
      <c r="D38" s="37"/>
      <c r="E38" s="37"/>
      <c r="F38" s="37"/>
      <c r="G38" s="37"/>
      <c r="H38" s="37"/>
      <c r="I38" s="37"/>
      <c r="J38" s="37"/>
      <c r="K38" s="37"/>
      <c r="L38" s="37"/>
      <c r="M38" s="37"/>
      <c r="N38" s="37"/>
      <c r="O38" s="37"/>
    </row>
    <row r="39" spans="1:15" x14ac:dyDescent="0.2">
      <c r="A39" s="37"/>
      <c r="B39" s="37"/>
      <c r="C39" s="37"/>
      <c r="D39" s="37"/>
      <c r="E39" s="37"/>
      <c r="F39" s="37"/>
      <c r="G39" s="37"/>
      <c r="H39" s="37"/>
      <c r="I39" s="37"/>
      <c r="J39" s="37"/>
      <c r="K39" s="37"/>
      <c r="L39" s="37"/>
      <c r="M39" s="37"/>
      <c r="N39" s="37"/>
      <c r="O39" s="37"/>
    </row>
    <row r="40" spans="1:15" x14ac:dyDescent="0.2">
      <c r="A40" s="37"/>
      <c r="B40" s="37"/>
      <c r="C40" s="37"/>
      <c r="D40" s="37"/>
      <c r="E40" s="37"/>
      <c r="F40" s="37"/>
      <c r="G40" s="37"/>
      <c r="H40" s="37"/>
      <c r="I40" s="37"/>
      <c r="J40" s="37"/>
      <c r="K40" s="37"/>
      <c r="L40" s="37"/>
      <c r="M40" s="37"/>
      <c r="N40" s="37"/>
      <c r="O40" s="3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194"/>
  <sheetViews>
    <sheetView showGridLines="0" tabSelected="1" zoomScale="75" zoomScaleNormal="75" workbookViewId="0">
      <selection activeCell="L53" sqref="L53"/>
    </sheetView>
  </sheetViews>
  <sheetFormatPr defaultRowHeight="12.75" outlineLevelCol="1" x14ac:dyDescent="0.2"/>
  <cols>
    <col min="1" max="1" width="56.5703125" bestFit="1" customWidth="1"/>
    <col min="2" max="2" width="16.28515625" bestFit="1" customWidth="1" outlineLevel="1"/>
    <col min="3" max="3" width="18.85546875" bestFit="1" customWidth="1" outlineLevel="1"/>
    <col min="4" max="9" width="16.5703125" customWidth="1" outlineLevel="1"/>
    <col min="10" max="10" width="15.5703125" customWidth="1"/>
    <col min="11" max="11" width="14" customWidth="1"/>
    <col min="12" max="12" width="30" bestFit="1" customWidth="1"/>
    <col min="13" max="13" width="18" bestFit="1" customWidth="1"/>
    <col min="14" max="14" width="14.85546875" bestFit="1" customWidth="1"/>
  </cols>
  <sheetData>
    <row r="2" spans="1:9" ht="30" x14ac:dyDescent="0.4">
      <c r="A2" s="161" t="s">
        <v>125</v>
      </c>
      <c r="B2" s="161"/>
      <c r="C2" s="161"/>
      <c r="D2" s="161"/>
      <c r="E2" s="161"/>
      <c r="F2" s="161"/>
      <c r="G2" s="161"/>
      <c r="H2" s="161"/>
      <c r="I2" s="161"/>
    </row>
    <row r="6" spans="1:9" ht="18" x14ac:dyDescent="0.25">
      <c r="A6" s="50" t="s">
        <v>126</v>
      </c>
    </row>
    <row r="7" spans="1:9" ht="13.5" thickBot="1" x14ac:dyDescent="0.25">
      <c r="A7" s="49"/>
    </row>
    <row r="8" spans="1:9" ht="16.5" thickBot="1" x14ac:dyDescent="0.3">
      <c r="A8" s="8"/>
      <c r="B8" s="125" t="s">
        <v>7</v>
      </c>
      <c r="C8" s="125" t="s">
        <v>8</v>
      </c>
      <c r="D8" s="125" t="s">
        <v>11</v>
      </c>
      <c r="E8" s="125" t="s">
        <v>9</v>
      </c>
      <c r="F8" s="125" t="s">
        <v>60</v>
      </c>
      <c r="G8" s="125" t="s">
        <v>61</v>
      </c>
      <c r="H8" s="125" t="s">
        <v>62</v>
      </c>
      <c r="I8" s="126" t="s">
        <v>63</v>
      </c>
    </row>
    <row r="9" spans="1:9" ht="18.75" x14ac:dyDescent="0.2">
      <c r="A9" s="12" t="s">
        <v>127</v>
      </c>
      <c r="B9" s="51"/>
      <c r="C9" s="52"/>
      <c r="D9" s="53"/>
      <c r="E9" s="54"/>
      <c r="F9" s="55"/>
      <c r="G9" s="55"/>
      <c r="H9" s="55"/>
      <c r="I9" s="56"/>
    </row>
    <row r="10" spans="1:9" x14ac:dyDescent="0.2">
      <c r="A10" s="10" t="s">
        <v>29</v>
      </c>
      <c r="B10" s="90">
        <v>842960.77598034288</v>
      </c>
      <c r="C10" s="29"/>
      <c r="D10" s="30"/>
      <c r="E10" s="27"/>
      <c r="F10" s="57"/>
      <c r="G10" s="57"/>
      <c r="H10" s="57"/>
      <c r="I10" s="58"/>
    </row>
    <row r="11" spans="1:9" x14ac:dyDescent="0.2">
      <c r="A11" s="10" t="s">
        <v>30</v>
      </c>
      <c r="B11" s="90">
        <v>752340.84339256177</v>
      </c>
      <c r="C11" s="29"/>
      <c r="D11" s="30"/>
      <c r="E11" s="27"/>
      <c r="F11" s="57"/>
      <c r="G11" s="57"/>
      <c r="H11" s="57"/>
      <c r="I11" s="58"/>
    </row>
    <row r="12" spans="1:9" x14ac:dyDescent="0.2">
      <c r="A12" s="10" t="s">
        <v>41</v>
      </c>
      <c r="B12" s="90">
        <v>1333762.0016270953</v>
      </c>
      <c r="C12" s="29"/>
      <c r="D12" s="30"/>
      <c r="E12" s="27"/>
      <c r="F12" s="57"/>
      <c r="G12" s="57"/>
      <c r="H12" s="57"/>
      <c r="I12" s="58"/>
    </row>
    <row r="13" spans="1:9" x14ac:dyDescent="0.2">
      <c r="A13" s="10" t="s">
        <v>31</v>
      </c>
      <c r="B13" s="90">
        <v>720409.24</v>
      </c>
      <c r="C13" s="29"/>
      <c r="D13" s="30"/>
      <c r="E13" s="27"/>
      <c r="F13" s="57"/>
      <c r="G13" s="57"/>
      <c r="H13" s="57"/>
      <c r="I13" s="58"/>
    </row>
    <row r="14" spans="1:9" x14ac:dyDescent="0.2">
      <c r="A14" s="10" t="s">
        <v>32</v>
      </c>
      <c r="B14" s="90"/>
      <c r="C14" s="29"/>
      <c r="D14" s="30"/>
      <c r="E14" s="27"/>
      <c r="F14" s="57"/>
      <c r="G14" s="57"/>
      <c r="H14" s="57"/>
      <c r="I14" s="58"/>
    </row>
    <row r="15" spans="1:9" x14ac:dyDescent="0.2">
      <c r="A15" s="10" t="s">
        <v>33</v>
      </c>
      <c r="B15" s="90"/>
      <c r="C15" s="29"/>
      <c r="D15" s="30"/>
      <c r="E15" s="27"/>
      <c r="F15" s="57"/>
      <c r="G15" s="57"/>
      <c r="H15" s="57"/>
      <c r="I15" s="58"/>
    </row>
    <row r="16" spans="1:9" x14ac:dyDescent="0.2">
      <c r="A16" s="10" t="s">
        <v>34</v>
      </c>
      <c r="B16" s="90">
        <v>376666.05900000001</v>
      </c>
      <c r="C16" s="29"/>
      <c r="D16" s="30"/>
      <c r="E16" s="27"/>
      <c r="F16" s="57"/>
      <c r="G16" s="57"/>
      <c r="H16" s="57"/>
      <c r="I16" s="58"/>
    </row>
    <row r="17" spans="1:9" x14ac:dyDescent="0.2">
      <c r="A17" s="10" t="s">
        <v>35</v>
      </c>
      <c r="B17" s="90">
        <v>0</v>
      </c>
      <c r="C17" s="29"/>
      <c r="D17" s="30"/>
      <c r="E17" s="27"/>
      <c r="F17" s="57"/>
      <c r="G17" s="57"/>
      <c r="H17" s="57"/>
      <c r="I17" s="58"/>
    </row>
    <row r="18" spans="1:9" ht="13.5" thickBot="1" x14ac:dyDescent="0.25">
      <c r="A18" s="59" t="s">
        <v>15</v>
      </c>
      <c r="B18" s="91">
        <v>4026138.9200000004</v>
      </c>
      <c r="C18" s="60"/>
      <c r="D18" s="61"/>
      <c r="E18" s="62"/>
      <c r="F18" s="63"/>
      <c r="G18" s="63"/>
      <c r="H18" s="63"/>
      <c r="I18" s="64"/>
    </row>
    <row r="19" spans="1:9" x14ac:dyDescent="0.2">
      <c r="A19" s="65" t="s">
        <v>19</v>
      </c>
      <c r="B19" s="66"/>
      <c r="C19" s="67"/>
      <c r="D19" s="68"/>
      <c r="E19" s="66">
        <v>172234.6951248</v>
      </c>
      <c r="F19" s="67"/>
      <c r="G19" s="67"/>
      <c r="H19" s="67"/>
      <c r="I19" s="68"/>
    </row>
    <row r="20" spans="1:9" x14ac:dyDescent="0.2">
      <c r="A20" s="10" t="s">
        <v>20</v>
      </c>
      <c r="B20" s="24"/>
      <c r="C20" s="29"/>
      <c r="D20" s="30"/>
      <c r="E20" s="24">
        <v>21965.379000000001</v>
      </c>
      <c r="F20" s="29">
        <v>0</v>
      </c>
      <c r="G20" s="29">
        <v>47167.848666666665</v>
      </c>
      <c r="H20" s="29">
        <v>0</v>
      </c>
      <c r="I20" s="30">
        <v>170734.77499999999</v>
      </c>
    </row>
    <row r="21" spans="1:9" x14ac:dyDescent="0.2">
      <c r="A21" s="10" t="s">
        <v>25</v>
      </c>
      <c r="B21" s="24">
        <v>132923.41899999999</v>
      </c>
      <c r="C21" s="29"/>
      <c r="D21" s="30"/>
      <c r="E21" s="24"/>
      <c r="F21" s="29"/>
      <c r="G21" s="29"/>
      <c r="H21" s="29"/>
      <c r="I21" s="30"/>
    </row>
    <row r="22" spans="1:9" x14ac:dyDescent="0.2">
      <c r="A22" s="10" t="s">
        <v>26</v>
      </c>
      <c r="B22" s="24">
        <v>10667.283000000001</v>
      </c>
      <c r="C22" s="29"/>
      <c r="D22" s="30"/>
      <c r="E22" s="24"/>
      <c r="F22" s="29"/>
      <c r="G22" s="29"/>
      <c r="H22" s="29"/>
      <c r="I22" s="30"/>
    </row>
    <row r="23" spans="1:9" x14ac:dyDescent="0.2">
      <c r="A23" s="10" t="s">
        <v>97</v>
      </c>
      <c r="B23" s="29">
        <v>971216.02599999995</v>
      </c>
      <c r="C23" s="29"/>
      <c r="D23" s="30"/>
      <c r="E23" s="24"/>
      <c r="F23" s="29"/>
      <c r="G23" s="29"/>
      <c r="H23" s="29"/>
      <c r="I23" s="30"/>
    </row>
    <row r="24" spans="1:9" x14ac:dyDescent="0.2">
      <c r="A24" s="10" t="s">
        <v>128</v>
      </c>
      <c r="B24" s="29">
        <v>101368.77299999999</v>
      </c>
      <c r="C24" s="29"/>
      <c r="D24" s="30"/>
      <c r="E24" s="24"/>
      <c r="F24" s="29"/>
      <c r="G24" s="29"/>
      <c r="H24" s="29"/>
      <c r="I24" s="30"/>
    </row>
    <row r="25" spans="1:9" x14ac:dyDescent="0.2">
      <c r="A25" s="10" t="s">
        <v>129</v>
      </c>
      <c r="B25" s="29">
        <v>120431.996</v>
      </c>
      <c r="C25" s="29"/>
      <c r="D25" s="30"/>
      <c r="E25" s="24"/>
      <c r="F25" s="29"/>
      <c r="G25" s="29"/>
      <c r="H25" s="29"/>
      <c r="I25" s="30"/>
    </row>
    <row r="26" spans="1:9" x14ac:dyDescent="0.2">
      <c r="A26" s="69"/>
      <c r="B26" s="3"/>
    </row>
    <row r="27" spans="1:9" x14ac:dyDescent="0.2">
      <c r="A27" s="69"/>
      <c r="B27" s="3"/>
    </row>
    <row r="28" spans="1:9" ht="13.5" thickBot="1" x14ac:dyDescent="0.25">
      <c r="A28" s="70" t="s">
        <v>98</v>
      </c>
      <c r="B28" s="71"/>
    </row>
    <row r="29" spans="1:9" ht="16.5" thickBot="1" x14ac:dyDescent="0.3">
      <c r="A29" s="8" t="s">
        <v>130</v>
      </c>
      <c r="B29" s="125" t="s">
        <v>99</v>
      </c>
    </row>
    <row r="30" spans="1:9" x14ac:dyDescent="0.2">
      <c r="A30" s="10" t="s">
        <v>94</v>
      </c>
      <c r="B30" s="72">
        <v>1528319.2916357443</v>
      </c>
    </row>
    <row r="31" spans="1:9" x14ac:dyDescent="0.2">
      <c r="A31" s="10" t="s">
        <v>100</v>
      </c>
      <c r="B31" s="72">
        <v>296057.6238764709</v>
      </c>
    </row>
    <row r="32" spans="1:9" x14ac:dyDescent="0.2">
      <c r="A32" s="10" t="s">
        <v>101</v>
      </c>
      <c r="B32" s="72">
        <v>71916.67948778515</v>
      </c>
    </row>
    <row r="33" spans="1:10" x14ac:dyDescent="0.2">
      <c r="A33" s="10"/>
      <c r="B33" s="72"/>
    </row>
    <row r="34" spans="1:10" x14ac:dyDescent="0.2">
      <c r="A34" s="73" t="s">
        <v>0</v>
      </c>
      <c r="B34" s="74">
        <f>SUM(B30:B32)</f>
        <v>1896293.5950000002</v>
      </c>
    </row>
    <row r="36" spans="1:10" x14ac:dyDescent="0.2">
      <c r="B36" s="2"/>
    </row>
    <row r="37" spans="1:10" ht="18.75" thickBot="1" x14ac:dyDescent="0.3">
      <c r="A37" s="50" t="s">
        <v>131</v>
      </c>
    </row>
    <row r="38" spans="1:10" x14ac:dyDescent="0.2">
      <c r="C38" s="81" t="s">
        <v>59</v>
      </c>
      <c r="D38" s="82"/>
      <c r="E38" s="82"/>
      <c r="F38" s="82"/>
      <c r="G38" s="82"/>
      <c r="H38" s="82"/>
      <c r="I38" s="83"/>
    </row>
    <row r="39" spans="1:10" ht="15.75" thickBot="1" x14ac:dyDescent="0.25">
      <c r="B39" s="18" t="s">
        <v>7</v>
      </c>
      <c r="C39" s="19" t="s">
        <v>8</v>
      </c>
      <c r="D39" s="19" t="s">
        <v>11</v>
      </c>
      <c r="E39" s="15" t="s">
        <v>9</v>
      </c>
      <c r="F39" s="16" t="s">
        <v>60</v>
      </c>
      <c r="G39" s="16" t="s">
        <v>61</v>
      </c>
      <c r="H39" s="16" t="s">
        <v>62</v>
      </c>
      <c r="I39" s="17" t="s">
        <v>63</v>
      </c>
    </row>
    <row r="40" spans="1:10" ht="16.5" thickBot="1" x14ac:dyDescent="0.3">
      <c r="A40" s="8" t="s">
        <v>57</v>
      </c>
      <c r="B40" s="127">
        <v>1</v>
      </c>
      <c r="C40" s="129">
        <f>(1+Inputs!C3)*(1+Inputs!D3)</f>
        <v>1.0416820702402958</v>
      </c>
      <c r="D40" s="127">
        <v>1</v>
      </c>
      <c r="E40" s="127">
        <f t="shared" ref="E40:I40" si="0">D40</f>
        <v>1</v>
      </c>
      <c r="F40" s="127">
        <f t="shared" si="0"/>
        <v>1</v>
      </c>
      <c r="G40" s="127">
        <f t="shared" si="0"/>
        <v>1</v>
      </c>
      <c r="H40" s="127">
        <f t="shared" si="0"/>
        <v>1</v>
      </c>
      <c r="I40" s="128">
        <f t="shared" si="0"/>
        <v>1</v>
      </c>
      <c r="J40" s="120" t="s">
        <v>152</v>
      </c>
    </row>
    <row r="41" spans="1:10" ht="16.5" thickBot="1" x14ac:dyDescent="0.3">
      <c r="A41" s="8" t="s">
        <v>58</v>
      </c>
      <c r="B41" s="125"/>
      <c r="C41" s="125"/>
      <c r="D41" s="125"/>
      <c r="E41" s="125"/>
      <c r="F41" s="125"/>
      <c r="G41" s="125"/>
      <c r="H41" s="125"/>
      <c r="I41" s="126"/>
    </row>
    <row r="42" spans="1:10" x14ac:dyDescent="0.2">
      <c r="A42" s="10" t="s">
        <v>29</v>
      </c>
      <c r="B42" s="24">
        <f>B10</f>
        <v>842960.77598034288</v>
      </c>
      <c r="C42" s="25">
        <f>B42*C$40</f>
        <v>878097.12625456974</v>
      </c>
      <c r="D42" s="25">
        <f t="shared" ref="D42:I43" si="1">C42*D$40</f>
        <v>878097.12625456974</v>
      </c>
      <c r="E42" s="25">
        <f t="shared" si="1"/>
        <v>878097.12625456974</v>
      </c>
      <c r="F42" s="25">
        <f t="shared" si="1"/>
        <v>878097.12625456974</v>
      </c>
      <c r="G42" s="25">
        <f t="shared" si="1"/>
        <v>878097.12625456974</v>
      </c>
      <c r="H42" s="25">
        <f t="shared" si="1"/>
        <v>878097.12625456974</v>
      </c>
      <c r="I42" s="26">
        <f t="shared" si="1"/>
        <v>878097.12625456974</v>
      </c>
    </row>
    <row r="43" spans="1:10" x14ac:dyDescent="0.2">
      <c r="A43" s="10" t="s">
        <v>30</v>
      </c>
      <c r="B43" s="24">
        <f t="shared" ref="B43:B49" si="2">B11</f>
        <v>752340.84339256177</v>
      </c>
      <c r="C43" s="34">
        <f t="shared" ref="C43:I48" si="3">B43*C$40</f>
        <v>783699.96727149386</v>
      </c>
      <c r="D43" s="34">
        <f t="shared" si="1"/>
        <v>783699.96727149386</v>
      </c>
      <c r="E43" s="34">
        <f t="shared" si="1"/>
        <v>783699.96727149386</v>
      </c>
      <c r="F43" s="34">
        <f t="shared" si="1"/>
        <v>783699.96727149386</v>
      </c>
      <c r="G43" s="34">
        <f t="shared" si="1"/>
        <v>783699.96727149386</v>
      </c>
      <c r="H43" s="34">
        <f t="shared" si="1"/>
        <v>783699.96727149386</v>
      </c>
      <c r="I43" s="35">
        <f t="shared" si="1"/>
        <v>783699.96727149386</v>
      </c>
    </row>
    <row r="44" spans="1:10" x14ac:dyDescent="0.2">
      <c r="A44" s="10" t="s">
        <v>41</v>
      </c>
      <c r="B44" s="24">
        <f t="shared" si="2"/>
        <v>1333762.0016270953</v>
      </c>
      <c r="C44" s="25">
        <f t="shared" si="3"/>
        <v>1389355.9630627534</v>
      </c>
      <c r="D44" s="25">
        <f t="shared" si="3"/>
        <v>1389355.9630627534</v>
      </c>
      <c r="E44" s="25">
        <f t="shared" si="3"/>
        <v>1389355.9630627534</v>
      </c>
      <c r="F44" s="25">
        <f t="shared" si="3"/>
        <v>1389355.9630627534</v>
      </c>
      <c r="G44" s="25">
        <f t="shared" si="3"/>
        <v>1389355.9630627534</v>
      </c>
      <c r="H44" s="25">
        <f t="shared" si="3"/>
        <v>1389355.9630627534</v>
      </c>
      <c r="I44" s="26">
        <f t="shared" si="3"/>
        <v>1389355.9630627534</v>
      </c>
    </row>
    <row r="45" spans="1:10" x14ac:dyDescent="0.2">
      <c r="A45" s="10" t="s">
        <v>31</v>
      </c>
      <c r="B45" s="24">
        <f t="shared" si="2"/>
        <v>720409.24</v>
      </c>
      <c r="C45" s="25">
        <f t="shared" si="3"/>
        <v>750437.38854343805</v>
      </c>
      <c r="D45" s="25">
        <f t="shared" si="3"/>
        <v>750437.38854343805</v>
      </c>
      <c r="E45" s="25">
        <f t="shared" si="3"/>
        <v>750437.38854343805</v>
      </c>
      <c r="F45" s="25">
        <f t="shared" si="3"/>
        <v>750437.38854343805</v>
      </c>
      <c r="G45" s="25">
        <f t="shared" si="3"/>
        <v>750437.38854343805</v>
      </c>
      <c r="H45" s="25">
        <f t="shared" si="3"/>
        <v>750437.38854343805</v>
      </c>
      <c r="I45" s="26">
        <f t="shared" si="3"/>
        <v>750437.38854343805</v>
      </c>
    </row>
    <row r="46" spans="1:10" x14ac:dyDescent="0.2">
      <c r="A46" s="10" t="s">
        <v>32</v>
      </c>
      <c r="B46" s="24">
        <f t="shared" si="2"/>
        <v>0</v>
      </c>
      <c r="C46" s="25">
        <f>B46*C$40</f>
        <v>0</v>
      </c>
      <c r="D46" s="25">
        <f t="shared" si="3"/>
        <v>0</v>
      </c>
      <c r="E46" s="25">
        <f t="shared" si="3"/>
        <v>0</v>
      </c>
      <c r="F46" s="25">
        <f t="shared" si="3"/>
        <v>0</v>
      </c>
      <c r="G46" s="25">
        <f t="shared" si="3"/>
        <v>0</v>
      </c>
      <c r="H46" s="25">
        <f t="shared" si="3"/>
        <v>0</v>
      </c>
      <c r="I46" s="26">
        <f t="shared" si="3"/>
        <v>0</v>
      </c>
    </row>
    <row r="47" spans="1:10" x14ac:dyDescent="0.2">
      <c r="A47" s="10" t="s">
        <v>33</v>
      </c>
      <c r="B47" s="24">
        <f t="shared" si="2"/>
        <v>0</v>
      </c>
      <c r="C47" s="25">
        <f t="shared" si="3"/>
        <v>0</v>
      </c>
      <c r="D47" s="25">
        <f t="shared" si="3"/>
        <v>0</v>
      </c>
      <c r="E47" s="25">
        <f t="shared" si="3"/>
        <v>0</v>
      </c>
      <c r="F47" s="25">
        <f t="shared" si="3"/>
        <v>0</v>
      </c>
      <c r="G47" s="25">
        <f t="shared" si="3"/>
        <v>0</v>
      </c>
      <c r="H47" s="25">
        <f t="shared" si="3"/>
        <v>0</v>
      </c>
      <c r="I47" s="26">
        <f t="shared" si="3"/>
        <v>0</v>
      </c>
    </row>
    <row r="48" spans="1:10" x14ac:dyDescent="0.2">
      <c r="A48" s="10" t="s">
        <v>34</v>
      </c>
      <c r="B48" s="24">
        <f t="shared" si="2"/>
        <v>376666.05900000001</v>
      </c>
      <c r="C48" s="25">
        <f t="shared" si="3"/>
        <v>392366.28012837342</v>
      </c>
      <c r="D48" s="25">
        <f t="shared" si="3"/>
        <v>392366.28012837342</v>
      </c>
      <c r="E48" s="25">
        <f t="shared" si="3"/>
        <v>392366.28012837342</v>
      </c>
      <c r="F48" s="25">
        <f t="shared" si="3"/>
        <v>392366.28012837342</v>
      </c>
      <c r="G48" s="25">
        <f t="shared" si="3"/>
        <v>392366.28012837342</v>
      </c>
      <c r="H48" s="25">
        <f t="shared" si="3"/>
        <v>392366.28012837342</v>
      </c>
      <c r="I48" s="26">
        <f t="shared" si="3"/>
        <v>392366.28012837342</v>
      </c>
    </row>
    <row r="49" spans="1:10" x14ac:dyDescent="0.2">
      <c r="A49" s="10" t="s">
        <v>35</v>
      </c>
      <c r="B49" s="24">
        <f t="shared" si="2"/>
        <v>0</v>
      </c>
      <c r="C49" s="25">
        <f>B49*C$40</f>
        <v>0</v>
      </c>
      <c r="D49" s="25">
        <f t="shared" ref="D49:I49" si="4">C49*D$40</f>
        <v>0</v>
      </c>
      <c r="E49" s="25">
        <f t="shared" si="4"/>
        <v>0</v>
      </c>
      <c r="F49" s="25">
        <f t="shared" si="4"/>
        <v>0</v>
      </c>
      <c r="G49" s="25">
        <f t="shared" si="4"/>
        <v>0</v>
      </c>
      <c r="H49" s="25">
        <f t="shared" si="4"/>
        <v>0</v>
      </c>
      <c r="I49" s="26">
        <f t="shared" si="4"/>
        <v>0</v>
      </c>
    </row>
    <row r="50" spans="1:10" ht="13.5" thickBot="1" x14ac:dyDescent="0.25">
      <c r="A50" s="7" t="s">
        <v>0</v>
      </c>
      <c r="B50" s="24">
        <f>SUM(B42:B49)</f>
        <v>4026138.9200000004</v>
      </c>
      <c r="C50" s="25">
        <f>SUM(C42:C49)</f>
        <v>4193956.7252606284</v>
      </c>
      <c r="D50" s="25">
        <f t="shared" ref="D50:H50" si="5">SUM(D42:D49)</f>
        <v>4193956.7252606284</v>
      </c>
      <c r="E50" s="25">
        <f t="shared" si="5"/>
        <v>4193956.7252606284</v>
      </c>
      <c r="F50" s="25">
        <f t="shared" si="5"/>
        <v>4193956.7252606284</v>
      </c>
      <c r="G50" s="25">
        <f t="shared" si="5"/>
        <v>4193956.7252606284</v>
      </c>
      <c r="H50" s="25">
        <f t="shared" si="5"/>
        <v>4193956.7252606284</v>
      </c>
      <c r="I50" s="26">
        <f>SUM(I42:I49)</f>
        <v>4193956.7252606284</v>
      </c>
    </row>
    <row r="51" spans="1:10" x14ac:dyDescent="0.2">
      <c r="B51" s="2"/>
    </row>
    <row r="52" spans="1:10" x14ac:dyDescent="0.2">
      <c r="B52" s="2"/>
    </row>
    <row r="54" spans="1:10" ht="37.5" x14ac:dyDescent="0.2">
      <c r="A54" s="159" t="s">
        <v>36</v>
      </c>
    </row>
    <row r="55" spans="1:10" ht="13.5" thickBot="1" x14ac:dyDescent="0.25"/>
    <row r="56" spans="1:10" ht="16.5" thickBot="1" x14ac:dyDescent="0.3">
      <c r="A56" s="8"/>
      <c r="B56" s="125"/>
      <c r="C56" s="125"/>
      <c r="D56" s="125"/>
      <c r="E56" s="125"/>
      <c r="F56" s="125"/>
      <c r="G56" s="125"/>
      <c r="H56" s="125"/>
      <c r="I56" s="126"/>
    </row>
    <row r="57" spans="1:10" x14ac:dyDescent="0.2">
      <c r="A57" s="4" t="s">
        <v>15</v>
      </c>
      <c r="B57" s="24">
        <f>B50</f>
        <v>4026138.9200000004</v>
      </c>
      <c r="C57" s="25">
        <f t="shared" ref="C57:I57" si="6">B57*C$40</f>
        <v>4193956.7252606289</v>
      </c>
      <c r="D57" s="25">
        <f t="shared" si="6"/>
        <v>4193956.7252606289</v>
      </c>
      <c r="E57" s="25">
        <f t="shared" si="6"/>
        <v>4193956.7252606289</v>
      </c>
      <c r="F57" s="25">
        <f t="shared" si="6"/>
        <v>4193956.7252606289</v>
      </c>
      <c r="G57" s="25">
        <f t="shared" si="6"/>
        <v>4193956.7252606289</v>
      </c>
      <c r="H57" s="25">
        <f t="shared" si="6"/>
        <v>4193956.7252606289</v>
      </c>
      <c r="I57" s="26">
        <f t="shared" si="6"/>
        <v>4193956.7252606289</v>
      </c>
    </row>
    <row r="58" spans="1:10" x14ac:dyDescent="0.2">
      <c r="A58" s="5" t="s">
        <v>16</v>
      </c>
      <c r="B58" s="27">
        <v>0</v>
      </c>
      <c r="C58" s="25">
        <f t="shared" ref="C58:I58" si="7">B58*C$40</f>
        <v>0</v>
      </c>
      <c r="D58" s="25">
        <f t="shared" si="7"/>
        <v>0</v>
      </c>
      <c r="E58" s="25">
        <f t="shared" si="7"/>
        <v>0</v>
      </c>
      <c r="F58" s="25">
        <f t="shared" si="7"/>
        <v>0</v>
      </c>
      <c r="G58" s="25">
        <f t="shared" si="7"/>
        <v>0</v>
      </c>
      <c r="H58" s="25">
        <f t="shared" si="7"/>
        <v>0</v>
      </c>
      <c r="I58" s="26">
        <f t="shared" si="7"/>
        <v>0</v>
      </c>
    </row>
    <row r="59" spans="1:10" x14ac:dyDescent="0.2">
      <c r="A59" s="5" t="s">
        <v>17</v>
      </c>
      <c r="B59" s="27">
        <v>0</v>
      </c>
      <c r="C59" s="25">
        <f t="shared" ref="C59:I59" si="8">B59*C$40</f>
        <v>0</v>
      </c>
      <c r="D59" s="25">
        <f t="shared" si="8"/>
        <v>0</v>
      </c>
      <c r="E59" s="25">
        <f t="shared" si="8"/>
        <v>0</v>
      </c>
      <c r="F59" s="25">
        <f t="shared" si="8"/>
        <v>0</v>
      </c>
      <c r="G59" s="25">
        <f t="shared" si="8"/>
        <v>0</v>
      </c>
      <c r="H59" s="25">
        <f t="shared" si="8"/>
        <v>0</v>
      </c>
      <c r="I59" s="26">
        <f t="shared" si="8"/>
        <v>0</v>
      </c>
    </row>
    <row r="60" spans="1:10" x14ac:dyDescent="0.2">
      <c r="A60" s="5" t="s">
        <v>18</v>
      </c>
      <c r="B60" s="28">
        <v>0</v>
      </c>
      <c r="C60" s="25">
        <f t="shared" ref="C60:I61" si="9">B60*C$40</f>
        <v>0</v>
      </c>
      <c r="D60" s="25">
        <f t="shared" si="9"/>
        <v>0</v>
      </c>
      <c r="E60" s="25">
        <f t="shared" si="9"/>
        <v>0</v>
      </c>
      <c r="F60" s="25">
        <f t="shared" si="9"/>
        <v>0</v>
      </c>
      <c r="G60" s="25">
        <f t="shared" si="9"/>
        <v>0</v>
      </c>
      <c r="H60" s="25">
        <f t="shared" si="9"/>
        <v>0</v>
      </c>
      <c r="I60" s="26">
        <f t="shared" si="9"/>
        <v>0</v>
      </c>
    </row>
    <row r="61" spans="1:10" x14ac:dyDescent="0.2">
      <c r="A61" s="6" t="s">
        <v>19</v>
      </c>
      <c r="B61" s="25"/>
      <c r="C61" s="25"/>
      <c r="D61" s="25"/>
      <c r="E61" s="25">
        <v>172234.6951248</v>
      </c>
      <c r="F61" s="25">
        <v>172234.6951248</v>
      </c>
      <c r="G61" s="25">
        <v>172234.6951248</v>
      </c>
      <c r="H61" s="25">
        <v>172234.6951248</v>
      </c>
      <c r="I61" s="26">
        <v>172234.6951248</v>
      </c>
      <c r="J61" s="36"/>
    </row>
    <row r="62" spans="1:10" x14ac:dyDescent="0.2">
      <c r="A62" s="10" t="s">
        <v>20</v>
      </c>
      <c r="B62" s="24">
        <f t="shared" ref="B62:H62" si="10">B98</f>
        <v>0</v>
      </c>
      <c r="C62" s="25">
        <f t="shared" si="10"/>
        <v>22880.94147033272</v>
      </c>
      <c r="D62" s="25">
        <f t="shared" si="10"/>
        <v>37732.113666666664</v>
      </c>
      <c r="E62" s="25">
        <f t="shared" si="10"/>
        <v>21965.379000000001</v>
      </c>
      <c r="F62" s="25">
        <f t="shared" si="10"/>
        <v>0</v>
      </c>
      <c r="G62" s="25">
        <f t="shared" si="10"/>
        <v>47167.848666666665</v>
      </c>
      <c r="H62" s="25">
        <f t="shared" si="10"/>
        <v>0</v>
      </c>
      <c r="I62" s="26">
        <f>I98</f>
        <v>170734.77499999999</v>
      </c>
    </row>
    <row r="63" spans="1:10" ht="13.5" thickBot="1" x14ac:dyDescent="0.25">
      <c r="A63" s="7" t="s">
        <v>0</v>
      </c>
      <c r="B63" s="24">
        <f>SUM(B57:B62)</f>
        <v>4026138.9200000004</v>
      </c>
      <c r="C63" s="29">
        <f t="shared" ref="C63:I63" si="11">SUM(C57:C62)</f>
        <v>4216837.6667309618</v>
      </c>
      <c r="D63" s="29">
        <f>SUM(D57:D62)</f>
        <v>4231688.8389272951</v>
      </c>
      <c r="E63" s="29">
        <f>SUM(E57:E62)</f>
        <v>4388156.7993854284</v>
      </c>
      <c r="F63" s="29">
        <f t="shared" si="11"/>
        <v>4366191.4203854287</v>
      </c>
      <c r="G63" s="29">
        <f t="shared" si="11"/>
        <v>4413359.2690520957</v>
      </c>
      <c r="H63" s="29">
        <f t="shared" si="11"/>
        <v>4366191.4203854287</v>
      </c>
      <c r="I63" s="30">
        <f t="shared" si="11"/>
        <v>4536926.1953854291</v>
      </c>
    </row>
    <row r="64" spans="1:10" x14ac:dyDescent="0.2">
      <c r="B64" s="92">
        <f>B63-B50-B61-B62</f>
        <v>0</v>
      </c>
      <c r="C64" s="92">
        <f t="shared" ref="C64:I64" si="12">C63-C50-C61-C62</f>
        <v>6.5483618527650833E-10</v>
      </c>
      <c r="D64" s="92">
        <f t="shared" si="12"/>
        <v>0</v>
      </c>
      <c r="E64" s="92">
        <f>E63-E50-E61-E62</f>
        <v>4.3655745685100555E-11</v>
      </c>
      <c r="F64" s="92">
        <f t="shared" si="12"/>
        <v>3.2014213502407074E-10</v>
      </c>
      <c r="G64" s="92">
        <f t="shared" si="12"/>
        <v>6.6211214289069176E-10</v>
      </c>
      <c r="H64" s="92">
        <f t="shared" si="12"/>
        <v>3.2014213502407074E-10</v>
      </c>
      <c r="I64" s="92">
        <f t="shared" si="12"/>
        <v>6.9849193096160889E-10</v>
      </c>
    </row>
    <row r="65" spans="1:9" x14ac:dyDescent="0.2">
      <c r="B65" s="13"/>
      <c r="C65" s="11"/>
      <c r="D65" s="11"/>
      <c r="E65" s="11"/>
      <c r="F65" s="11"/>
      <c r="G65" s="11"/>
      <c r="H65" s="11"/>
      <c r="I65" s="11"/>
    </row>
    <row r="66" spans="1:9" ht="37.5" x14ac:dyDescent="0.2">
      <c r="A66" s="159" t="s">
        <v>37</v>
      </c>
      <c r="C66" s="11"/>
      <c r="D66" s="11"/>
      <c r="E66" s="11"/>
      <c r="F66" s="11"/>
      <c r="G66" s="11"/>
      <c r="H66" s="11"/>
      <c r="I66" s="11"/>
    </row>
    <row r="67" spans="1:9" x14ac:dyDescent="0.2">
      <c r="C67" s="11"/>
      <c r="D67" s="11"/>
      <c r="E67" s="11"/>
      <c r="F67" s="11"/>
      <c r="G67" s="11"/>
      <c r="H67" s="11"/>
      <c r="I67" s="11"/>
    </row>
    <row r="68" spans="1:9" ht="13.5" thickBot="1" x14ac:dyDescent="0.25">
      <c r="C68" s="11"/>
      <c r="D68" s="11"/>
      <c r="E68" s="11"/>
      <c r="F68" s="11"/>
      <c r="G68" s="11"/>
      <c r="H68" s="11"/>
      <c r="I68" s="11"/>
    </row>
    <row r="69" spans="1:9" ht="16.5" thickBot="1" x14ac:dyDescent="0.3">
      <c r="A69" s="8" t="s">
        <v>21</v>
      </c>
      <c r="B69" s="125"/>
      <c r="C69" s="125"/>
      <c r="D69" s="125"/>
      <c r="E69" s="125"/>
      <c r="F69" s="125"/>
      <c r="G69" s="125"/>
      <c r="H69" s="125"/>
      <c r="I69" s="126"/>
    </row>
    <row r="70" spans="1:9" x14ac:dyDescent="0.2">
      <c r="A70" s="9" t="s">
        <v>22</v>
      </c>
      <c r="B70" s="24">
        <f>SUM(B42:B44)</f>
        <v>2929063.6210000003</v>
      </c>
      <c r="C70" s="29">
        <f t="shared" ref="C70:I70" si="13">B70*C$40</f>
        <v>3051153.0565888174</v>
      </c>
      <c r="D70" s="29">
        <f t="shared" si="13"/>
        <v>3051153.0565888174</v>
      </c>
      <c r="E70" s="29">
        <f t="shared" si="13"/>
        <v>3051153.0565888174</v>
      </c>
      <c r="F70" s="29">
        <f t="shared" si="13"/>
        <v>3051153.0565888174</v>
      </c>
      <c r="G70" s="29">
        <f t="shared" si="13"/>
        <v>3051153.0565888174</v>
      </c>
      <c r="H70" s="29">
        <f t="shared" si="13"/>
        <v>3051153.0565888174</v>
      </c>
      <c r="I70" s="122">
        <f t="shared" si="13"/>
        <v>3051153.0565888174</v>
      </c>
    </row>
    <row r="71" spans="1:9" ht="13.5" thickBot="1" x14ac:dyDescent="0.25">
      <c r="A71" s="10" t="s">
        <v>23</v>
      </c>
      <c r="B71" s="24">
        <f>B48-B74-B75</f>
        <v>205752.00700000001</v>
      </c>
      <c r="C71" s="29">
        <f t="shared" ref="C71:I71" si="14">B71*C$40</f>
        <v>214328.17660785586</v>
      </c>
      <c r="D71" s="29">
        <f t="shared" si="14"/>
        <v>214328.17660785586</v>
      </c>
      <c r="E71" s="29">
        <f t="shared" si="14"/>
        <v>214328.17660785586</v>
      </c>
      <c r="F71" s="29">
        <f t="shared" si="14"/>
        <v>214328.17660785586</v>
      </c>
      <c r="G71" s="29">
        <f t="shared" si="14"/>
        <v>214328.17660785586</v>
      </c>
      <c r="H71" s="29">
        <f t="shared" si="14"/>
        <v>214328.17660785586</v>
      </c>
      <c r="I71" s="122">
        <f t="shared" si="14"/>
        <v>214328.17660785586</v>
      </c>
    </row>
    <row r="72" spans="1:9" ht="16.5" thickBot="1" x14ac:dyDescent="0.3">
      <c r="A72" s="8" t="s">
        <v>24</v>
      </c>
      <c r="B72" s="125"/>
      <c r="C72" s="125"/>
      <c r="D72" s="125"/>
      <c r="E72" s="125"/>
      <c r="F72" s="125"/>
      <c r="G72" s="125"/>
      <c r="H72" s="125"/>
      <c r="I72" s="126"/>
    </row>
    <row r="73" spans="1:9" x14ac:dyDescent="0.2">
      <c r="A73" s="9" t="s">
        <v>14</v>
      </c>
      <c r="B73" s="24">
        <v>720409.24</v>
      </c>
      <c r="C73" s="29">
        <v>750437.38854343805</v>
      </c>
      <c r="D73" s="29">
        <v>750437.38854343805</v>
      </c>
      <c r="E73" s="29">
        <v>750437.38854343805</v>
      </c>
      <c r="F73" s="29">
        <v>750437.38854343805</v>
      </c>
      <c r="G73" s="29">
        <v>750437.38854343805</v>
      </c>
      <c r="H73" s="29">
        <v>750437.38854343805</v>
      </c>
      <c r="I73" s="122">
        <v>750437.38854343805</v>
      </c>
    </row>
    <row r="74" spans="1:9" x14ac:dyDescent="0.2">
      <c r="A74" s="10" t="s">
        <v>25</v>
      </c>
      <c r="B74" s="24">
        <v>160246.769</v>
      </c>
      <c r="C74" s="29">
        <v>166926.18608123847</v>
      </c>
      <c r="D74" s="29">
        <v>166926.18608123847</v>
      </c>
      <c r="E74" s="29">
        <v>166926.18608123847</v>
      </c>
      <c r="F74" s="29">
        <v>166926.18608123847</v>
      </c>
      <c r="G74" s="29">
        <v>166926.18608123847</v>
      </c>
      <c r="H74" s="29">
        <v>166926.18608123847</v>
      </c>
      <c r="I74" s="122">
        <v>166926.18608123847</v>
      </c>
    </row>
    <row r="75" spans="1:9" x14ac:dyDescent="0.2">
      <c r="A75" s="10" t="s">
        <v>26</v>
      </c>
      <c r="B75" s="24">
        <v>10667.283000000001</v>
      </c>
      <c r="C75" s="29">
        <v>11111.917439279114</v>
      </c>
      <c r="D75" s="29">
        <v>11111.917439279114</v>
      </c>
      <c r="E75" s="29">
        <v>11111.917439279114</v>
      </c>
      <c r="F75" s="29">
        <v>11111.917439279114</v>
      </c>
      <c r="G75" s="29">
        <v>11111.917439279114</v>
      </c>
      <c r="H75" s="29">
        <v>11111.917439279114</v>
      </c>
      <c r="I75" s="122">
        <v>11111.917439279114</v>
      </c>
    </row>
    <row r="76" spans="1:9" x14ac:dyDescent="0.2">
      <c r="A76" s="10" t="s">
        <v>27</v>
      </c>
      <c r="B76" s="24"/>
      <c r="C76" s="29">
        <v>0</v>
      </c>
      <c r="D76" s="29">
        <v>0</v>
      </c>
      <c r="E76" s="29">
        <v>0</v>
      </c>
      <c r="F76" s="29">
        <v>0</v>
      </c>
      <c r="G76" s="29">
        <v>0</v>
      </c>
      <c r="H76" s="29">
        <v>0</v>
      </c>
      <c r="I76" s="122">
        <v>0</v>
      </c>
    </row>
    <row r="77" spans="1:9" x14ac:dyDescent="0.2">
      <c r="A77" s="10" t="s">
        <v>28</v>
      </c>
      <c r="B77" s="24">
        <v>0</v>
      </c>
      <c r="C77" s="29">
        <v>0</v>
      </c>
      <c r="D77" s="29">
        <v>0</v>
      </c>
      <c r="E77" s="29">
        <v>0</v>
      </c>
      <c r="F77" s="29">
        <v>0</v>
      </c>
      <c r="G77" s="29">
        <v>0</v>
      </c>
      <c r="H77" s="29">
        <v>0</v>
      </c>
      <c r="I77" s="122">
        <v>0</v>
      </c>
    </row>
    <row r="78" spans="1:9" ht="13.5" thickBot="1" x14ac:dyDescent="0.25">
      <c r="A78" s="7" t="s">
        <v>0</v>
      </c>
      <c r="B78" s="123">
        <v>4026138.9200000004</v>
      </c>
      <c r="C78" s="60">
        <v>4193956.7252606289</v>
      </c>
      <c r="D78" s="60">
        <v>4193956.7252606289</v>
      </c>
      <c r="E78" s="60">
        <v>4193956.7252606289</v>
      </c>
      <c r="F78" s="60">
        <v>4193956.7252606289</v>
      </c>
      <c r="G78" s="60">
        <v>4193956.7252606289</v>
      </c>
      <c r="H78" s="60">
        <v>4193956.7252606289</v>
      </c>
      <c r="I78" s="124">
        <v>4193956.7252606289</v>
      </c>
    </row>
    <row r="79" spans="1:9" x14ac:dyDescent="0.2">
      <c r="C79" s="3"/>
      <c r="D79" s="2"/>
    </row>
    <row r="80" spans="1:9" x14ac:dyDescent="0.2">
      <c r="C80" s="3"/>
      <c r="D80" s="2"/>
    </row>
    <row r="81" spans="1:10" ht="19.5" thickBot="1" x14ac:dyDescent="0.25">
      <c r="A81" s="159" t="s">
        <v>132</v>
      </c>
    </row>
    <row r="82" spans="1:10" ht="16.5" thickBot="1" x14ac:dyDescent="0.3">
      <c r="A82" s="8" t="s">
        <v>20</v>
      </c>
      <c r="B82" s="125"/>
      <c r="C82" s="125"/>
      <c r="D82" s="125"/>
      <c r="E82" s="125"/>
      <c r="F82" s="125"/>
      <c r="G82" s="125"/>
      <c r="H82" s="125"/>
      <c r="I82" s="126"/>
      <c r="J82" s="14" t="s">
        <v>42</v>
      </c>
    </row>
    <row r="83" spans="1:10" x14ac:dyDescent="0.2">
      <c r="A83" s="133" t="s">
        <v>43</v>
      </c>
      <c r="B83" s="93">
        <v>0</v>
      </c>
      <c r="C83" s="93">
        <v>0</v>
      </c>
      <c r="D83" s="94">
        <v>0</v>
      </c>
      <c r="E83" s="95">
        <v>0</v>
      </c>
      <c r="F83" s="93">
        <v>0</v>
      </c>
      <c r="G83" s="93">
        <v>0</v>
      </c>
      <c r="H83" s="93">
        <v>0</v>
      </c>
      <c r="I83" s="94">
        <v>119668</v>
      </c>
      <c r="J83" s="96" t="s">
        <v>67</v>
      </c>
    </row>
    <row r="84" spans="1:10" x14ac:dyDescent="0.2">
      <c r="A84" s="134" t="s">
        <v>44</v>
      </c>
      <c r="B84" s="98">
        <v>0</v>
      </c>
      <c r="C84" s="98">
        <v>3497.3183822550836</v>
      </c>
      <c r="D84" s="99">
        <v>0</v>
      </c>
      <c r="E84" s="100">
        <v>3357.3760000000002</v>
      </c>
      <c r="F84" s="98">
        <v>0</v>
      </c>
      <c r="G84" s="98">
        <v>3357.3760000000002</v>
      </c>
      <c r="H84" s="98">
        <v>0</v>
      </c>
      <c r="I84" s="99">
        <v>3357.3760000000002</v>
      </c>
      <c r="J84" s="101" t="s">
        <v>68</v>
      </c>
    </row>
    <row r="85" spans="1:10" x14ac:dyDescent="0.2">
      <c r="A85" s="134" t="s">
        <v>45</v>
      </c>
      <c r="B85" s="98">
        <v>0</v>
      </c>
      <c r="C85" s="98">
        <v>0</v>
      </c>
      <c r="D85" s="99">
        <v>2124.8760000000002</v>
      </c>
      <c r="E85" s="100">
        <v>0</v>
      </c>
      <c r="F85" s="98">
        <v>0</v>
      </c>
      <c r="G85" s="98">
        <v>0</v>
      </c>
      <c r="H85" s="98">
        <v>0</v>
      </c>
      <c r="I85" s="99">
        <v>2124.8760000000002</v>
      </c>
      <c r="J85" s="102" t="s">
        <v>69</v>
      </c>
    </row>
    <row r="86" spans="1:10" x14ac:dyDescent="0.2">
      <c r="A86" s="134" t="s">
        <v>46</v>
      </c>
      <c r="B86" s="98">
        <v>0</v>
      </c>
      <c r="C86" s="98">
        <v>0</v>
      </c>
      <c r="D86" s="99">
        <v>0</v>
      </c>
      <c r="E86" s="100">
        <v>0</v>
      </c>
      <c r="F86" s="98">
        <v>0</v>
      </c>
      <c r="G86" s="98">
        <v>12756.876</v>
      </c>
      <c r="H86" s="98">
        <v>0</v>
      </c>
      <c r="I86" s="99">
        <v>0</v>
      </c>
      <c r="J86" s="102" t="s">
        <v>70</v>
      </c>
    </row>
    <row r="87" spans="1:10" x14ac:dyDescent="0.2">
      <c r="A87" s="134" t="s">
        <v>47</v>
      </c>
      <c r="B87" s="98">
        <v>0</v>
      </c>
      <c r="C87" s="98">
        <v>1505.1014229205177</v>
      </c>
      <c r="D87" s="99">
        <v>0</v>
      </c>
      <c r="E87" s="100">
        <v>1444.8760000000002</v>
      </c>
      <c r="F87" s="98">
        <v>0</v>
      </c>
      <c r="G87" s="98">
        <v>1444.8760000000002</v>
      </c>
      <c r="H87" s="98">
        <v>0</v>
      </c>
      <c r="I87" s="99">
        <v>1444.8760000000002</v>
      </c>
      <c r="J87" s="101" t="s">
        <v>71</v>
      </c>
    </row>
    <row r="88" spans="1:10" x14ac:dyDescent="0.2">
      <c r="A88" s="134" t="s">
        <v>48</v>
      </c>
      <c r="B88" s="98">
        <v>0</v>
      </c>
      <c r="C88" s="98">
        <v>17774.091995933457</v>
      </c>
      <c r="D88" s="99">
        <v>0</v>
      </c>
      <c r="E88" s="100">
        <v>17062.876</v>
      </c>
      <c r="F88" s="98">
        <v>0</v>
      </c>
      <c r="G88" s="98">
        <v>17062.876</v>
      </c>
      <c r="H88" s="98">
        <v>0</v>
      </c>
      <c r="I88" s="99">
        <v>17062.876</v>
      </c>
      <c r="J88" s="101" t="s">
        <v>72</v>
      </c>
    </row>
    <row r="89" spans="1:10" x14ac:dyDescent="0.2">
      <c r="A89" s="134" t="s">
        <v>49</v>
      </c>
      <c r="B89" s="98">
        <v>0</v>
      </c>
      <c r="C89" s="98">
        <v>0</v>
      </c>
      <c r="D89" s="99">
        <v>0</v>
      </c>
      <c r="E89" s="100">
        <v>0</v>
      </c>
      <c r="F89" s="98">
        <v>0</v>
      </c>
      <c r="G89" s="98">
        <v>3814.8760000000002</v>
      </c>
      <c r="H89" s="98">
        <v>0</v>
      </c>
      <c r="I89" s="99">
        <v>0</v>
      </c>
      <c r="J89" s="102" t="s">
        <v>73</v>
      </c>
    </row>
    <row r="90" spans="1:10" x14ac:dyDescent="0.2">
      <c r="A90" s="134" t="s">
        <v>50</v>
      </c>
      <c r="B90" s="98">
        <v>0</v>
      </c>
      <c r="C90" s="98">
        <v>0</v>
      </c>
      <c r="D90" s="99">
        <v>1307.1509999999998</v>
      </c>
      <c r="E90" s="100">
        <v>0</v>
      </c>
      <c r="F90" s="98">
        <v>0</v>
      </c>
      <c r="G90" s="98">
        <v>1307.1509999999998</v>
      </c>
      <c r="H90" s="98">
        <v>0</v>
      </c>
      <c r="I90" s="99">
        <v>0</v>
      </c>
      <c r="J90" s="102" t="s">
        <v>74</v>
      </c>
    </row>
    <row r="91" spans="1:10" x14ac:dyDescent="0.2">
      <c r="A91" s="134" t="s">
        <v>51</v>
      </c>
      <c r="B91" s="98">
        <v>0</v>
      </c>
      <c r="C91" s="98">
        <v>0</v>
      </c>
      <c r="D91" s="99">
        <v>7323.5666666666657</v>
      </c>
      <c r="E91" s="100">
        <v>0</v>
      </c>
      <c r="F91" s="98">
        <v>0</v>
      </c>
      <c r="G91" s="98">
        <v>7323.5666666666657</v>
      </c>
      <c r="H91" s="98">
        <v>0</v>
      </c>
      <c r="I91" s="99">
        <v>0</v>
      </c>
      <c r="J91" s="101" t="s">
        <v>75</v>
      </c>
    </row>
    <row r="92" spans="1:10" x14ac:dyDescent="0.2">
      <c r="A92" s="134" t="s">
        <v>52</v>
      </c>
      <c r="B92" s="98">
        <v>0</v>
      </c>
      <c r="C92" s="98">
        <v>0</v>
      </c>
      <c r="D92" s="99">
        <v>4714.8760000000002</v>
      </c>
      <c r="E92" s="100">
        <v>0</v>
      </c>
      <c r="F92" s="98">
        <v>0</v>
      </c>
      <c r="G92" s="98">
        <v>0</v>
      </c>
      <c r="H92" s="98">
        <v>0</v>
      </c>
      <c r="I92" s="99">
        <v>4714.8760000000002</v>
      </c>
      <c r="J92" s="102" t="s">
        <v>76</v>
      </c>
    </row>
    <row r="93" spans="1:10" x14ac:dyDescent="0.2">
      <c r="A93" s="134" t="s">
        <v>53</v>
      </c>
      <c r="B93" s="98">
        <v>0</v>
      </c>
      <c r="C93" s="98">
        <v>0</v>
      </c>
      <c r="D93" s="99">
        <v>8070.3779999999997</v>
      </c>
      <c r="E93" s="100">
        <v>0</v>
      </c>
      <c r="F93" s="98">
        <v>0</v>
      </c>
      <c r="G93" s="98">
        <v>0</v>
      </c>
      <c r="H93" s="98">
        <v>0</v>
      </c>
      <c r="I93" s="99">
        <v>8070.3779999999997</v>
      </c>
      <c r="J93" s="101" t="s">
        <v>77</v>
      </c>
    </row>
    <row r="94" spans="1:10" x14ac:dyDescent="0.2">
      <c r="A94" s="134" t="s">
        <v>54</v>
      </c>
      <c r="B94" s="98">
        <v>0</v>
      </c>
      <c r="C94" s="98">
        <v>0</v>
      </c>
      <c r="D94" s="99">
        <v>14021.266</v>
      </c>
      <c r="E94" s="100">
        <v>0</v>
      </c>
      <c r="F94" s="98">
        <v>0</v>
      </c>
      <c r="G94" s="98">
        <v>0</v>
      </c>
      <c r="H94" s="98">
        <v>0</v>
      </c>
      <c r="I94" s="99">
        <v>14021.266</v>
      </c>
      <c r="J94" s="102" t="s">
        <v>78</v>
      </c>
    </row>
    <row r="95" spans="1:10" x14ac:dyDescent="0.2">
      <c r="A95" s="134" t="s">
        <v>55</v>
      </c>
      <c r="B95" s="98">
        <v>0</v>
      </c>
      <c r="C95" s="98">
        <v>104.4296692236599</v>
      </c>
      <c r="D95" s="99">
        <v>0</v>
      </c>
      <c r="E95" s="100">
        <v>100.251</v>
      </c>
      <c r="F95" s="98">
        <v>0</v>
      </c>
      <c r="G95" s="98">
        <v>100.251</v>
      </c>
      <c r="H95" s="98">
        <v>0</v>
      </c>
      <c r="I95" s="99">
        <v>100.251</v>
      </c>
      <c r="J95" s="102" t="s">
        <v>79</v>
      </c>
    </row>
    <row r="96" spans="1:10" x14ac:dyDescent="0.2">
      <c r="A96" s="134" t="s">
        <v>56</v>
      </c>
      <c r="B96" s="98">
        <v>0</v>
      </c>
      <c r="C96" s="98">
        <v>0</v>
      </c>
      <c r="D96" s="99">
        <v>170</v>
      </c>
      <c r="E96" s="100">
        <v>0</v>
      </c>
      <c r="F96" s="98">
        <v>0</v>
      </c>
      <c r="G96" s="98">
        <v>0</v>
      </c>
      <c r="H96" s="98">
        <v>0</v>
      </c>
      <c r="I96" s="99">
        <v>170</v>
      </c>
      <c r="J96" s="102" t="s">
        <v>80</v>
      </c>
    </row>
    <row r="97" spans="1:10" ht="13.5" thickBot="1" x14ac:dyDescent="0.25">
      <c r="A97" s="97"/>
      <c r="B97" s="103"/>
      <c r="C97" s="103"/>
      <c r="D97" s="104"/>
      <c r="E97" s="105"/>
      <c r="F97" s="106"/>
      <c r="G97" s="106"/>
      <c r="H97" s="106"/>
      <c r="I97" s="104"/>
      <c r="J97" s="107"/>
    </row>
    <row r="98" spans="1:10" ht="16.5" thickBot="1" x14ac:dyDescent="0.3">
      <c r="A98" s="8" t="s">
        <v>0</v>
      </c>
      <c r="B98" s="130">
        <f>SUM(J83:J97)</f>
        <v>0</v>
      </c>
      <c r="C98" s="130">
        <f t="shared" ref="C98:I98" si="15">SUM(C83:C97)</f>
        <v>22880.94147033272</v>
      </c>
      <c r="D98" s="130">
        <f t="shared" si="15"/>
        <v>37732.113666666664</v>
      </c>
      <c r="E98" s="130">
        <f>SUM(E83:E97)</f>
        <v>21965.379000000001</v>
      </c>
      <c r="F98" s="130">
        <f t="shared" si="15"/>
        <v>0</v>
      </c>
      <c r="G98" s="130">
        <f t="shared" si="15"/>
        <v>47167.848666666665</v>
      </c>
      <c r="H98" s="130">
        <f t="shared" si="15"/>
        <v>0</v>
      </c>
      <c r="I98" s="131">
        <f t="shared" si="15"/>
        <v>170734.77499999999</v>
      </c>
      <c r="J98" s="23"/>
    </row>
    <row r="101" spans="1:10" ht="19.5" thickBot="1" x14ac:dyDescent="0.25">
      <c r="A101" s="160" t="s">
        <v>117</v>
      </c>
      <c r="B101" s="41"/>
      <c r="C101" s="41"/>
      <c r="D101" s="41"/>
      <c r="E101" s="41"/>
      <c r="F101" s="41"/>
      <c r="G101" s="41"/>
      <c r="H101" s="41"/>
      <c r="I101" s="41"/>
    </row>
    <row r="102" spans="1:10" ht="13.5" thickBot="1" x14ac:dyDescent="0.25">
      <c r="B102" s="84" t="s">
        <v>118</v>
      </c>
      <c r="C102" s="85"/>
      <c r="D102" s="85"/>
      <c r="E102" s="85"/>
      <c r="F102" s="85"/>
      <c r="G102" s="85"/>
      <c r="H102" s="85"/>
      <c r="I102" s="86"/>
    </row>
    <row r="103" spans="1:10" ht="13.5" thickBot="1" x14ac:dyDescent="0.25">
      <c r="B103" s="42" t="s">
        <v>108</v>
      </c>
      <c r="C103" s="87" t="s">
        <v>59</v>
      </c>
      <c r="D103" s="88"/>
      <c r="E103" s="88"/>
      <c r="F103" s="88"/>
      <c r="G103" s="88"/>
      <c r="H103" s="88"/>
      <c r="I103" s="89"/>
    </row>
    <row r="104" spans="1:10" ht="13.5" thickBot="1" x14ac:dyDescent="0.25">
      <c r="B104" s="43" t="s">
        <v>7</v>
      </c>
      <c r="C104" s="44" t="s">
        <v>8</v>
      </c>
      <c r="D104" s="44" t="s">
        <v>11</v>
      </c>
      <c r="E104" s="44" t="s">
        <v>9</v>
      </c>
      <c r="F104" s="44" t="s">
        <v>60</v>
      </c>
      <c r="G104" s="44" t="s">
        <v>61</v>
      </c>
      <c r="H104" s="44" t="s">
        <v>62</v>
      </c>
      <c r="I104" s="45" t="s">
        <v>63</v>
      </c>
    </row>
    <row r="105" spans="1:10" ht="16.5" thickBot="1" x14ac:dyDescent="0.3">
      <c r="A105" s="8" t="s">
        <v>119</v>
      </c>
      <c r="B105" s="125"/>
      <c r="C105" s="125"/>
      <c r="D105" s="125"/>
      <c r="E105" s="125"/>
      <c r="F105" s="125"/>
      <c r="G105" s="125"/>
      <c r="H105" s="125"/>
      <c r="I105" s="126"/>
    </row>
    <row r="106" spans="1:10" ht="14.25" x14ac:dyDescent="0.2">
      <c r="A106" s="46" t="s">
        <v>120</v>
      </c>
      <c r="B106" s="108"/>
      <c r="C106" s="108"/>
      <c r="D106" s="109"/>
      <c r="E106" s="110"/>
      <c r="F106" s="108"/>
      <c r="G106" s="108"/>
      <c r="H106" s="108"/>
      <c r="I106" s="109"/>
    </row>
    <row r="107" spans="1:10" ht="14.25" x14ac:dyDescent="0.2">
      <c r="A107" s="47" t="s">
        <v>121</v>
      </c>
      <c r="B107" s="111"/>
      <c r="C107" s="111"/>
      <c r="D107" s="112"/>
      <c r="E107" s="113"/>
      <c r="F107" s="111"/>
      <c r="G107" s="111"/>
      <c r="H107" s="111"/>
      <c r="I107" s="112"/>
    </row>
    <row r="108" spans="1:10" ht="14.25" x14ac:dyDescent="0.2">
      <c r="A108" s="47" t="s">
        <v>122</v>
      </c>
      <c r="B108" s="114">
        <f>B24</f>
        <v>101368.77299999999</v>
      </c>
      <c r="C108" s="114">
        <f>B108*C$40</f>
        <v>105594.03331635859</v>
      </c>
      <c r="D108" s="115">
        <f t="shared" ref="D108:I109" si="16">C108*D$40</f>
        <v>105594.03331635859</v>
      </c>
      <c r="E108" s="116">
        <f t="shared" si="16"/>
        <v>105594.03331635859</v>
      </c>
      <c r="F108" s="114">
        <f t="shared" si="16"/>
        <v>105594.03331635859</v>
      </c>
      <c r="G108" s="114">
        <f t="shared" si="16"/>
        <v>105594.03331635859</v>
      </c>
      <c r="H108" s="114">
        <f t="shared" si="16"/>
        <v>105594.03331635859</v>
      </c>
      <c r="I108" s="115">
        <f t="shared" si="16"/>
        <v>105594.03331635859</v>
      </c>
    </row>
    <row r="109" spans="1:10" ht="13.5" thickBot="1" x14ac:dyDescent="0.25">
      <c r="A109" s="48" t="s">
        <v>123</v>
      </c>
      <c r="B109" s="117">
        <f>B25</f>
        <v>120431.996</v>
      </c>
      <c r="C109" s="117">
        <f>B109*C$40</f>
        <v>125451.85091645102</v>
      </c>
      <c r="D109" s="118">
        <f t="shared" si="16"/>
        <v>125451.85091645102</v>
      </c>
      <c r="E109" s="119">
        <f t="shared" si="16"/>
        <v>125451.85091645102</v>
      </c>
      <c r="F109" s="117">
        <f t="shared" si="16"/>
        <v>125451.85091645102</v>
      </c>
      <c r="G109" s="117">
        <f t="shared" si="16"/>
        <v>125451.85091645102</v>
      </c>
      <c r="H109" s="117">
        <f t="shared" si="16"/>
        <v>125451.85091645102</v>
      </c>
      <c r="I109" s="118">
        <f t="shared" si="16"/>
        <v>125451.85091645102</v>
      </c>
    </row>
    <row r="110" spans="1:10" ht="16.5" thickBot="1" x14ac:dyDescent="0.3">
      <c r="A110" s="8" t="s">
        <v>124</v>
      </c>
      <c r="B110" s="125"/>
      <c r="C110" s="125"/>
      <c r="D110" s="125"/>
      <c r="E110" s="125"/>
      <c r="F110" s="125"/>
      <c r="G110" s="125"/>
      <c r="H110" s="125"/>
      <c r="I110" s="126"/>
    </row>
    <row r="113" spans="1:27" ht="18" x14ac:dyDescent="0.25">
      <c r="A113" s="50" t="s">
        <v>133</v>
      </c>
    </row>
    <row r="115" spans="1:27" ht="19.5" thickBot="1" x14ac:dyDescent="0.25">
      <c r="A115" s="159" t="s">
        <v>40</v>
      </c>
    </row>
    <row r="116" spans="1:27" ht="16.5" thickBot="1" x14ac:dyDescent="0.3">
      <c r="A116" s="8" t="s">
        <v>39</v>
      </c>
      <c r="B116" s="125"/>
      <c r="C116" s="125"/>
      <c r="D116" s="125"/>
      <c r="E116" s="125"/>
      <c r="F116" s="125"/>
      <c r="G116" s="125"/>
      <c r="H116" s="125"/>
      <c r="I116" s="126"/>
    </row>
    <row r="117" spans="1:27" ht="16.5" thickBot="1" x14ac:dyDescent="0.3">
      <c r="A117" s="8" t="s">
        <v>38</v>
      </c>
      <c r="B117" s="125"/>
      <c r="C117" s="125"/>
      <c r="D117" s="125"/>
      <c r="E117" s="125"/>
      <c r="F117" s="125"/>
      <c r="G117" s="125"/>
      <c r="H117" s="125"/>
      <c r="I117" s="126"/>
    </row>
    <row r="118" spans="1:27" ht="14.25" x14ac:dyDescent="0.2">
      <c r="A118" s="135" t="s">
        <v>65</v>
      </c>
      <c r="B118" s="114"/>
      <c r="C118" s="114"/>
      <c r="D118" s="115"/>
      <c r="E118" s="116">
        <f>E63</f>
        <v>4388156.7993854284</v>
      </c>
      <c r="F118" s="114">
        <f>F63</f>
        <v>4366191.4203854287</v>
      </c>
      <c r="G118" s="114">
        <f>G63</f>
        <v>4413359.2690520957</v>
      </c>
      <c r="H118" s="114">
        <f>H63</f>
        <v>4366191.4203854287</v>
      </c>
      <c r="I118" s="115">
        <f>I63</f>
        <v>4536926.1953854291</v>
      </c>
    </row>
    <row r="119" spans="1:27" ht="13.5" thickBot="1" x14ac:dyDescent="0.25">
      <c r="A119" s="136" t="s">
        <v>64</v>
      </c>
      <c r="B119" s="117"/>
      <c r="C119" s="117"/>
      <c r="D119" s="118"/>
      <c r="E119" s="119"/>
      <c r="F119" s="117"/>
      <c r="G119" s="117"/>
      <c r="H119" s="117"/>
      <c r="I119" s="118"/>
    </row>
    <row r="122" spans="1:27" ht="18" x14ac:dyDescent="0.25">
      <c r="A122" s="50" t="s">
        <v>134</v>
      </c>
    </row>
    <row r="124" spans="1:27" ht="13.5" thickBot="1" x14ac:dyDescent="0.25">
      <c r="A124" s="31" t="s">
        <v>81</v>
      </c>
      <c r="B124" s="31">
        <v>2019</v>
      </c>
      <c r="C124" s="31">
        <v>2020</v>
      </c>
      <c r="D124" s="31">
        <v>2021</v>
      </c>
      <c r="E124" s="31">
        <v>2022</v>
      </c>
      <c r="F124" s="31">
        <v>2023</v>
      </c>
      <c r="G124" s="22"/>
      <c r="H124" s="22"/>
      <c r="I124" s="22"/>
      <c r="J124" s="22"/>
      <c r="K124" s="22"/>
      <c r="L124" s="22"/>
      <c r="M124" s="22"/>
      <c r="N124" s="22"/>
      <c r="O124" s="22"/>
      <c r="P124" s="22"/>
      <c r="Q124" s="22"/>
      <c r="R124" s="22"/>
      <c r="S124" s="22"/>
      <c r="T124" s="22"/>
      <c r="U124" s="22"/>
      <c r="V124" s="22"/>
      <c r="W124" s="22"/>
      <c r="X124" s="22"/>
      <c r="Y124" s="22"/>
      <c r="Z124" s="22"/>
      <c r="AA124" s="22"/>
    </row>
    <row r="125" spans="1:27" ht="15" thickBot="1" x14ac:dyDescent="0.25">
      <c r="A125" s="155" t="s">
        <v>82</v>
      </c>
      <c r="B125" s="32">
        <f>(E83+E84)/1000</f>
        <v>3.3573760000000004</v>
      </c>
      <c r="C125" s="32">
        <f>(F83+F84)/1000</f>
        <v>0</v>
      </c>
      <c r="D125" s="32">
        <f>(G83+G84)/1000</f>
        <v>3.3573760000000004</v>
      </c>
      <c r="E125" s="32">
        <f>(H83+H84)/1000</f>
        <v>0</v>
      </c>
      <c r="F125" s="32">
        <f>(I83+I84)/1000</f>
        <v>123.02537600000001</v>
      </c>
      <c r="G125" s="22"/>
      <c r="H125" s="22"/>
      <c r="I125" s="22"/>
      <c r="J125" s="22"/>
      <c r="K125" s="22"/>
      <c r="L125" s="22"/>
      <c r="M125" s="22"/>
      <c r="N125" s="22"/>
      <c r="O125" s="22"/>
      <c r="P125" s="22"/>
      <c r="Q125" s="22"/>
      <c r="R125" s="22"/>
      <c r="S125" s="22"/>
      <c r="T125" s="22"/>
      <c r="U125" s="22"/>
      <c r="V125" s="22"/>
      <c r="W125" s="22"/>
      <c r="X125" s="22"/>
      <c r="Y125" s="22"/>
      <c r="Z125" s="22"/>
      <c r="AA125" s="22"/>
    </row>
    <row r="126" spans="1:27" ht="15" thickBot="1" x14ac:dyDescent="0.25">
      <c r="A126" s="156" t="s">
        <v>83</v>
      </c>
      <c r="B126" s="32">
        <f t="shared" ref="B126:B135" si="17">E85/1000</f>
        <v>0</v>
      </c>
      <c r="C126" s="32">
        <f t="shared" ref="C126:C135" si="18">F85/1000</f>
        <v>0</v>
      </c>
      <c r="D126" s="32">
        <f t="shared" ref="D126:D135" si="19">G85/1000</f>
        <v>0</v>
      </c>
      <c r="E126" s="32">
        <f t="shared" ref="E126:E135" si="20">H85/1000</f>
        <v>0</v>
      </c>
      <c r="F126" s="32">
        <f t="shared" ref="F126:F135" si="21">I85/1000</f>
        <v>2.124876</v>
      </c>
      <c r="G126" s="22"/>
      <c r="H126" s="22"/>
      <c r="I126" s="22"/>
      <c r="J126" s="22"/>
      <c r="K126" s="22"/>
      <c r="L126" s="22"/>
      <c r="M126" s="22"/>
      <c r="N126" s="22"/>
      <c r="O126" s="22"/>
      <c r="P126" s="22"/>
      <c r="Q126" s="22"/>
      <c r="R126" s="22"/>
      <c r="S126" s="22"/>
      <c r="T126" s="22"/>
      <c r="U126" s="22"/>
      <c r="V126" s="22"/>
      <c r="W126" s="22"/>
      <c r="X126" s="22"/>
      <c r="Y126" s="22"/>
      <c r="Z126" s="22"/>
      <c r="AA126" s="22"/>
    </row>
    <row r="127" spans="1:27" ht="15" thickBot="1" x14ac:dyDescent="0.25">
      <c r="A127" s="156" t="s">
        <v>84</v>
      </c>
      <c r="B127" s="32">
        <f t="shared" si="17"/>
        <v>0</v>
      </c>
      <c r="C127" s="32">
        <f t="shared" si="18"/>
        <v>0</v>
      </c>
      <c r="D127" s="32">
        <f t="shared" si="19"/>
        <v>12.756876</v>
      </c>
      <c r="E127" s="32">
        <f t="shared" si="20"/>
        <v>0</v>
      </c>
      <c r="F127" s="32">
        <f t="shared" si="21"/>
        <v>0</v>
      </c>
      <c r="G127" s="22"/>
      <c r="H127" s="22"/>
      <c r="I127" s="22"/>
      <c r="J127" s="22"/>
      <c r="K127" s="22"/>
      <c r="L127" s="22"/>
      <c r="M127" s="22"/>
      <c r="N127" s="22"/>
      <c r="O127" s="22"/>
      <c r="P127" s="22"/>
      <c r="Q127" s="22"/>
      <c r="R127" s="22"/>
      <c r="S127" s="22"/>
      <c r="T127" s="22"/>
      <c r="U127" s="22"/>
      <c r="V127" s="22"/>
      <c r="W127" s="22"/>
      <c r="X127" s="22"/>
      <c r="Y127" s="22"/>
      <c r="Z127" s="22"/>
      <c r="AA127" s="22"/>
    </row>
    <row r="128" spans="1:27" ht="15" thickBot="1" x14ac:dyDescent="0.25">
      <c r="A128" s="156" t="s">
        <v>85</v>
      </c>
      <c r="B128" s="32">
        <f t="shared" si="17"/>
        <v>1.4448760000000003</v>
      </c>
      <c r="C128" s="32">
        <f t="shared" si="18"/>
        <v>0</v>
      </c>
      <c r="D128" s="32">
        <f t="shared" si="19"/>
        <v>1.4448760000000003</v>
      </c>
      <c r="E128" s="32">
        <f t="shared" si="20"/>
        <v>0</v>
      </c>
      <c r="F128" s="32">
        <f t="shared" si="21"/>
        <v>1.4448760000000003</v>
      </c>
      <c r="G128" s="22"/>
      <c r="H128" s="22"/>
      <c r="I128" s="22"/>
      <c r="J128" s="22"/>
      <c r="K128" s="22"/>
      <c r="L128" s="22"/>
      <c r="M128" s="22"/>
      <c r="N128" s="22"/>
      <c r="O128" s="22"/>
      <c r="P128" s="22"/>
      <c r="Q128" s="22"/>
      <c r="R128" s="22"/>
      <c r="S128" s="22"/>
      <c r="T128" s="22"/>
      <c r="U128" s="22"/>
      <c r="V128" s="22"/>
      <c r="W128" s="22"/>
      <c r="X128" s="22"/>
      <c r="Y128" s="22"/>
      <c r="Z128" s="22"/>
      <c r="AA128" s="22"/>
    </row>
    <row r="129" spans="1:27" ht="15" thickBot="1" x14ac:dyDescent="0.25">
      <c r="A129" s="156" t="s">
        <v>86</v>
      </c>
      <c r="B129" s="32">
        <f t="shared" si="17"/>
        <v>17.062875999999999</v>
      </c>
      <c r="C129" s="32">
        <f t="shared" si="18"/>
        <v>0</v>
      </c>
      <c r="D129" s="32">
        <f t="shared" si="19"/>
        <v>17.062875999999999</v>
      </c>
      <c r="E129" s="32">
        <f t="shared" si="20"/>
        <v>0</v>
      </c>
      <c r="F129" s="32">
        <f t="shared" si="21"/>
        <v>17.062875999999999</v>
      </c>
      <c r="G129" s="22"/>
      <c r="H129" s="22"/>
      <c r="I129" s="22"/>
      <c r="J129" s="22"/>
      <c r="K129" s="22"/>
      <c r="L129" s="22"/>
      <c r="M129" s="22"/>
      <c r="N129" s="22"/>
      <c r="O129" s="22"/>
      <c r="P129" s="22"/>
      <c r="Q129" s="22"/>
      <c r="R129" s="22"/>
      <c r="S129" s="22"/>
      <c r="T129" s="22"/>
      <c r="U129" s="22"/>
      <c r="V129" s="22"/>
      <c r="W129" s="22"/>
      <c r="X129" s="22"/>
      <c r="Y129" s="22"/>
      <c r="Z129" s="22"/>
      <c r="AA129" s="22"/>
    </row>
    <row r="130" spans="1:27" ht="15" thickBot="1" x14ac:dyDescent="0.25">
      <c r="A130" s="156" t="s">
        <v>87</v>
      </c>
      <c r="B130" s="32">
        <f t="shared" si="17"/>
        <v>0</v>
      </c>
      <c r="C130" s="32">
        <f t="shared" si="18"/>
        <v>0</v>
      </c>
      <c r="D130" s="32">
        <f t="shared" si="19"/>
        <v>3.8148760000000004</v>
      </c>
      <c r="E130" s="32">
        <f t="shared" si="20"/>
        <v>0</v>
      </c>
      <c r="F130" s="32">
        <f t="shared" si="21"/>
        <v>0</v>
      </c>
      <c r="G130" s="22"/>
      <c r="H130" s="22"/>
      <c r="I130" s="22"/>
      <c r="J130" s="22"/>
      <c r="K130" s="22"/>
      <c r="L130" s="22"/>
      <c r="M130" s="22"/>
      <c r="N130" s="22"/>
      <c r="O130" s="22"/>
      <c r="P130" s="22"/>
      <c r="Q130" s="22"/>
      <c r="R130" s="22"/>
      <c r="S130" s="22"/>
      <c r="T130" s="22"/>
      <c r="U130" s="22"/>
      <c r="V130" s="22"/>
      <c r="W130" s="22"/>
      <c r="X130" s="22"/>
      <c r="Y130" s="22"/>
      <c r="Z130" s="22"/>
      <c r="AA130" s="22"/>
    </row>
    <row r="131" spans="1:27" ht="15" thickBot="1" x14ac:dyDescent="0.25">
      <c r="A131" s="156" t="s">
        <v>88</v>
      </c>
      <c r="B131" s="32">
        <f t="shared" si="17"/>
        <v>0</v>
      </c>
      <c r="C131" s="32">
        <f t="shared" si="18"/>
        <v>0</v>
      </c>
      <c r="D131" s="32">
        <f t="shared" si="19"/>
        <v>1.3071509999999997</v>
      </c>
      <c r="E131" s="32">
        <f t="shared" si="20"/>
        <v>0</v>
      </c>
      <c r="F131" s="32">
        <f t="shared" si="21"/>
        <v>0</v>
      </c>
      <c r="G131" s="22"/>
      <c r="H131" s="22"/>
      <c r="I131" s="22"/>
      <c r="J131" s="22"/>
      <c r="K131" s="22"/>
      <c r="L131" s="22"/>
      <c r="M131" s="22"/>
      <c r="N131" s="22"/>
      <c r="O131" s="22"/>
      <c r="P131" s="22"/>
      <c r="Q131" s="22"/>
      <c r="R131" s="22"/>
      <c r="S131" s="22"/>
      <c r="T131" s="22"/>
      <c r="U131" s="22"/>
      <c r="V131" s="22"/>
      <c r="W131" s="22"/>
      <c r="X131" s="22"/>
      <c r="Y131" s="22"/>
      <c r="Z131" s="22"/>
      <c r="AA131" s="22"/>
    </row>
    <row r="132" spans="1:27" ht="15" thickBot="1" x14ac:dyDescent="0.25">
      <c r="A132" s="156" t="s">
        <v>89</v>
      </c>
      <c r="B132" s="32">
        <f t="shared" si="17"/>
        <v>0</v>
      </c>
      <c r="C132" s="32">
        <f t="shared" si="18"/>
        <v>0</v>
      </c>
      <c r="D132" s="32">
        <f t="shared" si="19"/>
        <v>7.3235666666666654</v>
      </c>
      <c r="E132" s="32">
        <f t="shared" si="20"/>
        <v>0</v>
      </c>
      <c r="F132" s="32">
        <f t="shared" si="21"/>
        <v>0</v>
      </c>
      <c r="G132" s="22"/>
      <c r="H132" s="22"/>
      <c r="I132" s="22"/>
      <c r="J132" s="22"/>
      <c r="K132" s="22"/>
      <c r="L132" s="22"/>
      <c r="M132" s="22"/>
      <c r="N132" s="22"/>
      <c r="O132" s="22"/>
      <c r="P132" s="22"/>
      <c r="Q132" s="22"/>
      <c r="R132" s="22"/>
      <c r="S132" s="22"/>
      <c r="T132" s="22"/>
      <c r="U132" s="22"/>
      <c r="V132" s="22"/>
      <c r="W132" s="22"/>
      <c r="X132" s="22"/>
      <c r="Y132" s="22"/>
      <c r="Z132" s="22"/>
      <c r="AA132" s="22"/>
    </row>
    <row r="133" spans="1:27" ht="15" thickBot="1" x14ac:dyDescent="0.25">
      <c r="A133" s="156" t="s">
        <v>90</v>
      </c>
      <c r="B133" s="32">
        <f t="shared" si="17"/>
        <v>0</v>
      </c>
      <c r="C133" s="32">
        <f t="shared" si="18"/>
        <v>0</v>
      </c>
      <c r="D133" s="32">
        <f t="shared" si="19"/>
        <v>0</v>
      </c>
      <c r="E133" s="32">
        <f t="shared" si="20"/>
        <v>0</v>
      </c>
      <c r="F133" s="32">
        <f t="shared" si="21"/>
        <v>4.7148760000000003</v>
      </c>
      <c r="G133" s="22"/>
      <c r="H133" s="22"/>
      <c r="I133" s="22"/>
      <c r="J133" s="22"/>
      <c r="K133" s="22"/>
      <c r="L133" s="22"/>
      <c r="M133" s="22"/>
      <c r="N133" s="22"/>
      <c r="O133" s="22"/>
      <c r="P133" s="22"/>
      <c r="Q133" s="22"/>
      <c r="R133" s="22"/>
      <c r="S133" s="22"/>
      <c r="T133" s="22"/>
      <c r="U133" s="22"/>
      <c r="V133" s="22"/>
      <c r="W133" s="22"/>
      <c r="X133" s="22"/>
      <c r="Y133" s="22"/>
      <c r="Z133" s="22"/>
      <c r="AA133" s="22"/>
    </row>
    <row r="134" spans="1:27" ht="15" thickBot="1" x14ac:dyDescent="0.25">
      <c r="A134" s="156" t="s">
        <v>91</v>
      </c>
      <c r="B134" s="32">
        <f t="shared" si="17"/>
        <v>0</v>
      </c>
      <c r="C134" s="32">
        <f t="shared" si="18"/>
        <v>0</v>
      </c>
      <c r="D134" s="32">
        <f t="shared" si="19"/>
        <v>0</v>
      </c>
      <c r="E134" s="32">
        <f t="shared" si="20"/>
        <v>0</v>
      </c>
      <c r="F134" s="32">
        <f t="shared" si="21"/>
        <v>8.0703779999999998</v>
      </c>
      <c r="G134" s="22"/>
      <c r="H134" s="22"/>
      <c r="I134" s="22"/>
      <c r="J134" s="22"/>
      <c r="K134" s="22"/>
      <c r="L134" s="22"/>
      <c r="M134" s="22"/>
      <c r="N134" s="22"/>
      <c r="O134" s="22"/>
      <c r="P134" s="22"/>
      <c r="Q134" s="22"/>
      <c r="R134" s="22"/>
      <c r="S134" s="22"/>
      <c r="T134" s="22"/>
      <c r="U134" s="22"/>
      <c r="V134" s="22"/>
      <c r="W134" s="22"/>
      <c r="X134" s="22"/>
      <c r="Y134" s="22"/>
      <c r="Z134" s="22"/>
      <c r="AA134" s="22"/>
    </row>
    <row r="135" spans="1:27" ht="15" thickBot="1" x14ac:dyDescent="0.25">
      <c r="A135" s="156" t="s">
        <v>92</v>
      </c>
      <c r="B135" s="32">
        <f t="shared" si="17"/>
        <v>0</v>
      </c>
      <c r="C135" s="32">
        <f t="shared" si="18"/>
        <v>0</v>
      </c>
      <c r="D135" s="32">
        <f t="shared" si="19"/>
        <v>0</v>
      </c>
      <c r="E135" s="32">
        <f t="shared" si="20"/>
        <v>0</v>
      </c>
      <c r="F135" s="32">
        <f t="shared" si="21"/>
        <v>14.021265999999999</v>
      </c>
      <c r="G135" s="22"/>
      <c r="H135" s="22"/>
      <c r="I135" s="22"/>
      <c r="J135" s="22"/>
      <c r="K135" s="22"/>
      <c r="L135" s="22"/>
      <c r="M135" s="22"/>
      <c r="N135" s="22"/>
      <c r="O135" s="22"/>
      <c r="P135" s="22"/>
      <c r="Q135" s="22"/>
      <c r="R135" s="22"/>
      <c r="S135" s="22"/>
      <c r="T135" s="22"/>
      <c r="U135" s="22"/>
      <c r="V135" s="22"/>
      <c r="W135" s="22"/>
      <c r="X135" s="22"/>
      <c r="Y135" s="22"/>
      <c r="Z135" s="22"/>
      <c r="AA135" s="22"/>
    </row>
    <row r="136" spans="1:27" ht="15" thickBot="1" x14ac:dyDescent="0.25">
      <c r="A136" s="156" t="s">
        <v>93</v>
      </c>
      <c r="B136" s="32">
        <f>(E95+E96)/1000</f>
        <v>0.10025100000000001</v>
      </c>
      <c r="C136" s="32">
        <f>(F95+F96)/1000</f>
        <v>0</v>
      </c>
      <c r="D136" s="32">
        <f>(G95+G96)/1000</f>
        <v>0.10025100000000001</v>
      </c>
      <c r="E136" s="32">
        <f>(H95+H96)/1000</f>
        <v>0</v>
      </c>
      <c r="F136" s="32">
        <f>(I95+I96)/1000</f>
        <v>0.27025099999999996</v>
      </c>
      <c r="G136" s="22"/>
      <c r="H136" s="22"/>
      <c r="I136" s="22"/>
      <c r="J136" s="22"/>
      <c r="K136" s="22"/>
      <c r="L136" s="22"/>
      <c r="M136" s="22"/>
      <c r="N136" s="22"/>
      <c r="O136" s="22"/>
      <c r="P136" s="22"/>
      <c r="Q136" s="22"/>
      <c r="R136" s="22"/>
      <c r="S136" s="22"/>
      <c r="T136" s="22"/>
      <c r="U136" s="22"/>
      <c r="V136" s="22"/>
      <c r="W136" s="22"/>
      <c r="X136" s="22"/>
      <c r="Y136" s="22"/>
      <c r="Z136" s="22"/>
      <c r="AA136" s="22"/>
    </row>
    <row r="137" spans="1:27" ht="15.75" thickBot="1" x14ac:dyDescent="0.25">
      <c r="A137" s="157" t="s">
        <v>0</v>
      </c>
      <c r="B137" s="33">
        <f>SUM(B125:B136)</f>
        <v>21.965378999999999</v>
      </c>
      <c r="C137" s="33">
        <f>SUM(C125:C136)</f>
        <v>0</v>
      </c>
      <c r="D137" s="33">
        <f>SUM(D125:D136)</f>
        <v>47.167848666666664</v>
      </c>
      <c r="E137" s="33">
        <f>SUM(E125:E136)</f>
        <v>0</v>
      </c>
      <c r="F137" s="33">
        <f>SUM(F125:F136)</f>
        <v>170.73477500000001</v>
      </c>
      <c r="G137" s="22"/>
      <c r="H137" s="22"/>
      <c r="I137" s="22"/>
      <c r="J137" s="22"/>
      <c r="K137" s="22"/>
      <c r="L137" s="22"/>
      <c r="M137" s="22"/>
      <c r="N137" s="22"/>
      <c r="O137" s="22"/>
      <c r="P137" s="22"/>
      <c r="Q137" s="22"/>
      <c r="R137" s="22"/>
      <c r="S137" s="22"/>
      <c r="T137" s="22"/>
      <c r="U137" s="22"/>
      <c r="V137" s="22"/>
      <c r="W137" s="22"/>
      <c r="X137" s="22"/>
      <c r="Y137" s="22"/>
      <c r="Z137" s="22"/>
      <c r="AA137" s="22"/>
    </row>
    <row r="138" spans="1:27"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row>
    <row r="139" spans="1:27"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row>
    <row r="140" spans="1:27" ht="13.5" thickBot="1" x14ac:dyDescent="0.25">
      <c r="A140" s="31" t="s">
        <v>102</v>
      </c>
      <c r="B140" s="31">
        <f>B124</f>
        <v>2019</v>
      </c>
      <c r="C140" s="31">
        <f t="shared" ref="C140:F140" si="22">C124</f>
        <v>2020</v>
      </c>
      <c r="D140" s="31">
        <f t="shared" si="22"/>
        <v>2021</v>
      </c>
      <c r="E140" s="31">
        <f t="shared" si="22"/>
        <v>2022</v>
      </c>
      <c r="F140" s="31">
        <f t="shared" si="22"/>
        <v>2023</v>
      </c>
      <c r="G140" s="31" t="s">
        <v>0</v>
      </c>
      <c r="H140" s="22"/>
      <c r="I140" s="22"/>
      <c r="J140" s="22"/>
      <c r="K140" s="22"/>
      <c r="L140" s="22"/>
      <c r="M140" s="22"/>
      <c r="N140" s="22"/>
      <c r="O140" s="22"/>
      <c r="P140" s="22"/>
      <c r="Q140" s="22"/>
      <c r="R140" s="22"/>
      <c r="S140" s="22"/>
      <c r="T140" s="22"/>
      <c r="U140" s="22"/>
      <c r="V140" s="22"/>
      <c r="W140" s="22"/>
      <c r="X140" s="22"/>
    </row>
    <row r="141" spans="1:27" ht="15" thickBot="1" x14ac:dyDescent="0.25">
      <c r="A141" s="155" t="s">
        <v>94</v>
      </c>
      <c r="B141" s="32">
        <v>2098.7407173959368</v>
      </c>
      <c r="C141" s="32">
        <v>2098.7407173959368</v>
      </c>
      <c r="D141" s="32">
        <v>2098.7407173959368</v>
      </c>
      <c r="E141" s="32">
        <v>2098.7407173959368</v>
      </c>
      <c r="F141" s="32">
        <v>2098.7407173959368</v>
      </c>
      <c r="G141" s="32">
        <v>10493.703586979684</v>
      </c>
    </row>
    <row r="142" spans="1:27" ht="15" thickBot="1" x14ac:dyDescent="0.25">
      <c r="A142" s="156" t="s">
        <v>95</v>
      </c>
      <c r="B142" s="32">
        <v>505.31499383182074</v>
      </c>
      <c r="C142" s="32">
        <v>505.31499383182074</v>
      </c>
      <c r="D142" s="32">
        <v>505.31499383182074</v>
      </c>
      <c r="E142" s="32">
        <v>505.31499383182074</v>
      </c>
      <c r="F142" s="32">
        <v>505.31499383182074</v>
      </c>
      <c r="G142" s="32">
        <v>2526.5749691591036</v>
      </c>
    </row>
    <row r="143" spans="1:27" ht="15" thickBot="1" x14ac:dyDescent="0.25">
      <c r="A143" s="158" t="s">
        <v>103</v>
      </c>
      <c r="B143" s="32">
        <v>21.965379000000002</v>
      </c>
      <c r="C143" s="32">
        <v>0</v>
      </c>
      <c r="D143" s="32">
        <v>47.167848666666664</v>
      </c>
      <c r="E143" s="32">
        <v>0</v>
      </c>
      <c r="F143" s="32">
        <v>170.73477499999998</v>
      </c>
      <c r="G143" s="32">
        <v>239.86800266666665</v>
      </c>
    </row>
    <row r="144" spans="1:27" ht="15" thickBot="1" x14ac:dyDescent="0.25">
      <c r="A144" s="156" t="s">
        <v>96</v>
      </c>
      <c r="B144" s="32">
        <v>750.43738854343803</v>
      </c>
      <c r="C144" s="32">
        <v>750.43738854343803</v>
      </c>
      <c r="D144" s="32">
        <v>750.43738854343803</v>
      </c>
      <c r="E144" s="32">
        <v>750.43738854343803</v>
      </c>
      <c r="F144" s="32">
        <v>750.43738854343803</v>
      </c>
      <c r="G144" s="32">
        <v>3752.18694271719</v>
      </c>
    </row>
    <row r="145" spans="1:11" ht="15" thickBot="1" x14ac:dyDescent="0.25">
      <c r="A145" s="156" t="s">
        <v>97</v>
      </c>
      <c r="B145" s="32">
        <v>1011.6983206142329</v>
      </c>
      <c r="C145" s="32">
        <v>1011.6983206142329</v>
      </c>
      <c r="D145" s="32">
        <v>1011.6983206142329</v>
      </c>
      <c r="E145" s="32">
        <v>1011.6983206142329</v>
      </c>
      <c r="F145" s="32">
        <v>1011.6983206142329</v>
      </c>
      <c r="G145" s="32">
        <v>5058.4916030711647</v>
      </c>
    </row>
    <row r="146" spans="1:11" ht="15" thickBot="1" x14ac:dyDescent="0.25">
      <c r="A146" s="156" t="s">
        <v>0</v>
      </c>
      <c r="B146" s="32">
        <f t="shared" ref="B146:F146" si="23">SUM(B141:B145)</f>
        <v>4388.1567993854287</v>
      </c>
      <c r="C146" s="32">
        <f t="shared" si="23"/>
        <v>4366.1914203854285</v>
      </c>
      <c r="D146" s="32">
        <f t="shared" si="23"/>
        <v>4413.3592690520945</v>
      </c>
      <c r="E146" s="32">
        <f t="shared" si="23"/>
        <v>4366.1914203854285</v>
      </c>
      <c r="F146" s="32">
        <f t="shared" si="23"/>
        <v>4536.9261953854284</v>
      </c>
      <c r="G146" s="32">
        <f t="shared" ref="G146" si="24">SUM(B146:F146)</f>
        <v>22070.825104593809</v>
      </c>
    </row>
    <row r="147" spans="1:11" x14ac:dyDescent="0.2">
      <c r="B147" s="132">
        <f>E63/1000-B146</f>
        <v>0</v>
      </c>
      <c r="C147" s="92">
        <f>F63/1000-C146</f>
        <v>0</v>
      </c>
      <c r="D147" s="92">
        <f>G63/1000-D146</f>
        <v>0</v>
      </c>
      <c r="E147" s="92">
        <f>H63/1000-E146</f>
        <v>0</v>
      </c>
      <c r="F147" s="92">
        <f>I63/1000-F146</f>
        <v>0</v>
      </c>
    </row>
    <row r="149" spans="1:11" ht="13.5" thickBot="1" x14ac:dyDescent="0.25">
      <c r="B149" s="31" t="s">
        <v>11</v>
      </c>
    </row>
    <row r="150" spans="1:11" ht="15" thickBot="1" x14ac:dyDescent="0.25">
      <c r="A150" s="155" t="s">
        <v>104</v>
      </c>
      <c r="B150" s="32">
        <f>B145</f>
        <v>1011.6983206142329</v>
      </c>
    </row>
    <row r="152" spans="1:11" ht="13.5" thickBot="1" x14ac:dyDescent="0.25">
      <c r="A152" s="31" t="s">
        <v>105</v>
      </c>
      <c r="B152" s="31" t="s">
        <v>107</v>
      </c>
      <c r="C152" s="31" t="s">
        <v>106</v>
      </c>
      <c r="D152" s="31" t="str">
        <f>B39</f>
        <v>2015-16</v>
      </c>
      <c r="E152" s="31" t="str">
        <f>C39</f>
        <v>2016-17</v>
      </c>
      <c r="F152" s="31" t="str">
        <f>D39</f>
        <v>2017-18</v>
      </c>
      <c r="G152" s="31" t="str">
        <f>E39</f>
        <v>2018-19</v>
      </c>
      <c r="H152" s="31" t="str">
        <f>F39</f>
        <v>2019-20</v>
      </c>
      <c r="I152" s="31" t="str">
        <f>G39</f>
        <v>2020-21</v>
      </c>
      <c r="J152" s="31" t="str">
        <f>H39</f>
        <v>2021-22</v>
      </c>
      <c r="K152" s="31" t="str">
        <f>I39</f>
        <v>2022-23</v>
      </c>
    </row>
    <row r="153" spans="1:11" ht="15" thickBot="1" x14ac:dyDescent="0.25">
      <c r="A153" s="155" t="s">
        <v>108</v>
      </c>
      <c r="B153" s="39">
        <v>3.9500813373184616</v>
      </c>
      <c r="C153" s="39">
        <v>4.6701181657996225</v>
      </c>
      <c r="D153" s="39">
        <v>4.1598962018977783</v>
      </c>
      <c r="E153" s="39"/>
      <c r="F153" s="39"/>
      <c r="G153" s="39"/>
      <c r="H153" s="39"/>
      <c r="I153" s="39"/>
      <c r="J153" s="39"/>
      <c r="K153" s="39"/>
    </row>
    <row r="154" spans="1:11" ht="15" thickBot="1" x14ac:dyDescent="0.25">
      <c r="A154" s="156" t="s">
        <v>109</v>
      </c>
      <c r="B154" s="39"/>
      <c r="C154" s="39"/>
      <c r="D154" s="39"/>
      <c r="E154" s="39">
        <v>4.2168376667309619</v>
      </c>
      <c r="F154" s="39">
        <v>4.2316888389272949</v>
      </c>
      <c r="G154" s="39"/>
      <c r="H154" s="39"/>
      <c r="I154" s="39"/>
      <c r="J154" s="39"/>
      <c r="K154" s="39"/>
    </row>
    <row r="155" spans="1:11" ht="15" thickBot="1" x14ac:dyDescent="0.25">
      <c r="A155" s="158" t="s">
        <v>110</v>
      </c>
      <c r="B155" s="39"/>
      <c r="C155" s="39"/>
      <c r="D155" s="39"/>
      <c r="E155" s="39"/>
      <c r="F155" s="39"/>
      <c r="G155" s="39">
        <v>4.3881567993854285</v>
      </c>
      <c r="H155" s="39">
        <v>4.3661914203854284</v>
      </c>
      <c r="I155" s="39">
        <v>4.413359269052096</v>
      </c>
      <c r="J155" s="39">
        <v>4.3661914203854284</v>
      </c>
      <c r="K155" s="39">
        <v>4.536926195385429</v>
      </c>
    </row>
    <row r="157" spans="1:11" ht="13.5" thickBot="1" x14ac:dyDescent="0.25">
      <c r="A157" s="31" t="s">
        <v>111</v>
      </c>
      <c r="B157" s="31" t="s">
        <v>2</v>
      </c>
      <c r="C157" s="31" t="s">
        <v>3</v>
      </c>
      <c r="D157" s="31" t="s">
        <v>4</v>
      </c>
      <c r="E157" s="31" t="s">
        <v>5</v>
      </c>
      <c r="F157" s="31" t="s">
        <v>6</v>
      </c>
      <c r="G157" s="31" t="s">
        <v>0</v>
      </c>
    </row>
    <row r="158" spans="1:11" ht="15" thickBot="1" x14ac:dyDescent="0.25">
      <c r="A158" s="155" t="s">
        <v>94</v>
      </c>
      <c r="B158" s="38">
        <f>B141/1000</f>
        <v>2.0987407173959367</v>
      </c>
      <c r="C158" s="38">
        <f t="shared" ref="C158:F158" si="25">C141/1000</f>
        <v>2.0987407173959367</v>
      </c>
      <c r="D158" s="38">
        <f t="shared" si="25"/>
        <v>2.0987407173959367</v>
      </c>
      <c r="E158" s="38">
        <f t="shared" si="25"/>
        <v>2.0987407173959367</v>
      </c>
      <c r="F158" s="38">
        <f t="shared" si="25"/>
        <v>2.0987407173959367</v>
      </c>
      <c r="G158" s="39">
        <f t="shared" ref="G158:G163" si="26">SUM(B158:F158)</f>
        <v>10.493703586979684</v>
      </c>
    </row>
    <row r="159" spans="1:11" ht="15" thickBot="1" x14ac:dyDescent="0.25">
      <c r="A159" s="156" t="s">
        <v>95</v>
      </c>
      <c r="B159" s="38">
        <f t="shared" ref="B159:F159" si="27">B142/1000</f>
        <v>0.50531499383182077</v>
      </c>
      <c r="C159" s="38">
        <f t="shared" si="27"/>
        <v>0.50531499383182077</v>
      </c>
      <c r="D159" s="38">
        <f t="shared" si="27"/>
        <v>0.50531499383182077</v>
      </c>
      <c r="E159" s="38">
        <f t="shared" si="27"/>
        <v>0.50531499383182077</v>
      </c>
      <c r="F159" s="38">
        <f t="shared" si="27"/>
        <v>0.50531499383182077</v>
      </c>
      <c r="G159" s="39">
        <f t="shared" si="26"/>
        <v>2.5265749691591037</v>
      </c>
    </row>
    <row r="160" spans="1:11" ht="15" thickBot="1" x14ac:dyDescent="0.25">
      <c r="A160" s="158" t="s">
        <v>103</v>
      </c>
      <c r="B160" s="38">
        <f t="shared" ref="B160:F160" si="28">B143/1000</f>
        <v>2.1965379000000004E-2</v>
      </c>
      <c r="C160" s="38">
        <f t="shared" si="28"/>
        <v>0</v>
      </c>
      <c r="D160" s="38">
        <f t="shared" si="28"/>
        <v>4.7167848666666665E-2</v>
      </c>
      <c r="E160" s="38">
        <f t="shared" si="28"/>
        <v>0</v>
      </c>
      <c r="F160" s="38">
        <f t="shared" si="28"/>
        <v>0.17073477499999998</v>
      </c>
      <c r="G160" s="39">
        <f t="shared" si="26"/>
        <v>0.23986800266666664</v>
      </c>
    </row>
    <row r="161" spans="1:7" ht="15" thickBot="1" x14ac:dyDescent="0.25">
      <c r="A161" s="156" t="s">
        <v>96</v>
      </c>
      <c r="B161" s="38">
        <f t="shared" ref="B161:F161" si="29">B144/1000</f>
        <v>0.750437388543438</v>
      </c>
      <c r="C161" s="38">
        <f t="shared" si="29"/>
        <v>0.750437388543438</v>
      </c>
      <c r="D161" s="38">
        <f t="shared" si="29"/>
        <v>0.750437388543438</v>
      </c>
      <c r="E161" s="38">
        <f t="shared" si="29"/>
        <v>0.750437388543438</v>
      </c>
      <c r="F161" s="38">
        <f t="shared" si="29"/>
        <v>0.750437388543438</v>
      </c>
      <c r="G161" s="39">
        <f t="shared" si="26"/>
        <v>3.7521869427171901</v>
      </c>
    </row>
    <row r="162" spans="1:7" ht="15" thickBot="1" x14ac:dyDescent="0.25">
      <c r="A162" s="156" t="s">
        <v>97</v>
      </c>
      <c r="B162" s="38">
        <f t="shared" ref="B162:F162" si="30">B145/1000</f>
        <v>1.0116983206142329</v>
      </c>
      <c r="C162" s="38">
        <f t="shared" si="30"/>
        <v>1.0116983206142329</v>
      </c>
      <c r="D162" s="38">
        <f t="shared" si="30"/>
        <v>1.0116983206142329</v>
      </c>
      <c r="E162" s="38">
        <f t="shared" si="30"/>
        <v>1.0116983206142329</v>
      </c>
      <c r="F162" s="38">
        <f t="shared" si="30"/>
        <v>1.0116983206142329</v>
      </c>
      <c r="G162" s="39">
        <f t="shared" si="26"/>
        <v>5.0584916030711646</v>
      </c>
    </row>
    <row r="163" spans="1:7" ht="15" thickBot="1" x14ac:dyDescent="0.25">
      <c r="A163" s="156" t="s">
        <v>0</v>
      </c>
      <c r="B163" s="39">
        <f t="shared" ref="B163:F163" si="31">SUM(B158:B162)</f>
        <v>4.3881567993854285</v>
      </c>
      <c r="C163" s="39">
        <f t="shared" si="31"/>
        <v>4.3661914203854284</v>
      </c>
      <c r="D163" s="39">
        <f t="shared" si="31"/>
        <v>4.4133592690520951</v>
      </c>
      <c r="E163" s="39">
        <f t="shared" si="31"/>
        <v>4.3661914203854284</v>
      </c>
      <c r="F163" s="39">
        <f t="shared" si="31"/>
        <v>4.5369261953854281</v>
      </c>
      <c r="G163" s="39">
        <f t="shared" si="26"/>
        <v>22.070825104593808</v>
      </c>
    </row>
    <row r="165" spans="1:7" ht="13.5" thickBot="1" x14ac:dyDescent="0.25">
      <c r="A165" s="31" t="s">
        <v>81</v>
      </c>
      <c r="B165" s="31">
        <v>2019</v>
      </c>
      <c r="C165" s="31">
        <v>2020</v>
      </c>
      <c r="D165" s="31">
        <v>2021</v>
      </c>
      <c r="E165" s="31">
        <v>2022</v>
      </c>
      <c r="F165" s="31">
        <v>2023</v>
      </c>
      <c r="G165" s="31" t="s">
        <v>0</v>
      </c>
    </row>
    <row r="166" spans="1:7" ht="15" thickBot="1" x14ac:dyDescent="0.25">
      <c r="A166" s="155" t="s">
        <v>82</v>
      </c>
      <c r="B166" s="39">
        <f>B125</f>
        <v>3.3573760000000004</v>
      </c>
      <c r="C166" s="39">
        <f t="shared" ref="C166:F166" si="32">C125</f>
        <v>0</v>
      </c>
      <c r="D166" s="39">
        <f t="shared" si="32"/>
        <v>3.3573760000000004</v>
      </c>
      <c r="E166" s="39">
        <f t="shared" si="32"/>
        <v>0</v>
      </c>
      <c r="F166" s="39">
        <f t="shared" si="32"/>
        <v>123.02537600000001</v>
      </c>
      <c r="G166" s="39">
        <f t="shared" ref="G166:G173" si="33">SUM(B166:F166)</f>
        <v>129.740128</v>
      </c>
    </row>
    <row r="167" spans="1:7" ht="15" thickBot="1" x14ac:dyDescent="0.25">
      <c r="A167" s="156" t="s">
        <v>84</v>
      </c>
      <c r="B167" s="39">
        <f>B127</f>
        <v>0</v>
      </c>
      <c r="C167" s="39">
        <f>C127</f>
        <v>0</v>
      </c>
      <c r="D167" s="39">
        <f>D127</f>
        <v>12.756876</v>
      </c>
      <c r="E167" s="39">
        <f>E127</f>
        <v>0</v>
      </c>
      <c r="F167" s="39">
        <f>F127</f>
        <v>0</v>
      </c>
      <c r="G167" s="39">
        <f t="shared" si="33"/>
        <v>12.756876</v>
      </c>
    </row>
    <row r="168" spans="1:7" ht="15" thickBot="1" x14ac:dyDescent="0.25">
      <c r="A168" s="156" t="s">
        <v>86</v>
      </c>
      <c r="B168" s="39">
        <f>B129</f>
        <v>17.062875999999999</v>
      </c>
      <c r="C168" s="39">
        <f>C129</f>
        <v>0</v>
      </c>
      <c r="D168" s="39">
        <f>D129</f>
        <v>17.062875999999999</v>
      </c>
      <c r="E168" s="39">
        <f>E129</f>
        <v>0</v>
      </c>
      <c r="F168" s="39">
        <f>F129</f>
        <v>17.062875999999999</v>
      </c>
      <c r="G168" s="39">
        <f t="shared" si="33"/>
        <v>51.188627999999994</v>
      </c>
    </row>
    <row r="169" spans="1:7" ht="15" thickBot="1" x14ac:dyDescent="0.25">
      <c r="A169" s="156" t="s">
        <v>89</v>
      </c>
      <c r="B169" s="39">
        <f>B132</f>
        <v>0</v>
      </c>
      <c r="C169" s="39">
        <f>C132</f>
        <v>0</v>
      </c>
      <c r="D169" s="39">
        <f>D132</f>
        <v>7.3235666666666654</v>
      </c>
      <c r="E169" s="39">
        <f>E132</f>
        <v>0</v>
      </c>
      <c r="F169" s="39">
        <f>F132</f>
        <v>0</v>
      </c>
      <c r="G169" s="39">
        <f t="shared" si="33"/>
        <v>7.3235666666666654</v>
      </c>
    </row>
    <row r="170" spans="1:7" ht="15" thickBot="1" x14ac:dyDescent="0.25">
      <c r="A170" s="156" t="s">
        <v>91</v>
      </c>
      <c r="B170" s="39">
        <f t="shared" ref="B170:F171" si="34">B134</f>
        <v>0</v>
      </c>
      <c r="C170" s="39">
        <f t="shared" si="34"/>
        <v>0</v>
      </c>
      <c r="D170" s="39">
        <f t="shared" si="34"/>
        <v>0</v>
      </c>
      <c r="E170" s="39">
        <f t="shared" si="34"/>
        <v>0</v>
      </c>
      <c r="F170" s="39">
        <f t="shared" si="34"/>
        <v>8.0703779999999998</v>
      </c>
      <c r="G170" s="39">
        <f t="shared" si="33"/>
        <v>8.0703779999999998</v>
      </c>
    </row>
    <row r="171" spans="1:7" ht="15" thickBot="1" x14ac:dyDescent="0.25">
      <c r="A171" s="156" t="s">
        <v>92</v>
      </c>
      <c r="B171" s="39">
        <f t="shared" si="34"/>
        <v>0</v>
      </c>
      <c r="C171" s="39">
        <f t="shared" si="34"/>
        <v>0</v>
      </c>
      <c r="D171" s="39">
        <f t="shared" si="34"/>
        <v>0</v>
      </c>
      <c r="E171" s="39">
        <f t="shared" si="34"/>
        <v>0</v>
      </c>
      <c r="F171" s="39">
        <f t="shared" si="34"/>
        <v>14.021265999999999</v>
      </c>
      <c r="G171" s="39">
        <f t="shared" si="33"/>
        <v>14.021265999999999</v>
      </c>
    </row>
    <row r="172" spans="1:7" ht="15" thickBot="1" x14ac:dyDescent="0.25">
      <c r="A172" s="156" t="s">
        <v>93</v>
      </c>
      <c r="B172" s="39">
        <f>B136</f>
        <v>0.10025100000000001</v>
      </c>
      <c r="C172" s="39">
        <f t="shared" ref="C172:F172" si="35">C136</f>
        <v>0</v>
      </c>
      <c r="D172" s="39">
        <f t="shared" si="35"/>
        <v>0.10025100000000001</v>
      </c>
      <c r="E172" s="39">
        <f t="shared" si="35"/>
        <v>0</v>
      </c>
      <c r="F172" s="39">
        <f t="shared" si="35"/>
        <v>0.27025099999999996</v>
      </c>
      <c r="G172" s="39">
        <f t="shared" si="33"/>
        <v>0.47075299999999998</v>
      </c>
    </row>
    <row r="173" spans="1:7" ht="15" thickBot="1" x14ac:dyDescent="0.25">
      <c r="A173" s="156" t="s">
        <v>112</v>
      </c>
      <c r="B173" s="40">
        <f>B126+B128+B130+B131+B133+B136</f>
        <v>1.5451270000000004</v>
      </c>
      <c r="C173" s="40">
        <f t="shared" ref="C173:F173" si="36">C126+C128+C130+C131+C133+C136</f>
        <v>0</v>
      </c>
      <c r="D173" s="40">
        <f t="shared" si="36"/>
        <v>6.667154</v>
      </c>
      <c r="E173" s="40">
        <f t="shared" si="36"/>
        <v>0</v>
      </c>
      <c r="F173" s="40">
        <f t="shared" si="36"/>
        <v>8.5548790000000015</v>
      </c>
      <c r="G173" s="39">
        <f t="shared" si="33"/>
        <v>16.767160000000004</v>
      </c>
    </row>
    <row r="174" spans="1:7" ht="15.75" thickBot="1" x14ac:dyDescent="0.25">
      <c r="A174" s="157" t="s">
        <v>0</v>
      </c>
      <c r="B174" s="40">
        <f t="shared" ref="B174:G174" si="37">SUM(B166:B173)</f>
        <v>22.065629999999999</v>
      </c>
      <c r="C174" s="40">
        <f t="shared" si="37"/>
        <v>0</v>
      </c>
      <c r="D174" s="40">
        <f t="shared" si="37"/>
        <v>47.268099666666657</v>
      </c>
      <c r="E174" s="40">
        <f t="shared" si="37"/>
        <v>0</v>
      </c>
      <c r="F174" s="40">
        <f t="shared" si="37"/>
        <v>171.00502600000002</v>
      </c>
      <c r="G174" s="40">
        <f t="shared" si="37"/>
        <v>240.33875566666666</v>
      </c>
    </row>
    <row r="176" spans="1:7" ht="13.5" thickBot="1" x14ac:dyDescent="0.25">
      <c r="A176" s="31" t="s">
        <v>116</v>
      </c>
      <c r="B176" s="31">
        <v>2019</v>
      </c>
      <c r="C176" s="31">
        <v>2020</v>
      </c>
      <c r="D176" s="31">
        <v>2021</v>
      </c>
      <c r="E176" s="31">
        <v>2022</v>
      </c>
      <c r="F176" s="31">
        <v>2023</v>
      </c>
      <c r="G176" s="31" t="s">
        <v>0</v>
      </c>
    </row>
    <row r="177" spans="1:7" ht="15" thickBot="1" x14ac:dyDescent="0.25">
      <c r="A177" s="155" t="s">
        <v>113</v>
      </c>
      <c r="B177" s="39">
        <f>B163</f>
        <v>4.3881567993854285</v>
      </c>
      <c r="C177" s="39">
        <f t="shared" ref="C177:F177" si="38">C163</f>
        <v>4.3661914203854284</v>
      </c>
      <c r="D177" s="39">
        <f t="shared" si="38"/>
        <v>4.4133592690520951</v>
      </c>
      <c r="E177" s="39">
        <f t="shared" si="38"/>
        <v>4.3661914203854284</v>
      </c>
      <c r="F177" s="39">
        <f t="shared" si="38"/>
        <v>4.5369261953854281</v>
      </c>
      <c r="G177" s="39">
        <f>SUM(B177:F177)</f>
        <v>22.070825104593808</v>
      </c>
    </row>
    <row r="178" spans="1:7" ht="15" thickBot="1" x14ac:dyDescent="0.25">
      <c r="A178" s="156" t="s">
        <v>114</v>
      </c>
      <c r="B178" s="39">
        <f>B162</f>
        <v>1.0116983206142329</v>
      </c>
      <c r="C178" s="39">
        <f t="shared" ref="C178:F178" si="39">C162</f>
        <v>1.0116983206142329</v>
      </c>
      <c r="D178" s="39">
        <f t="shared" si="39"/>
        <v>1.0116983206142329</v>
      </c>
      <c r="E178" s="39">
        <f t="shared" si="39"/>
        <v>1.0116983206142329</v>
      </c>
      <c r="F178" s="39">
        <f t="shared" si="39"/>
        <v>1.0116983206142329</v>
      </c>
      <c r="G178" s="39">
        <f>SUM(B178:F178)</f>
        <v>5.0584916030711646</v>
      </c>
    </row>
    <row r="179" spans="1:7" ht="15" thickBot="1" x14ac:dyDescent="0.25">
      <c r="A179" s="156" t="s">
        <v>115</v>
      </c>
      <c r="B179" s="39">
        <f>B177-B178</f>
        <v>3.3764584787711955</v>
      </c>
      <c r="C179" s="39">
        <f t="shared" ref="C179:F179" si="40">C177-C178</f>
        <v>3.3544930997711955</v>
      </c>
      <c r="D179" s="39">
        <f t="shared" si="40"/>
        <v>3.4016609484378622</v>
      </c>
      <c r="E179" s="39">
        <f t="shared" si="40"/>
        <v>3.3544930997711955</v>
      </c>
      <c r="F179" s="39">
        <f t="shared" si="40"/>
        <v>3.5252278747711951</v>
      </c>
      <c r="G179" s="39">
        <f>SUM(B179:F179)</f>
        <v>17.012333501522644</v>
      </c>
    </row>
    <row r="180" spans="1:7" ht="13.5" thickBot="1" x14ac:dyDescent="0.25"/>
    <row r="181" spans="1:7" ht="14.25" thickBot="1" x14ac:dyDescent="0.25">
      <c r="A181" s="31" t="s">
        <v>144</v>
      </c>
      <c r="B181" s="75" t="s">
        <v>137</v>
      </c>
      <c r="C181" s="75" t="s">
        <v>138</v>
      </c>
      <c r="D181" s="75" t="s">
        <v>139</v>
      </c>
      <c r="E181" s="75" t="s">
        <v>135</v>
      </c>
      <c r="F181" s="75" t="s">
        <v>140</v>
      </c>
      <c r="G181" s="75" t="s">
        <v>0</v>
      </c>
    </row>
    <row r="182" spans="1:7" ht="15" thickBot="1" x14ac:dyDescent="0.25">
      <c r="A182" s="76" t="s">
        <v>141</v>
      </c>
      <c r="B182" s="38">
        <v>3.7128836621682861</v>
      </c>
      <c r="C182" s="38">
        <v>3.8552024415144399</v>
      </c>
      <c r="D182" s="38">
        <v>3.9388569775281281</v>
      </c>
      <c r="E182" s="38">
        <v>4.0204113429572805</v>
      </c>
      <c r="F182" s="38">
        <v>4.3282678228402274</v>
      </c>
      <c r="G182" s="38">
        <v>19.855622247008363</v>
      </c>
    </row>
    <row r="183" spans="1:7" ht="15" thickBot="1" x14ac:dyDescent="0.25">
      <c r="A183" s="76" t="s">
        <v>142</v>
      </c>
      <c r="B183" s="38">
        <v>3.6814752400000006</v>
      </c>
      <c r="C183" s="38">
        <v>4.4529929099999999</v>
      </c>
      <c r="D183" s="38">
        <v>4.0261389200000002</v>
      </c>
      <c r="E183" s="38">
        <v>4.2240340710000002</v>
      </c>
      <c r="F183" s="38">
        <v>4.2316888389272949</v>
      </c>
      <c r="G183" s="38">
        <v>20.616329979927297</v>
      </c>
    </row>
    <row r="184" spans="1:7" ht="15" thickBot="1" x14ac:dyDescent="0.25">
      <c r="A184" s="76" t="s">
        <v>143</v>
      </c>
      <c r="B184" s="38">
        <v>3.1408422168285544E-2</v>
      </c>
      <c r="C184" s="38">
        <v>-0.59779046848555994</v>
      </c>
      <c r="D184" s="38">
        <v>-8.7281942471872043E-2</v>
      </c>
      <c r="E184" s="38">
        <v>-0.20362272804271964</v>
      </c>
      <c r="F184" s="38">
        <v>9.6578983912932514E-2</v>
      </c>
      <c r="G184" s="38">
        <v>-0.76070773291893357</v>
      </c>
    </row>
    <row r="185" spans="1:7" ht="13.5" thickBot="1" x14ac:dyDescent="0.25"/>
    <row r="186" spans="1:7" ht="16.5" thickBot="1" x14ac:dyDescent="0.3">
      <c r="A186" s="8" t="s">
        <v>153</v>
      </c>
      <c r="B186" s="125"/>
      <c r="C186" s="125"/>
      <c r="D186" s="125"/>
      <c r="E186" s="125"/>
      <c r="F186" s="126"/>
    </row>
    <row r="187" spans="1:7" ht="14.25" x14ac:dyDescent="0.2">
      <c r="A187" s="154" t="s">
        <v>145</v>
      </c>
      <c r="B187" s="137">
        <v>3.6972971891033484</v>
      </c>
      <c r="C187" s="137">
        <v>3.7297485454437336</v>
      </c>
      <c r="D187" s="138">
        <v>3.7607280960445326</v>
      </c>
      <c r="E187" s="139">
        <v>3.7889267093939454</v>
      </c>
      <c r="F187" s="150">
        <v>3.9941541668347407</v>
      </c>
    </row>
    <row r="188" spans="1:7" ht="14.25" x14ac:dyDescent="0.2">
      <c r="A188" s="135" t="s">
        <v>146</v>
      </c>
      <c r="B188" s="146">
        <v>2.5025025025025016E-2</v>
      </c>
      <c r="C188" s="146">
        <v>2.9296875E-2</v>
      </c>
      <c r="D188" s="147">
        <v>1.3282732447817747E-2</v>
      </c>
      <c r="E188" s="148">
        <v>1.3108614232209881E-2</v>
      </c>
      <c r="F188" s="151">
        <v>2.1256931608133023E-2</v>
      </c>
    </row>
    <row r="189" spans="1:7" ht="14.25" x14ac:dyDescent="0.2">
      <c r="A189" s="135" t="s">
        <v>148</v>
      </c>
      <c r="B189" s="140">
        <v>1.0042156397681188</v>
      </c>
      <c r="C189" s="140">
        <v>1.0336360198394503</v>
      </c>
      <c r="D189" s="141">
        <v>1.047365530539405</v>
      </c>
      <c r="E189" s="142">
        <v>1.0610950412393598</v>
      </c>
      <c r="F189" s="152">
        <v>1.0836506659607139</v>
      </c>
    </row>
    <row r="190" spans="1:7" ht="13.5" thickBot="1" x14ac:dyDescent="0.25">
      <c r="A190" s="136" t="s">
        <v>147</v>
      </c>
      <c r="B190" s="149">
        <v>2.0722028648858082E-2</v>
      </c>
      <c r="C190" s="143"/>
      <c r="D190" s="144"/>
      <c r="E190" s="145"/>
      <c r="F190" s="153"/>
    </row>
    <row r="192" spans="1:7" x14ac:dyDescent="0.2">
      <c r="B192">
        <v>1</v>
      </c>
      <c r="C192">
        <v>2</v>
      </c>
      <c r="D192">
        <v>3</v>
      </c>
      <c r="E192">
        <v>4</v>
      </c>
      <c r="F192">
        <v>5</v>
      </c>
    </row>
    <row r="193" spans="1:7" ht="13.5" x14ac:dyDescent="0.2">
      <c r="A193" s="79" t="s">
        <v>149</v>
      </c>
      <c r="B193" s="78" t="str">
        <f>B157</f>
        <v>2018/19</v>
      </c>
      <c r="C193" s="78" t="s">
        <v>138</v>
      </c>
      <c r="D193" s="78" t="s">
        <v>139</v>
      </c>
      <c r="E193" s="78" t="s">
        <v>135</v>
      </c>
      <c r="F193" s="78" t="s">
        <v>140</v>
      </c>
      <c r="G193" s="78" t="s">
        <v>0</v>
      </c>
    </row>
    <row r="194" spans="1:7" ht="15" thickBot="1" x14ac:dyDescent="0.25">
      <c r="A194" s="76" t="s">
        <v>150</v>
      </c>
      <c r="B194" s="77">
        <f>B163*(1+Inputs!$D$3)^B192</f>
        <v>4.4759199353731374</v>
      </c>
      <c r="C194" s="77">
        <f>C163*(1+Inputs!$D$3)^C192</f>
        <v>4.5425855537689994</v>
      </c>
      <c r="D194" s="77">
        <f>D163*(1+Inputs!$D$3)^D192</f>
        <v>4.683492163192235</v>
      </c>
      <c r="E194" s="77">
        <f>E163*(1+Inputs!$D$3)^E192</f>
        <v>4.7261060101412671</v>
      </c>
      <c r="F194" s="77">
        <f>F163*(1+Inputs!$D$3)^F192</f>
        <v>5.0091331178602641</v>
      </c>
      <c r="G194" s="77">
        <f t="shared" ref="G194" si="41">SUM(B194:F194)</f>
        <v>23.437236780335901</v>
      </c>
    </row>
  </sheetData>
  <protectedRanges>
    <protectedRange sqref="A70:A71" name="Range1"/>
  </protectedRanges>
  <mergeCells count="4">
    <mergeCell ref="C38:I38"/>
    <mergeCell ref="B102:I102"/>
    <mergeCell ref="C103:I103"/>
    <mergeCell ref="A2:I2"/>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306149ABEC20408F3757D6970AF83C" ma:contentTypeVersion="0" ma:contentTypeDescription="Create a new document." ma:contentTypeScope="" ma:versionID="57e27c30a19433ef232995b1ff06f5d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817160-AB6D-43FB-809A-4515A3F37416}">
  <ds:schemaRefs>
    <ds:schemaRef ds:uri="http://schemas.microsoft.com/sharepoint/v3/contenttype/forms"/>
  </ds:schemaRefs>
</ds:datastoreItem>
</file>

<file path=customXml/itemProps2.xml><?xml version="1.0" encoding="utf-8"?>
<ds:datastoreItem xmlns:ds="http://schemas.openxmlformats.org/officeDocument/2006/customXml" ds:itemID="{B407B1E3-E486-4211-8C28-EC7F43AC786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21CEACD-B1F7-4FB0-BC70-9712C9C459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Inputs</vt:lpstr>
      <vt:lpstr>Graphs</vt:lpstr>
      <vt:lpstr>Presentation Page</vt:lpstr>
    </vt:vector>
  </TitlesOfParts>
  <Company>APA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Mclagan, Shaun</dc:creator>
  <cp:lastModifiedBy>Allen, Mark</cp:lastModifiedBy>
  <dcterms:created xsi:type="dcterms:W3CDTF">2016-11-10T06:15:48Z</dcterms:created>
  <dcterms:modified xsi:type="dcterms:W3CDTF">2017-11-30T23:29:45Z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0x010100B1306149ABEC20408F3757D6970AF83C</vt:lpwstr>
  </property>
</Properties>
</file>