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eligr\SharePoint\Farrier Swier Consulting\FSC - 484-17 PWC Modelling WACC\03. Working\Revenue Scenarios\RP03\Submission\"/>
    </mc:Choice>
  </mc:AlternateContent>
  <xr:revisionPtr revIDLastSave="87" documentId="5FE2650273A67F2BB6A1F2C2CA24175D623EB1E7" xr6:coauthVersionLast="38" xr6:coauthVersionMax="38" xr10:uidLastSave="{2BD8C980-617F-453D-A0BF-F18DD48E5961}"/>
  <bookViews>
    <workbookView xWindow="0" yWindow="0" windowWidth="11520" windowHeight="4290" xr2:uid="{00000000-000D-0000-FFFF-FFFF00000000}"/>
  </bookViews>
  <sheets>
    <sheet name="Cover" sheetId="1" r:id="rId1"/>
    <sheet name="Calc|GSLs" sheetId="5" r:id="rId2"/>
    <sheet name="Calc|Step_Changes" sheetId="3" r:id="rId3"/>
  </sheets>
  <externalReferences>
    <externalReference r:id="rId4"/>
    <externalReference r:id="rId5"/>
  </externalReferences>
  <definedNames>
    <definedName name="Model_Name">Cover!$B$3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1" i="3" l="1"/>
  <c r="Q31" i="3"/>
  <c r="P31" i="3"/>
  <c r="O31" i="3"/>
  <c r="N31" i="3"/>
  <c r="M12" i="5" l="1"/>
  <c r="L12" i="5"/>
  <c r="S12" i="5"/>
  <c r="R12" i="5"/>
  <c r="Q12" i="5"/>
  <c r="P12" i="5"/>
  <c r="O12" i="5"/>
  <c r="M24" i="5" l="1"/>
  <c r="R19" i="3"/>
  <c r="O19" i="3" l="1"/>
  <c r="P19" i="3"/>
  <c r="Q19" i="3"/>
  <c r="N19" i="3"/>
  <c r="T19" i="3" l="1"/>
  <c r="L29" i="3" l="1"/>
  <c r="N15" i="3"/>
  <c r="O15" i="3" s="1"/>
  <c r="P15" i="3" l="1"/>
  <c r="Q15" i="3" s="1"/>
  <c r="R15" i="3" s="1"/>
  <c r="T15" i="3"/>
  <c r="M13" i="5" l="1"/>
  <c r="O13" i="5" s="1"/>
  <c r="P13" i="5" s="1"/>
  <c r="Q13" i="5" s="1"/>
  <c r="R13" i="5" s="1"/>
  <c r="S13" i="5" s="1"/>
  <c r="L10" i="5"/>
  <c r="M10" i="5"/>
  <c r="D10" i="5"/>
  <c r="S32" i="5"/>
  <c r="R32" i="5"/>
  <c r="Q32" i="5"/>
  <c r="P32" i="5"/>
  <c r="O32" i="5"/>
  <c r="L32" i="5"/>
  <c r="J32" i="5"/>
  <c r="S20" i="5"/>
  <c r="Y20" i="5" s="1"/>
  <c r="R20" i="5"/>
  <c r="X20" i="5" s="1"/>
  <c r="Q20" i="5"/>
  <c r="W20" i="5" s="1"/>
  <c r="P20" i="5"/>
  <c r="V20" i="5" s="1"/>
  <c r="O20" i="5"/>
  <c r="U20" i="5" s="1"/>
  <c r="H20" i="5"/>
  <c r="G20" i="5"/>
  <c r="F20" i="5"/>
  <c r="E20" i="5"/>
  <c r="M30" i="5"/>
  <c r="M29" i="5"/>
  <c r="Y29" i="5" s="1"/>
  <c r="M28" i="5"/>
  <c r="W28" i="5" s="1"/>
  <c r="M27" i="5"/>
  <c r="Y27" i="5" s="1"/>
  <c r="M26" i="5"/>
  <c r="Y26" i="5" s="1"/>
  <c r="Y24" i="5"/>
  <c r="X24" i="5"/>
  <c r="W24" i="5"/>
  <c r="V24" i="5"/>
  <c r="U24" i="5"/>
  <c r="M23" i="5"/>
  <c r="Y23" i="5" s="1"/>
  <c r="S10" i="5"/>
  <c r="R10" i="5"/>
  <c r="Q10" i="5"/>
  <c r="P10" i="5"/>
  <c r="O10" i="5"/>
  <c r="H10" i="5"/>
  <c r="G10" i="5"/>
  <c r="F10" i="5"/>
  <c r="E10" i="5"/>
  <c r="B2" i="5"/>
  <c r="A1" i="5"/>
  <c r="Y30" i="5" l="1"/>
  <c r="U30" i="5"/>
  <c r="X30" i="5"/>
  <c r="W30" i="5"/>
  <c r="V30" i="5"/>
  <c r="W29" i="5"/>
  <c r="K32" i="5"/>
  <c r="W27" i="5"/>
  <c r="M32" i="5"/>
  <c r="V23" i="5"/>
  <c r="W23" i="5"/>
  <c r="V27" i="5"/>
  <c r="V29" i="5"/>
  <c r="Y25" i="5"/>
  <c r="U25" i="5"/>
  <c r="X25" i="5"/>
  <c r="W25" i="5"/>
  <c r="V25" i="5"/>
  <c r="X26" i="5"/>
  <c r="X28" i="5"/>
  <c r="U26" i="5"/>
  <c r="U28" i="5"/>
  <c r="Y28" i="5"/>
  <c r="X23" i="5"/>
  <c r="V26" i="5"/>
  <c r="X27" i="5"/>
  <c r="V28" i="5"/>
  <c r="X29" i="5"/>
  <c r="U23" i="5"/>
  <c r="W26" i="5"/>
  <c r="U27" i="5"/>
  <c r="U29" i="5"/>
  <c r="N14" i="3"/>
  <c r="O14" i="3" s="1"/>
  <c r="P14" i="3" s="1"/>
  <c r="Q14" i="3" s="1"/>
  <c r="R14" i="3" s="1"/>
  <c r="Y32" i="5" l="1"/>
  <c r="W32" i="5"/>
  <c r="V32" i="5"/>
  <c r="X32" i="5"/>
  <c r="U32" i="5"/>
  <c r="T14" i="3"/>
  <c r="U34" i="5" l="1"/>
  <c r="N18" i="3" s="1"/>
  <c r="V34" i="5"/>
  <c r="O18" i="3" s="1"/>
  <c r="W34" i="5"/>
  <c r="P18" i="3" s="1"/>
  <c r="Y34" i="5"/>
  <c r="R18" i="3" s="1"/>
  <c r="X34" i="5"/>
  <c r="Q18" i="3" s="1"/>
  <c r="N17" i="3"/>
  <c r="O17" i="3" s="1"/>
  <c r="P17" i="3" s="1"/>
  <c r="Q17" i="3" l="1"/>
  <c r="R17" i="3" s="1"/>
  <c r="T17" i="3" l="1"/>
  <c r="N30" i="3"/>
  <c r="O30" i="3" s="1"/>
  <c r="P30" i="3" s="1"/>
  <c r="Q30" i="3" s="1"/>
  <c r="R30" i="3" s="1"/>
  <c r="N29" i="3"/>
  <c r="O29" i="3" s="1"/>
  <c r="P29" i="3" s="1"/>
  <c r="Q29" i="3" s="1"/>
  <c r="R29" i="3" s="1"/>
  <c r="T29" i="3" s="1"/>
  <c r="N28" i="3"/>
  <c r="T26" i="3"/>
  <c r="R26" i="3"/>
  <c r="Q26" i="3"/>
  <c r="P26" i="3"/>
  <c r="O26" i="3"/>
  <c r="N26" i="3"/>
  <c r="H26" i="3"/>
  <c r="G26" i="3"/>
  <c r="F26" i="3"/>
  <c r="E26" i="3"/>
  <c r="N16" i="3"/>
  <c r="N13" i="3"/>
  <c r="N21" i="3" s="1"/>
  <c r="H11" i="3"/>
  <c r="G11" i="3"/>
  <c r="F11" i="3"/>
  <c r="E11" i="3"/>
  <c r="R11" i="3"/>
  <c r="Q11" i="3"/>
  <c r="P11" i="3"/>
  <c r="O11" i="3"/>
  <c r="N11" i="3"/>
  <c r="B2" i="3"/>
  <c r="O13" i="3" l="1"/>
  <c r="O28" i="3"/>
  <c r="T30" i="3"/>
  <c r="O16" i="3"/>
  <c r="P16" i="3" s="1"/>
  <c r="Q16" i="3" s="1"/>
  <c r="R16" i="3" s="1"/>
  <c r="T18" i="3"/>
  <c r="T11" i="3"/>
  <c r="O21" i="3" l="1"/>
  <c r="P13" i="3"/>
  <c r="P21" i="3" s="1"/>
  <c r="P28" i="3"/>
  <c r="Q28" i="3" s="1"/>
  <c r="R28" i="3" s="1"/>
  <c r="T28" i="3"/>
  <c r="T16" i="3"/>
  <c r="Q13" i="3"/>
  <c r="Q21" i="3" s="1"/>
  <c r="R13" i="3" l="1"/>
  <c r="T13" i="3" l="1"/>
  <c r="T21" i="3" s="1"/>
  <c r="R21" i="3"/>
  <c r="A1" i="3"/>
  <c r="N33" i="3" l="1"/>
  <c r="O33" i="3" l="1"/>
  <c r="P33" i="3" l="1"/>
  <c r="Q33" i="3" l="1"/>
  <c r="T31" i="3"/>
  <c r="T33" i="3" s="1"/>
  <c r="R3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Grace-Webb</author>
  </authors>
  <commentList>
    <comment ref="M12" authorId="0" shapeId="0" xr:uid="{00000000-0006-0000-0200-000001000000}">
      <text>
        <r>
          <rPr>
            <b/>
            <sz val="9"/>
            <color indexed="81"/>
            <rFont val="Tahoma"/>
            <family val="2"/>
          </rPr>
          <t>PWC:</t>
        </r>
        <r>
          <rPr>
            <sz val="9"/>
            <color indexed="81"/>
            <rFont val="Tahoma"/>
            <family val="2"/>
          </rPr>
          <t xml:space="preserve">
RBA forecast to June 2019 as per November 2017 Statement on Monetary Policy</t>
        </r>
      </text>
    </comment>
    <comment ref="O12" authorId="0" shapeId="0" xr:uid="{00000000-0006-0000-0200-000002000000}">
      <text>
        <r>
          <rPr>
            <b/>
            <sz val="9"/>
            <color indexed="81"/>
            <rFont val="Tahoma"/>
            <family val="2"/>
          </rPr>
          <t>PWC:</t>
        </r>
        <r>
          <rPr>
            <sz val="9"/>
            <color indexed="81"/>
            <rFont val="Tahoma"/>
            <family val="2"/>
          </rPr>
          <t xml:space="preserve">
Inflation forecast as per PWC rate of return model</t>
        </r>
      </text>
    </comment>
  </commentList>
</comments>
</file>

<file path=xl/sharedStrings.xml><?xml version="1.0" encoding="utf-8"?>
<sst xmlns="http://schemas.openxmlformats.org/spreadsheetml/2006/main" count="209" uniqueCount="93">
  <si>
    <t>Model Developer:</t>
  </si>
  <si>
    <t>Purpose of the Model:</t>
  </si>
  <si>
    <t>Model Legend:</t>
  </si>
  <si>
    <t>Assumptions</t>
  </si>
  <si>
    <t>Cells containing assumptions intended to be manipulated by model users</t>
  </si>
  <si>
    <t>Drop Down</t>
  </si>
  <si>
    <t>Cells containing a drop down list for users to select inputs</t>
  </si>
  <si>
    <t>Input</t>
  </si>
  <si>
    <t>Cells containing input texts/numbers NOT intended to be changed by model users</t>
  </si>
  <si>
    <t>Output</t>
  </si>
  <si>
    <t>Cells containing formulae NOT intended to be changed by model users</t>
  </si>
  <si>
    <t>Heading 1</t>
  </si>
  <si>
    <t>Level 1 heading NOT intended to be changed by model users</t>
  </si>
  <si>
    <t>Heading 2</t>
  </si>
  <si>
    <t>Level 2 heading NOT intended to be changed by model users</t>
  </si>
  <si>
    <t>Cells where inputs or outputs are not applicable</t>
  </si>
  <si>
    <t>Hyperlink</t>
  </si>
  <si>
    <t>Cells containing a hyperlink to another part of the workbook</t>
  </si>
  <si>
    <t>Error</t>
  </si>
  <si>
    <t>Cells representing there is an error in the nominated area of the workbook</t>
  </si>
  <si>
    <t>Ok</t>
  </si>
  <si>
    <t>Cells representing there are no errors in the nominated area of the workbook</t>
  </si>
  <si>
    <t>Cells containing a link from external workbooks</t>
  </si>
  <si>
    <t>Disclaimer:</t>
  </si>
  <si>
    <t>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</si>
  <si>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End</t>
  </si>
  <si>
    <t>.</t>
  </si>
  <si>
    <t>PWC</t>
  </si>
  <si>
    <t>Calculated</t>
  </si>
  <si>
    <t>Step changes forecast - Power and Water Corporation (PWC)</t>
  </si>
  <si>
    <t>The purpose of this model is to provided the Standard Control Service (SCS) and metering Alternative Control Service (ACS) step changes that PWC is proposing for the 2019-24 regulatory control period.</t>
  </si>
  <si>
    <t>RY20</t>
  </si>
  <si>
    <t>RY21</t>
  </si>
  <si>
    <t>RY22</t>
  </si>
  <si>
    <t>RY23</t>
  </si>
  <si>
    <t>RY24</t>
  </si>
  <si>
    <t>Total</t>
  </si>
  <si>
    <t>SCS step changes</t>
  </si>
  <si>
    <t>ACS metering step changes</t>
  </si>
  <si>
    <t>Nominal</t>
  </si>
  <si>
    <t>Year end</t>
  </si>
  <si>
    <t>Source</t>
  </si>
  <si>
    <t>Unit</t>
  </si>
  <si>
    <t>Basis</t>
  </si>
  <si>
    <t>Timing</t>
  </si>
  <si>
    <t>Step change</t>
  </si>
  <si>
    <t>N/A</t>
  </si>
  <si>
    <t>Real $2018</t>
  </si>
  <si>
    <t>GSLs</t>
  </si>
  <si>
    <t>Hourly rate</t>
  </si>
  <si>
    <t>Hours per year</t>
  </si>
  <si>
    <t>FTEs</t>
  </si>
  <si>
    <t>Forecast</t>
  </si>
  <si>
    <t>$Dollars</t>
  </si>
  <si>
    <t>Inspection and testing</t>
  </si>
  <si>
    <t>Inputs</t>
  </si>
  <si>
    <t>Step Change Forecasts</t>
  </si>
  <si>
    <t>Forecasts</t>
  </si>
  <si>
    <t>Regulatory Year</t>
  </si>
  <si>
    <t>Historical events</t>
  </si>
  <si>
    <t>GSL penalties - per EIP Code</t>
  </si>
  <si>
    <t>GSL performance indicator</t>
  </si>
  <si>
    <t>Average</t>
  </si>
  <si>
    <t>Duration of a single event &gt;12 hours &lt;20 hours</t>
  </si>
  <si>
    <t>Duration of a single event &gt;20 hours</t>
  </si>
  <si>
    <t>Frequency of interruptions &gt;12 hours</t>
  </si>
  <si>
    <t>Cumulative duration of interruptions &gt;20 hours</t>
  </si>
  <si>
    <t>Time for establishing a connection – within 24 hours</t>
  </si>
  <si>
    <t>Time for establishing a connection – by 5 business days</t>
  </si>
  <si>
    <t>Time for giving notice of planned interruptions</t>
  </si>
  <si>
    <t>Keeping appointments</t>
  </si>
  <si>
    <t>RY15</t>
  </si>
  <si>
    <t>RY16</t>
  </si>
  <si>
    <t>RY17</t>
  </si>
  <si>
    <t>$Nominal</t>
  </si>
  <si>
    <t>Mid year</t>
  </si>
  <si>
    <t>Forecast inflation</t>
  </si>
  <si>
    <t>End year</t>
  </si>
  <si>
    <t>RY19</t>
  </si>
  <si>
    <t>RY18</t>
  </si>
  <si>
    <t>Factor</t>
  </si>
  <si>
    <t>Per cent</t>
  </si>
  <si>
    <t>NA</t>
  </si>
  <si>
    <t>Timing assumption (0.5 = mid year)</t>
  </si>
  <si>
    <t>Inflation index (from RY18 end year to nominal)</t>
  </si>
  <si>
    <t>National connections process</t>
  </si>
  <si>
    <t>MDMS commissioning and early processing</t>
  </si>
  <si>
    <t>Planning resources</t>
  </si>
  <si>
    <t>Metering Compliance Type 7</t>
  </si>
  <si>
    <t>Metering Compliance Type 1-6</t>
  </si>
  <si>
    <t>New and replacement meter policy</t>
  </si>
  <si>
    <t>Wishart DM</t>
  </si>
  <si>
    <t>Southern Region metering technicians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</si>
</sst>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0.0_);\(#,##0.0\);_(&quot;-&quot;_)"/>
    <numFmt numFmtId="165" formatCode="[Red]\●;[Red]\●;[Color10]\●"/>
    <numFmt numFmtId="166" formatCode="_)d\-mmm\-yy_)"/>
    <numFmt numFmtId="167" formatCode="_(#,##0_);\(#,##0\);_(&quot;-&quot;_)"/>
    <numFmt numFmtId="168" formatCode="_(#,##0.0%_);\(#,##0.0%\);_(&quot;-&quot;_)"/>
    <numFmt numFmtId="169" formatCode="_(#,##0.00_);\(#,##0.00\);_(&quot;-&quot;_)"/>
  </numFmts>
  <fonts count="20" x14ac:knownFonts="1">
    <font>
      <sz val="8"/>
      <color rgb="FFFF0066"/>
      <name val="Helvetica"/>
      <family val="2"/>
    </font>
    <font>
      <sz val="8"/>
      <color rgb="FFFF0066"/>
      <name val="Helvetica"/>
      <family val="2"/>
    </font>
    <font>
      <b/>
      <sz val="15"/>
      <color theme="4"/>
      <name val="Helvetica"/>
      <family val="2"/>
    </font>
    <font>
      <b/>
      <sz val="10"/>
      <color theme="4"/>
      <name val="Helvetica"/>
      <family val="2"/>
    </font>
    <font>
      <sz val="10"/>
      <color theme="4"/>
      <name val="Helvetica"/>
      <family val="2"/>
    </font>
    <font>
      <b/>
      <sz val="10"/>
      <name val="Helvetica"/>
      <family val="2"/>
    </font>
    <font>
      <b/>
      <sz val="12"/>
      <color theme="0"/>
      <name val="Helvetica"/>
      <family val="2"/>
    </font>
    <font>
      <b/>
      <sz val="8"/>
      <color theme="0"/>
      <name val="Helvetica"/>
      <family val="2"/>
    </font>
    <font>
      <b/>
      <sz val="11"/>
      <color theme="4"/>
      <name val="Helvetica"/>
      <family val="2"/>
    </font>
    <font>
      <b/>
      <sz val="8"/>
      <color theme="4"/>
      <name val="Helvetica"/>
      <family val="2"/>
    </font>
    <font>
      <sz val="8"/>
      <name val="Helvetica"/>
      <family val="2"/>
    </font>
    <font>
      <u/>
      <sz val="8"/>
      <color theme="10"/>
      <name val="Helvetica"/>
      <family val="2"/>
    </font>
    <font>
      <b/>
      <sz val="10"/>
      <color theme="5"/>
      <name val="Helvetica"/>
      <family val="2"/>
    </font>
    <font>
      <sz val="10"/>
      <color theme="1"/>
      <name val="Helvetica"/>
      <family val="2"/>
    </font>
    <font>
      <i/>
      <sz val="8"/>
      <color rgb="FF92D050"/>
      <name val="Helvetica"/>
      <family val="2"/>
    </font>
    <font>
      <b/>
      <sz val="10"/>
      <color theme="1"/>
      <name val="Helvetica"/>
      <family val="2"/>
    </font>
    <font>
      <sz val="10"/>
      <name val="Helvetica"/>
      <family val="2"/>
    </font>
    <font>
      <b/>
      <sz val="10"/>
      <color theme="1"/>
      <name val="Helvetica"/>
    </font>
    <font>
      <sz val="9"/>
      <color indexed="81"/>
      <name val="Tahoma"/>
      <family val="2"/>
    </font>
    <font>
      <b/>
      <sz val="9"/>
      <color indexed="81"/>
      <name val="Tahoma"/>
      <family val="2"/>
    </font>
  </fonts>
  <fills count="9">
    <fill>
      <patternFill patternType="none"/>
    </fill>
    <fill>
      <patternFill patternType="gray125"/>
    </fill>
    <fill>
      <patternFill patternType="solid">
        <fgColor theme="4" tint="0.79998168889431442"/>
        <bgColor indexed="64"/>
      </patternFill>
    </fill>
    <fill>
      <patternFill patternType="solid">
        <fgColor theme="6" tint="0.59996337778862885"/>
        <bgColor indexed="64"/>
      </patternFill>
    </fill>
    <fill>
      <patternFill patternType="solid">
        <fgColor theme="4"/>
        <bgColor indexed="64"/>
      </patternFill>
    </fill>
    <fill>
      <patternFill patternType="solid">
        <fgColor theme="6" tint="0.39994506668294322"/>
        <bgColor indexed="64"/>
      </patternFill>
    </fill>
    <fill>
      <patternFill patternType="lightUp"/>
    </fill>
    <fill>
      <patternFill patternType="solid">
        <fgColor theme="0" tint="-0.14996795556505021"/>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style="thin">
        <color theme="0"/>
      </left>
      <right style="thin">
        <color theme="0"/>
      </right>
      <top style="thin">
        <color theme="0"/>
      </top>
      <bottom style="thin">
        <color theme="0"/>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dotted">
        <color auto="1"/>
      </right>
      <top/>
      <bottom/>
      <diagonal/>
    </border>
    <border>
      <left style="dotted">
        <color auto="1"/>
      </left>
      <right/>
      <top/>
      <bottom/>
      <diagonal/>
    </border>
    <border>
      <left style="dotted">
        <color auto="1"/>
      </left>
      <right/>
      <top style="thin">
        <color indexed="64"/>
      </top>
      <bottom/>
      <diagonal/>
    </border>
    <border>
      <left/>
      <right style="dotted">
        <color auto="1"/>
      </right>
      <top style="thin">
        <color indexed="64"/>
      </top>
      <bottom/>
      <diagonal/>
    </border>
    <border>
      <left style="thin">
        <color theme="0"/>
      </left>
      <right style="dotted">
        <color auto="1"/>
      </right>
      <top style="thin">
        <color theme="0"/>
      </top>
      <bottom style="thin">
        <color theme="0"/>
      </bottom>
      <diagonal/>
    </border>
    <border>
      <left style="dotted">
        <color auto="1"/>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s>
  <cellStyleXfs count="19">
    <xf numFmtId="0" fontId="0" fillId="0" borderId="0"/>
    <xf numFmtId="0" fontId="6" fillId="4" borderId="0" applyBorder="0">
      <alignment horizontal="left" vertical="center"/>
    </xf>
    <xf numFmtId="0" fontId="2" fillId="0" borderId="0" applyFill="0" applyBorder="0">
      <alignment horizontal="left" vertical="center"/>
    </xf>
    <xf numFmtId="0" fontId="3" fillId="0" borderId="0" applyFill="0" applyBorder="0">
      <alignment horizontal="left" vertical="center"/>
    </xf>
    <xf numFmtId="0" fontId="4" fillId="0" borderId="0" applyFill="0" applyBorder="0">
      <alignment horizontal="left" vertical="center"/>
    </xf>
    <xf numFmtId="0" fontId="4" fillId="2" borderId="5">
      <alignment horizontal="left" vertical="center"/>
      <protection locked="0"/>
    </xf>
    <xf numFmtId="0" fontId="4" fillId="3" borderId="5">
      <alignment horizontal="center" vertical="center"/>
      <protection locked="0"/>
    </xf>
    <xf numFmtId="0" fontId="5" fillId="0" borderId="0" applyFill="0" applyBorder="0">
      <alignment horizontal="left" vertical="center"/>
    </xf>
    <xf numFmtId="0" fontId="8" fillId="5" borderId="0" applyBorder="0">
      <alignment horizontal="left" vertical="center"/>
    </xf>
    <xf numFmtId="0" fontId="10" fillId="6" borderId="0"/>
    <xf numFmtId="0" fontId="11" fillId="0" borderId="0" applyNumberFormat="0" applyFill="0" applyBorder="0">
      <alignment horizontal="left" vertical="center"/>
    </xf>
    <xf numFmtId="164" fontId="4" fillId="2" borderId="5">
      <alignment horizontal="right" vertical="center"/>
      <protection locked="0"/>
    </xf>
    <xf numFmtId="0" fontId="13" fillId="0" borderId="0" applyFill="0" applyBorder="0">
      <alignment vertical="center"/>
    </xf>
    <xf numFmtId="165" fontId="10" fillId="0" borderId="0">
      <alignment horizontal="center" vertical="center"/>
    </xf>
    <xf numFmtId="166" fontId="13" fillId="0" borderId="0" applyFill="0" applyBorder="0">
      <alignment horizontal="center" vertical="center"/>
    </xf>
    <xf numFmtId="164" fontId="13" fillId="0" borderId="0" applyFill="0" applyBorder="0">
      <alignment horizontal="right" vertical="center"/>
    </xf>
    <xf numFmtId="168" fontId="4" fillId="2" borderId="5">
      <alignment horizontal="right" vertical="center"/>
      <protection locked="0"/>
    </xf>
    <xf numFmtId="164" fontId="16" fillId="7" borderId="5">
      <alignment horizontal="right" vertical="center"/>
      <protection locked="0"/>
    </xf>
    <xf numFmtId="9" fontId="1" fillId="0" borderId="0" applyFont="0" applyFill="0" applyBorder="0" applyAlignment="0" applyProtection="0"/>
  </cellStyleXfs>
  <cellXfs count="76">
    <xf numFmtId="0" fontId="0" fillId="0" borderId="0" xfId="0"/>
    <xf numFmtId="0" fontId="2" fillId="0" borderId="0" xfId="2">
      <alignment horizontal="left" vertical="center"/>
    </xf>
    <xf numFmtId="0" fontId="0" fillId="0" borderId="0" xfId="0" applyFont="1"/>
    <xf numFmtId="20" fontId="0" fillId="0" borderId="0" xfId="0" quotePrefix="1" applyNumberFormat="1"/>
    <xf numFmtId="0" fontId="0" fillId="0" borderId="0" xfId="0" applyFill="1"/>
    <xf numFmtId="0" fontId="3" fillId="0" borderId="0" xfId="3" applyFill="1" applyBorder="1" applyAlignment="1">
      <alignment vertical="center"/>
    </xf>
    <xf numFmtId="0" fontId="3" fillId="0" borderId="0" xfId="3" applyFill="1">
      <alignment horizontal="left" vertical="center"/>
    </xf>
    <xf numFmtId="0" fontId="4" fillId="0" borderId="0" xfId="4" applyFill="1">
      <alignment horizontal="left" vertical="center"/>
    </xf>
    <xf numFmtId="0" fontId="0" fillId="0" borderId="1" xfId="0" applyBorder="1"/>
    <xf numFmtId="0" fontId="0" fillId="0" borderId="2" xfId="0" applyBorder="1"/>
    <xf numFmtId="0" fontId="0" fillId="0" borderId="3" xfId="0" applyBorder="1"/>
    <xf numFmtId="0" fontId="0" fillId="0" borderId="4" xfId="0" applyBorder="1"/>
    <xf numFmtId="0" fontId="4" fillId="2" borderId="5" xfId="5" applyBorder="1" applyAlignment="1">
      <alignment horizontal="center" vertical="center"/>
      <protection locked="0"/>
    </xf>
    <xf numFmtId="0" fontId="0" fillId="0" borderId="0" xfId="0" applyBorder="1"/>
    <xf numFmtId="0" fontId="4" fillId="0" borderId="0" xfId="4" applyBorder="1">
      <alignment horizontal="left" vertical="center"/>
    </xf>
    <xf numFmtId="0" fontId="0" fillId="0" borderId="6" xfId="0" applyBorder="1"/>
    <xf numFmtId="0" fontId="4" fillId="3" borderId="5" xfId="6">
      <alignment horizontal="center" vertical="center"/>
      <protection locked="0"/>
    </xf>
    <xf numFmtId="0" fontId="3" fillId="0" borderId="0" xfId="3" applyBorder="1" applyAlignment="1">
      <alignment horizontal="center" vertical="center"/>
    </xf>
    <xf numFmtId="0" fontId="5" fillId="0" borderId="0" xfId="7" applyBorder="1" applyAlignment="1">
      <alignment horizontal="center" vertical="center"/>
    </xf>
    <xf numFmtId="0" fontId="7" fillId="4" borderId="0" xfId="1" applyFont="1" applyBorder="1" applyAlignment="1">
      <alignment horizontal="center" vertical="center"/>
    </xf>
    <xf numFmtId="0" fontId="9" fillId="5" borderId="0" xfId="8" applyFont="1" applyBorder="1" applyAlignment="1">
      <alignment horizontal="center" vertical="center"/>
    </xf>
    <xf numFmtId="0" fontId="10" fillId="6" borderId="0" xfId="9"/>
    <xf numFmtId="0" fontId="11" fillId="0" borderId="0" xfId="10" applyAlignment="1">
      <alignment horizontal="center" vertical="center"/>
    </xf>
    <xf numFmtId="0" fontId="12" fillId="0" borderId="0" xfId="0" applyFont="1" applyFill="1" applyAlignment="1">
      <alignment horizontal="center"/>
    </xf>
    <xf numFmtId="164" fontId="4" fillId="7" borderId="5" xfId="11" applyFill="1">
      <alignment horizontal="right" vertical="center"/>
      <protection locked="0"/>
    </xf>
    <xf numFmtId="0" fontId="0" fillId="0" borderId="7" xfId="0" applyBorder="1"/>
    <xf numFmtId="0" fontId="0" fillId="0" borderId="8" xfId="0" applyBorder="1"/>
    <xf numFmtId="0" fontId="0" fillId="0" borderId="9" xfId="0" applyBorder="1"/>
    <xf numFmtId="0" fontId="11" fillId="0" borderId="0" xfId="10" applyBorder="1">
      <alignment horizontal="left" vertical="center"/>
    </xf>
    <xf numFmtId="0" fontId="14" fillId="0" borderId="0" xfId="12" applyFont="1" applyFill="1">
      <alignment vertical="center"/>
    </xf>
    <xf numFmtId="0" fontId="15" fillId="0" borderId="0" xfId="1" applyFont="1" applyFill="1">
      <alignment horizontal="left" vertical="center"/>
    </xf>
    <xf numFmtId="165" fontId="10" fillId="0" borderId="0" xfId="13" applyFont="1" applyBorder="1" applyAlignment="1">
      <alignment horizontal="center" vertical="center"/>
    </xf>
    <xf numFmtId="0" fontId="2" fillId="0" borderId="0" xfId="2" applyFont="1">
      <alignment horizontal="left" vertical="center"/>
    </xf>
    <xf numFmtId="0" fontId="1" fillId="0" borderId="0" xfId="0" applyFont="1"/>
    <xf numFmtId="167" fontId="13" fillId="0" borderId="0" xfId="15" applyNumberFormat="1" applyFont="1" applyAlignment="1">
      <alignment horizontal="center" vertical="center"/>
    </xf>
    <xf numFmtId="0" fontId="13" fillId="0" borderId="0" xfId="12" applyFont="1" applyAlignment="1">
      <alignment horizontal="center" vertical="center"/>
    </xf>
    <xf numFmtId="0" fontId="5" fillId="0" borderId="0" xfId="7" applyFont="1" applyFill="1">
      <alignment horizontal="left" vertical="center"/>
    </xf>
    <xf numFmtId="0" fontId="5" fillId="0" borderId="0" xfId="7" applyFont="1" applyAlignment="1">
      <alignment horizontal="center" vertical="center"/>
    </xf>
    <xf numFmtId="0" fontId="5" fillId="0" borderId="0" xfId="7" applyFont="1" applyAlignment="1">
      <alignment horizontal="center" vertical="center" wrapText="1"/>
    </xf>
    <xf numFmtId="0" fontId="6" fillId="4" borderId="0" xfId="1" applyFont="1">
      <alignment horizontal="left" vertical="center"/>
    </xf>
    <xf numFmtId="0" fontId="1" fillId="0" borderId="0" xfId="0" applyFont="1" applyFill="1"/>
    <xf numFmtId="0" fontId="8" fillId="5" borderId="0" xfId="8" applyFont="1">
      <alignment horizontal="left" vertical="center"/>
    </xf>
    <xf numFmtId="0" fontId="5" fillId="0" borderId="8" xfId="7" applyFont="1" applyBorder="1">
      <alignment horizontal="left" vertical="center"/>
    </xf>
    <xf numFmtId="0" fontId="5" fillId="0" borderId="8" xfId="7" applyFont="1" applyBorder="1" applyAlignment="1">
      <alignment horizontal="center" vertical="center" wrapText="1"/>
    </xf>
    <xf numFmtId="0" fontId="1" fillId="0" borderId="0" xfId="0" applyFont="1" applyBorder="1"/>
    <xf numFmtId="0" fontId="13" fillId="0" borderId="0" xfId="12" applyFont="1">
      <alignment vertical="center"/>
    </xf>
    <xf numFmtId="0" fontId="13" fillId="0" borderId="0" xfId="12" applyFont="1" applyFill="1" applyAlignment="1">
      <alignment horizontal="center" vertical="center"/>
    </xf>
    <xf numFmtId="167" fontId="13" fillId="0" borderId="11" xfId="15" applyNumberFormat="1" applyFont="1" applyBorder="1" applyAlignment="1">
      <alignment horizontal="center" vertical="center"/>
    </xf>
    <xf numFmtId="167" fontId="13" fillId="0" borderId="0" xfId="15" applyNumberFormat="1" applyFont="1" applyBorder="1" applyAlignment="1">
      <alignment horizontal="center" vertical="center"/>
    </xf>
    <xf numFmtId="167" fontId="13" fillId="0" borderId="10" xfId="15" applyNumberFormat="1" applyFont="1" applyBorder="1" applyAlignment="1">
      <alignment horizontal="center" vertical="center"/>
    </xf>
    <xf numFmtId="0" fontId="5" fillId="0" borderId="2" xfId="7" applyFont="1" applyFill="1" applyBorder="1">
      <alignment horizontal="left" vertical="center"/>
    </xf>
    <xf numFmtId="0" fontId="5" fillId="0" borderId="2" xfId="7" applyFont="1" applyFill="1" applyBorder="1" applyAlignment="1">
      <alignment horizontal="center" vertical="center"/>
    </xf>
    <xf numFmtId="167" fontId="17" fillId="0" borderId="2" xfId="15" applyNumberFormat="1" applyFont="1" applyBorder="1" applyAlignment="1">
      <alignment horizontal="center" vertical="center"/>
    </xf>
    <xf numFmtId="167" fontId="17" fillId="0" borderId="12" xfId="15" applyNumberFormat="1" applyFont="1" applyBorder="1" applyAlignment="1">
      <alignment horizontal="center" vertical="center"/>
    </xf>
    <xf numFmtId="167" fontId="17" fillId="0" borderId="13" xfId="15" applyNumberFormat="1" applyFont="1" applyBorder="1" applyAlignment="1">
      <alignment horizontal="center" vertical="center"/>
    </xf>
    <xf numFmtId="169" fontId="16" fillId="7" borderId="5" xfId="17" applyNumberFormat="1" applyFont="1" applyBorder="1" applyAlignment="1">
      <alignment horizontal="center" vertical="center"/>
      <protection locked="0"/>
    </xf>
    <xf numFmtId="167" fontId="16" fillId="7" borderId="5" xfId="17" applyNumberFormat="1" applyFont="1" applyBorder="1" applyAlignment="1">
      <alignment horizontal="center" vertical="center"/>
      <protection locked="0"/>
    </xf>
    <xf numFmtId="0" fontId="5" fillId="0" borderId="8" xfId="7" applyFont="1" applyBorder="1" applyAlignment="1">
      <alignment horizontal="center" vertical="center" wrapText="1"/>
    </xf>
    <xf numFmtId="0" fontId="5" fillId="0" borderId="0" xfId="7" applyFont="1" applyBorder="1" applyAlignment="1">
      <alignment horizontal="center" vertical="center" wrapText="1"/>
    </xf>
    <xf numFmtId="167" fontId="13" fillId="0" borderId="0" xfId="15" applyNumberFormat="1" applyFont="1" applyFill="1" applyAlignment="1">
      <alignment horizontal="center" vertical="center"/>
    </xf>
    <xf numFmtId="169" fontId="13" fillId="0" borderId="0" xfId="15" applyNumberFormat="1" applyFont="1" applyBorder="1" applyAlignment="1">
      <alignment horizontal="center" vertical="center"/>
    </xf>
    <xf numFmtId="167" fontId="13" fillId="0" borderId="11" xfId="15" applyNumberFormat="1" applyFont="1" applyFill="1" applyBorder="1" applyAlignment="1">
      <alignment horizontal="center" vertical="center"/>
    </xf>
    <xf numFmtId="167" fontId="13" fillId="0" borderId="0" xfId="15" applyNumberFormat="1" applyFont="1" applyFill="1" applyBorder="1" applyAlignment="1">
      <alignment horizontal="center" vertical="center"/>
    </xf>
    <xf numFmtId="167" fontId="13" fillId="0" borderId="10" xfId="15" applyNumberFormat="1" applyFont="1" applyFill="1" applyBorder="1" applyAlignment="1">
      <alignment horizontal="center" vertical="center"/>
    </xf>
    <xf numFmtId="165" fontId="10" fillId="0" borderId="0" xfId="13" applyFont="1" applyFill="1" applyBorder="1" applyAlignment="1">
      <alignment horizontal="center" vertical="center"/>
    </xf>
    <xf numFmtId="0" fontId="2" fillId="0" borderId="0" xfId="2" applyFont="1" applyFill="1">
      <alignment horizontal="left" vertical="center"/>
    </xf>
    <xf numFmtId="0" fontId="5" fillId="0" borderId="0" xfId="7" applyFont="1" applyFill="1" applyAlignment="1">
      <alignment horizontal="center" vertical="center"/>
    </xf>
    <xf numFmtId="0" fontId="5" fillId="0" borderId="0" xfId="7" applyFont="1" applyFill="1" applyAlignment="1">
      <alignment horizontal="center" vertical="center" wrapText="1"/>
    </xf>
    <xf numFmtId="167" fontId="16" fillId="7" borderId="14" xfId="17" applyNumberFormat="1" applyFont="1" applyBorder="1" applyAlignment="1">
      <alignment horizontal="center" vertical="center"/>
      <protection locked="0"/>
    </xf>
    <xf numFmtId="167" fontId="16" fillId="7" borderId="15" xfId="17" applyNumberFormat="1" applyFont="1" applyBorder="1" applyAlignment="1">
      <alignment horizontal="center" vertical="center"/>
      <protection locked="0"/>
    </xf>
    <xf numFmtId="167" fontId="16" fillId="7" borderId="17" xfId="17" applyNumberFormat="1" applyFont="1" applyBorder="1" applyAlignment="1">
      <alignment horizontal="center" vertical="center"/>
      <protection locked="0"/>
    </xf>
    <xf numFmtId="167" fontId="13" fillId="0" borderId="16" xfId="15" applyNumberFormat="1" applyFont="1" applyBorder="1" applyAlignment="1">
      <alignment horizontal="center" vertical="center"/>
    </xf>
    <xf numFmtId="169" fontId="16" fillId="7" borderId="18" xfId="17" applyNumberFormat="1" applyFont="1" applyBorder="1" applyAlignment="1">
      <alignment horizontal="center" vertical="center"/>
      <protection locked="0"/>
    </xf>
    <xf numFmtId="10" fontId="13" fillId="8" borderId="5" xfId="18" applyNumberFormat="1" applyFont="1" applyFill="1" applyBorder="1" applyAlignment="1">
      <alignment horizontal="center" vertical="center"/>
    </xf>
    <xf numFmtId="0" fontId="4" fillId="0" borderId="0" xfId="4" applyFill="1" applyAlignment="1">
      <alignment horizontal="left" vertical="center" wrapText="1"/>
    </xf>
    <xf numFmtId="0" fontId="5" fillId="0" borderId="8" xfId="7" applyFont="1" applyBorder="1" applyAlignment="1">
      <alignment horizontal="center" vertical="center" wrapText="1"/>
    </xf>
  </cellXfs>
  <cellStyles count="19">
    <cellStyle name="Check RedRedGreen" xfId="13" xr:uid="{00000000-0005-0000-0000-000000000000}"/>
    <cellStyle name="Date" xfId="14" xr:uid="{00000000-0005-0000-0000-000001000000}"/>
    <cellStyle name="Dropdown" xfId="6" xr:uid="{00000000-0005-0000-0000-000002000000}"/>
    <cellStyle name="External Link" xfId="17" xr:uid="{00000000-0005-0000-0000-000003000000}"/>
    <cellStyle name="Heading 1" xfId="1" builtinId="16"/>
    <cellStyle name="Heading 2 Input" xfId="8" xr:uid="{00000000-0005-0000-0000-000005000000}"/>
    <cellStyle name="Heading 3 Input" xfId="3" xr:uid="{00000000-0005-0000-0000-000006000000}"/>
    <cellStyle name="Heading 3 Output" xfId="7" xr:uid="{00000000-0005-0000-0000-000007000000}"/>
    <cellStyle name="Heading 4 Assumptions" xfId="5" xr:uid="{00000000-0005-0000-0000-000008000000}"/>
    <cellStyle name="Heading 4 Input" xfId="4" xr:uid="{00000000-0005-0000-0000-000009000000}"/>
    <cellStyle name="Heading 4 Output" xfId="12" xr:uid="{00000000-0005-0000-0000-00000A000000}"/>
    <cellStyle name="Hyperlink" xfId="10" builtinId="8"/>
    <cellStyle name="Normal" xfId="0" builtinId="0"/>
    <cellStyle name="Not Applicable" xfId="9" xr:uid="{00000000-0005-0000-0000-00000D000000}"/>
    <cellStyle name="Number" xfId="15" xr:uid="{00000000-0005-0000-0000-00000E000000}"/>
    <cellStyle name="Number Assumptions" xfId="11" xr:uid="{00000000-0005-0000-0000-00000F000000}"/>
    <cellStyle name="Percent" xfId="18" builtinId="5"/>
    <cellStyle name="Percentage Assumptions" xfId="16" xr:uid="{00000000-0005-0000-0000-000011000000}"/>
    <cellStyle name="Sheet Title Input" xfId="2" xr:uid="{00000000-0005-0000-0000-000012000000}"/>
  </cellStyles>
  <dxfs count="4">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481288</xdr:colOff>
      <xdr:row>8</xdr:row>
      <xdr:rowOff>104839</xdr:rowOff>
    </xdr:to>
    <xdr:pic>
      <xdr:nvPicPr>
        <xdr:cNvPr id="2" name="Picture 1">
          <a:extLst>
            <a:ext uri="{FF2B5EF4-FFF2-40B4-BE49-F238E27FC236}">
              <a16:creationId xmlns:a16="http://schemas.microsoft.com/office/drawing/2014/main" id="{D8BCA96E-4C5F-4D1F-BD07-A68D2846D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85825"/>
          <a:ext cx="1971950" cy="457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arrierswier.sharepoint.com/48417%20PWC%20Modelling%20WACC/03.%20Working/Revenue%20Scenarios/RP03/Submission/PWCR04.09%20-%20Rate%20of%20Return%20Model%20-%2029%20Nov%2018%20-%20PUBL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arrierswier.sharepoint.com/48417%20PWC%20Modelling%20WACC/03.%20Working/Revenue%20Scenarios/RP03/Submission/PWCR04.12P%20-%20ACS%20Metering%20-%20CBA%20Model%20-%2029%20Nov%2018%20-%20Public.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Input_Data"/>
      <sheetName val="Calc_Returns"/>
      <sheetName val="Output_PTRM"/>
      <sheetName val="Lookup"/>
      <sheetName val="Checks"/>
    </sheetNames>
    <sheetDataSet>
      <sheetData sheetId="0"/>
      <sheetData sheetId="1"/>
      <sheetData sheetId="2">
        <row r="19">
          <cell r="N19">
            <v>0.02</v>
          </cell>
          <cell r="O19">
            <v>2.2499999999999999E-2</v>
          </cell>
        </row>
      </sheetData>
      <sheetData sheetId="3"/>
      <sheetData sheetId="4">
        <row r="18">
          <cell r="O18">
            <v>2.4248746575396662E-2</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Input_General"/>
      <sheetName val="Input_Meters"/>
      <sheetName val="Input_Meter_Movements"/>
      <sheetName val="Input_Comms"/>
      <sheetName val="Input_IT"/>
      <sheetName val="Input_Services"/>
      <sheetName val="Input_Other"/>
      <sheetName val="Input_RIN"/>
      <sheetName val="Input_Capex"/>
      <sheetName val="Calc_Scenario_1"/>
      <sheetName val="Calc_Scenario_2"/>
      <sheetName val="Calc_Scenario_3"/>
      <sheetName val="Calc_Scenario_4"/>
      <sheetName val="Calc_Scenario_5"/>
      <sheetName val="Calc_CF_Sum"/>
      <sheetName val="Output_NPV"/>
      <sheetName val="Output_Sensitivities"/>
      <sheetName val="Output_AER_Capex"/>
      <sheetName val="Output_AER_Step"/>
      <sheetName val="Output_Tariffs"/>
      <sheetName val="Output_RIN"/>
      <sheetName val="Output_AMP"/>
      <sheetName val="Lookup"/>
      <sheetName val="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5">
          <cell r="L25">
            <v>-0.4836738245414588</v>
          </cell>
          <cell r="M25">
            <v>-0.61087487865025625</v>
          </cell>
          <cell r="N25">
            <v>-0.74743554372876397</v>
          </cell>
          <cell r="O25">
            <v>-0.88513548338977577</v>
          </cell>
          <cell r="P25">
            <v>-1.0181239424665618</v>
          </cell>
        </row>
      </sheetData>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3"/>
  <sheetViews>
    <sheetView showGridLines="0" tabSelected="1" zoomScaleNormal="100" workbookViewId="0">
      <selection activeCell="M5" sqref="M5"/>
    </sheetView>
  </sheetViews>
  <sheetFormatPr defaultColWidth="9.1640625" defaultRowHeight="10.15" x14ac:dyDescent="0.3"/>
  <cols>
    <col min="2" max="3" width="5.83203125" customWidth="1"/>
    <col min="4" max="4" width="12.83203125" customWidth="1"/>
    <col min="6" max="13" width="10.83203125" customWidth="1"/>
  </cols>
  <sheetData>
    <row r="1" spans="2:15" ht="11.25" customHeight="1" x14ac:dyDescent="0.3"/>
    <row r="2" spans="2:15" ht="11.25" customHeight="1" x14ac:dyDescent="0.3"/>
    <row r="3" spans="2:15" s="2" customFormat="1" ht="18.75" x14ac:dyDescent="0.3">
      <c r="B3" s="1" t="s">
        <v>29</v>
      </c>
    </row>
    <row r="4" spans="2:15" ht="11.25" customHeight="1" x14ac:dyDescent="0.3"/>
    <row r="5" spans="2:15" ht="11.25" customHeight="1" x14ac:dyDescent="0.3">
      <c r="N5" s="3"/>
      <c r="O5" s="3"/>
    </row>
    <row r="6" spans="2:15" ht="11.25" customHeight="1" x14ac:dyDescent="0.3">
      <c r="C6" s="4"/>
      <c r="D6" s="4"/>
      <c r="E6" s="4"/>
      <c r="F6" s="4"/>
      <c r="G6" s="4"/>
      <c r="N6" s="3"/>
      <c r="O6" s="3"/>
    </row>
    <row r="7" spans="2:15" ht="11.25" customHeight="1" x14ac:dyDescent="0.3">
      <c r="C7" s="4"/>
      <c r="D7" s="4"/>
      <c r="E7" s="4"/>
      <c r="F7" s="4"/>
      <c r="G7" s="4"/>
      <c r="N7" s="3"/>
      <c r="O7" s="3"/>
    </row>
    <row r="8" spans="2:15" ht="11.25" customHeight="1" x14ac:dyDescent="0.3">
      <c r="C8" s="4"/>
      <c r="D8" s="4"/>
      <c r="E8" s="4"/>
      <c r="F8" s="4"/>
      <c r="G8" s="4"/>
    </row>
    <row r="9" spans="2:15" x14ac:dyDescent="0.3">
      <c r="C9" s="4"/>
      <c r="D9" s="4"/>
      <c r="E9" s="4"/>
      <c r="F9" s="4"/>
      <c r="G9" s="4"/>
    </row>
    <row r="11" spans="2:15" ht="13.15" x14ac:dyDescent="0.3">
      <c r="C11" s="5" t="s">
        <v>0</v>
      </c>
      <c r="E11" s="7" t="s">
        <v>27</v>
      </c>
    </row>
    <row r="13" spans="2:15" ht="13.15" x14ac:dyDescent="0.3">
      <c r="C13" s="6" t="s">
        <v>1</v>
      </c>
    </row>
    <row r="14" spans="2:15" ht="12.75" x14ac:dyDescent="0.3">
      <c r="C14" s="7" t="s">
        <v>30</v>
      </c>
    </row>
    <row r="16" spans="2:15" ht="13.15" x14ac:dyDescent="0.3">
      <c r="C16" s="6" t="s">
        <v>2</v>
      </c>
    </row>
    <row r="18" spans="3:13" x14ac:dyDescent="0.3">
      <c r="C18" s="8"/>
      <c r="D18" s="9"/>
      <c r="E18" s="9"/>
      <c r="F18" s="9"/>
      <c r="G18" s="9"/>
      <c r="H18" s="9"/>
      <c r="I18" s="9"/>
      <c r="J18" s="9"/>
      <c r="K18" s="9"/>
      <c r="L18" s="9"/>
      <c r="M18" s="10"/>
    </row>
    <row r="19" spans="3:13" ht="12.75" x14ac:dyDescent="0.3">
      <c r="C19" s="11"/>
      <c r="D19" s="12" t="s">
        <v>3</v>
      </c>
      <c r="E19" s="13"/>
      <c r="F19" s="14" t="s">
        <v>4</v>
      </c>
      <c r="G19" s="13"/>
      <c r="H19" s="13"/>
      <c r="I19" s="13"/>
      <c r="J19" s="13"/>
      <c r="K19" s="13"/>
      <c r="L19" s="13"/>
      <c r="M19" s="15"/>
    </row>
    <row r="20" spans="3:13" ht="12.75" x14ac:dyDescent="0.3">
      <c r="C20" s="11"/>
      <c r="D20" s="16" t="s">
        <v>5</v>
      </c>
      <c r="E20" s="13"/>
      <c r="F20" s="14" t="s">
        <v>6</v>
      </c>
      <c r="G20" s="13"/>
      <c r="H20" s="13"/>
      <c r="I20" s="13"/>
      <c r="J20" s="13"/>
      <c r="K20" s="13"/>
      <c r="L20" s="13"/>
      <c r="M20" s="15"/>
    </row>
    <row r="21" spans="3:13" ht="13.15" x14ac:dyDescent="0.3">
      <c r="C21" s="11"/>
      <c r="D21" s="17" t="s">
        <v>7</v>
      </c>
      <c r="E21" s="13"/>
      <c r="F21" s="14" t="s">
        <v>8</v>
      </c>
      <c r="G21" s="13"/>
      <c r="H21" s="13"/>
      <c r="I21" s="13"/>
      <c r="J21" s="13"/>
      <c r="K21" s="13"/>
      <c r="L21" s="13"/>
      <c r="M21" s="15"/>
    </row>
    <row r="22" spans="3:13" ht="13.15" x14ac:dyDescent="0.3">
      <c r="C22" s="11"/>
      <c r="D22" s="18" t="s">
        <v>9</v>
      </c>
      <c r="E22" s="13"/>
      <c r="F22" s="14" t="s">
        <v>10</v>
      </c>
      <c r="G22" s="13"/>
      <c r="H22" s="13"/>
      <c r="I22" s="13"/>
      <c r="J22" s="13"/>
      <c r="K22" s="13"/>
      <c r="L22" s="13"/>
      <c r="M22" s="15"/>
    </row>
    <row r="23" spans="3:13" ht="12.75" x14ac:dyDescent="0.3">
      <c r="C23" s="11"/>
      <c r="D23" s="19" t="s">
        <v>11</v>
      </c>
      <c r="E23" s="13"/>
      <c r="F23" s="14" t="s">
        <v>12</v>
      </c>
      <c r="G23" s="13"/>
      <c r="H23" s="13"/>
      <c r="I23" s="13"/>
      <c r="J23" s="13"/>
      <c r="K23" s="13"/>
      <c r="L23" s="13"/>
      <c r="M23" s="15"/>
    </row>
    <row r="24" spans="3:13" ht="12.75" x14ac:dyDescent="0.3">
      <c r="C24" s="11"/>
      <c r="D24" s="20" t="s">
        <v>13</v>
      </c>
      <c r="E24" s="13"/>
      <c r="F24" s="14" t="s">
        <v>14</v>
      </c>
      <c r="G24" s="13"/>
      <c r="H24" s="13"/>
      <c r="I24" s="13"/>
      <c r="J24" s="13"/>
      <c r="K24" s="13"/>
      <c r="L24" s="13"/>
      <c r="M24" s="15"/>
    </row>
    <row r="25" spans="3:13" ht="12.75" x14ac:dyDescent="0.3">
      <c r="C25" s="11"/>
      <c r="D25" s="21"/>
      <c r="E25" s="13"/>
      <c r="F25" s="14" t="s">
        <v>15</v>
      </c>
      <c r="G25" s="13"/>
      <c r="H25" s="13"/>
      <c r="I25" s="13"/>
      <c r="J25" s="13"/>
      <c r="K25" s="13"/>
      <c r="L25" s="13"/>
      <c r="M25" s="15"/>
    </row>
    <row r="26" spans="3:13" ht="12.75" x14ac:dyDescent="0.3">
      <c r="C26" s="11"/>
      <c r="D26" s="22" t="s">
        <v>16</v>
      </c>
      <c r="E26" s="13"/>
      <c r="F26" s="14" t="s">
        <v>17</v>
      </c>
      <c r="G26" s="13"/>
      <c r="H26" s="13"/>
      <c r="I26" s="13"/>
      <c r="J26" s="13"/>
      <c r="K26" s="13"/>
      <c r="L26" s="13"/>
      <c r="M26" s="15"/>
    </row>
    <row r="27" spans="3:13" ht="13.15" x14ac:dyDescent="0.4">
      <c r="C27" s="11"/>
      <c r="D27" s="23" t="s">
        <v>18</v>
      </c>
      <c r="E27" s="13"/>
      <c r="F27" s="14" t="s">
        <v>19</v>
      </c>
      <c r="G27" s="13"/>
      <c r="H27" s="13"/>
      <c r="I27" s="13"/>
      <c r="J27" s="13"/>
      <c r="K27" s="13"/>
      <c r="L27" s="13"/>
      <c r="M27" s="15"/>
    </row>
    <row r="28" spans="3:13" ht="13.15" x14ac:dyDescent="0.4">
      <c r="C28" s="11"/>
      <c r="D28" s="23" t="s">
        <v>20</v>
      </c>
      <c r="E28" s="13"/>
      <c r="F28" s="14" t="s">
        <v>21</v>
      </c>
      <c r="G28" s="13"/>
      <c r="H28" s="13"/>
      <c r="I28" s="13"/>
      <c r="J28" s="13"/>
      <c r="K28" s="13"/>
      <c r="L28" s="13"/>
      <c r="M28" s="15"/>
    </row>
    <row r="29" spans="3:13" ht="12.75" x14ac:dyDescent="0.3">
      <c r="C29" s="11"/>
      <c r="D29" s="24"/>
      <c r="E29" s="13"/>
      <c r="F29" s="14" t="s">
        <v>22</v>
      </c>
      <c r="G29" s="13"/>
      <c r="H29" s="13"/>
      <c r="I29" s="13"/>
      <c r="J29" s="13"/>
      <c r="K29" s="13"/>
      <c r="L29" s="13"/>
      <c r="M29" s="15"/>
    </row>
    <row r="30" spans="3:13" x14ac:dyDescent="0.3">
      <c r="C30" s="25"/>
      <c r="D30" s="26"/>
      <c r="E30" s="26"/>
      <c r="F30" s="26"/>
      <c r="G30" s="26"/>
      <c r="H30" s="26"/>
      <c r="I30" s="26"/>
      <c r="J30" s="26"/>
      <c r="K30" s="26"/>
      <c r="L30" s="26"/>
      <c r="M30" s="27"/>
    </row>
    <row r="32" spans="3:13" ht="13.15" x14ac:dyDescent="0.3">
      <c r="C32" s="6" t="s">
        <v>23</v>
      </c>
      <c r="D32" s="28"/>
    </row>
    <row r="33" spans="3:24" ht="81" customHeight="1" x14ac:dyDescent="0.3">
      <c r="C33" s="74" t="s">
        <v>24</v>
      </c>
      <c r="D33" s="74"/>
      <c r="E33" s="74"/>
      <c r="F33" s="74"/>
      <c r="G33" s="74"/>
      <c r="H33" s="74"/>
      <c r="I33" s="74"/>
      <c r="J33" s="74"/>
      <c r="K33" s="74"/>
      <c r="L33" s="74"/>
      <c r="M33" s="74"/>
      <c r="N33" s="74"/>
      <c r="O33" s="74"/>
      <c r="P33" s="74"/>
      <c r="Q33" s="74"/>
      <c r="R33" s="74"/>
      <c r="S33" s="74"/>
      <c r="T33" s="74"/>
      <c r="U33" s="74"/>
      <c r="V33" s="74"/>
      <c r="W33" s="74"/>
      <c r="X33" s="74"/>
    </row>
  </sheetData>
  <mergeCells count="1">
    <mergeCell ref="C33:X33"/>
  </mergeCells>
  <conditionalFormatting sqref="D28">
    <cfRule type="cellIs" dxfId="3" priority="2" operator="equal">
      <formula>"Ok"</formula>
    </cfRule>
  </conditionalFormatting>
  <conditionalFormatting sqref="D27">
    <cfRule type="cellIs" dxfId="2"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Y45"/>
  <sheetViews>
    <sheetView showGridLines="0" zoomScaleNormal="100" workbookViewId="0">
      <pane xSplit="1" ySplit="4" topLeftCell="B5" activePane="bottomRight" state="frozen"/>
      <selection activeCell="D30" sqref="D30"/>
      <selection pane="topRight" activeCell="D30" sqref="D30"/>
      <selection pane="bottomLeft" activeCell="D30" sqref="D30"/>
      <selection pane="bottomRight" activeCell="B5" sqref="B5"/>
    </sheetView>
  </sheetViews>
  <sheetFormatPr defaultColWidth="9.1640625" defaultRowHeight="10.15" x14ac:dyDescent="0.3"/>
  <cols>
    <col min="1" max="1" width="3.1640625" style="33" customWidth="1"/>
    <col min="2" max="2" width="2.83203125" style="33" customWidth="1"/>
    <col min="3" max="3" width="5" style="33" customWidth="1"/>
    <col min="4" max="4" width="49.33203125" style="33" customWidth="1"/>
    <col min="5" max="5" width="11.83203125" style="33" customWidth="1"/>
    <col min="6" max="6" width="9.1640625" style="33" customWidth="1"/>
    <col min="7" max="7" width="12" style="33" customWidth="1"/>
    <col min="8" max="8" width="10" style="33" customWidth="1"/>
    <col min="9" max="9" width="4.5" style="33" customWidth="1"/>
    <col min="10" max="13" width="10.83203125" style="33" customWidth="1"/>
    <col min="14" max="14" width="4.5" style="33" customWidth="1"/>
    <col min="15" max="19" width="13.5" style="33" customWidth="1"/>
    <col min="20" max="20" width="4.5" style="33" customWidth="1"/>
    <col min="21" max="25" width="13.5" style="33" customWidth="1"/>
    <col min="26" max="16384" width="9.1640625" style="33"/>
  </cols>
  <sheetData>
    <row r="1" spans="1:20" ht="18.75" x14ac:dyDescent="0.3">
      <c r="A1" s="31">
        <f>IF(SUM($A5:$A36)&gt;0,1,0)</f>
        <v>0</v>
      </c>
      <c r="B1" s="32" t="s">
        <v>56</v>
      </c>
    </row>
    <row r="2" spans="1:20" ht="13.15" x14ac:dyDescent="0.3">
      <c r="B2" s="30" t="str">
        <f>Model_Name</f>
        <v>Step changes forecast - Power and Water Corporation (PWC)</v>
      </c>
    </row>
    <row r="3" spans="1:20" x14ac:dyDescent="0.3">
      <c r="B3" s="29"/>
    </row>
    <row r="4" spans="1:20" ht="13.15" x14ac:dyDescent="0.3">
      <c r="B4" s="36" t="s">
        <v>58</v>
      </c>
      <c r="E4" s="37" t="s">
        <v>41</v>
      </c>
      <c r="F4" s="37" t="s">
        <v>42</v>
      </c>
      <c r="G4" s="37" t="s">
        <v>43</v>
      </c>
      <c r="H4" s="37" t="s">
        <v>44</v>
      </c>
      <c r="I4" s="38"/>
      <c r="J4" s="38"/>
      <c r="K4" s="38"/>
      <c r="L4" s="37" t="s">
        <v>79</v>
      </c>
      <c r="M4" s="37" t="s">
        <v>78</v>
      </c>
      <c r="N4" s="38"/>
      <c r="O4" s="37" t="s">
        <v>31</v>
      </c>
      <c r="P4" s="37" t="s">
        <v>32</v>
      </c>
      <c r="Q4" s="37" t="s">
        <v>33</v>
      </c>
      <c r="R4" s="37" t="s">
        <v>34</v>
      </c>
      <c r="S4" s="37" t="s">
        <v>35</v>
      </c>
      <c r="T4" s="38"/>
    </row>
    <row r="5" spans="1:20" x14ac:dyDescent="0.3">
      <c r="P5" s="33" t="s">
        <v>26</v>
      </c>
    </row>
    <row r="6" spans="1:20" s="39" customFormat="1" ht="15" x14ac:dyDescent="0.3">
      <c r="B6" s="39" t="s">
        <v>57</v>
      </c>
    </row>
    <row r="7" spans="1:20" s="40" customFormat="1" ht="4.5" customHeight="1" x14ac:dyDescent="0.3"/>
    <row r="8" spans="1:20" s="41" customFormat="1" ht="13.9" x14ac:dyDescent="0.3">
      <c r="C8" s="41" t="s">
        <v>76</v>
      </c>
    </row>
    <row r="10" spans="1:20" ht="13.15" x14ac:dyDescent="0.3">
      <c r="D10" s="42" t="str">
        <f>C8</f>
        <v>Forecast inflation</v>
      </c>
      <c r="E10" s="57" t="str">
        <f>E$4</f>
        <v>Source</v>
      </c>
      <c r="F10" s="57" t="str">
        <f t="shared" ref="F10:H10" si="0">F$4</f>
        <v>Unit</v>
      </c>
      <c r="G10" s="57" t="str">
        <f t="shared" si="0"/>
        <v>Basis</v>
      </c>
      <c r="H10" s="57" t="str">
        <f t="shared" si="0"/>
        <v>Timing</v>
      </c>
      <c r="J10" s="58"/>
      <c r="K10" s="58"/>
      <c r="L10" s="57" t="str">
        <f t="shared" ref="L10:S10" si="1">L$4</f>
        <v>RY18</v>
      </c>
      <c r="M10" s="57" t="str">
        <f t="shared" si="1"/>
        <v>RY19</v>
      </c>
      <c r="O10" s="57" t="str">
        <f t="shared" si="1"/>
        <v>RY20</v>
      </c>
      <c r="P10" s="57" t="str">
        <f t="shared" si="1"/>
        <v>RY21</v>
      </c>
      <c r="Q10" s="57" t="str">
        <f t="shared" si="1"/>
        <v>RY22</v>
      </c>
      <c r="R10" s="57" t="str">
        <f t="shared" si="1"/>
        <v>RY23</v>
      </c>
      <c r="S10" s="57" t="str">
        <f t="shared" si="1"/>
        <v>RY24</v>
      </c>
    </row>
    <row r="12" spans="1:20" ht="12.75" x14ac:dyDescent="0.3">
      <c r="D12" s="45" t="s">
        <v>76</v>
      </c>
      <c r="E12" s="46" t="s">
        <v>27</v>
      </c>
      <c r="F12" s="46" t="s">
        <v>81</v>
      </c>
      <c r="G12" s="46" t="s">
        <v>82</v>
      </c>
      <c r="H12" s="46" t="s">
        <v>82</v>
      </c>
      <c r="L12" s="73">
        <f>[1]Input_Data!N19</f>
        <v>0.02</v>
      </c>
      <c r="M12" s="73">
        <f>[1]Input_Data!O19</f>
        <v>2.2499999999999999E-2</v>
      </c>
      <c r="N12" s="48"/>
      <c r="O12" s="73">
        <f>[1]Output_PTRM!$O$18</f>
        <v>2.4248746575396662E-2</v>
      </c>
      <c r="P12" s="73">
        <f>[1]Output_PTRM!$O$18</f>
        <v>2.4248746575396662E-2</v>
      </c>
      <c r="Q12" s="73">
        <f>[1]Output_PTRM!$O$18</f>
        <v>2.4248746575396662E-2</v>
      </c>
      <c r="R12" s="73">
        <f>[1]Output_PTRM!$O$18</f>
        <v>2.4248746575396662E-2</v>
      </c>
      <c r="S12" s="73">
        <f>[1]Output_PTRM!$O$18</f>
        <v>2.4248746575396662E-2</v>
      </c>
    </row>
    <row r="13" spans="1:20" ht="12.75" x14ac:dyDescent="0.3">
      <c r="D13" s="45" t="s">
        <v>84</v>
      </c>
      <c r="E13" s="46" t="s">
        <v>27</v>
      </c>
      <c r="F13" s="46" t="s">
        <v>80</v>
      </c>
      <c r="G13" s="46"/>
      <c r="H13" s="35"/>
      <c r="L13" s="72">
        <v>1</v>
      </c>
      <c r="M13" s="60">
        <f>L13*(1+M12)^$L$14</f>
        <v>1.0111874208078342</v>
      </c>
      <c r="N13" s="48"/>
      <c r="O13" s="60">
        <f>M13*(1+O12)^$L$14*(1+M12)^(1-$L$14)</f>
        <v>1.0348229153334607</v>
      </c>
      <c r="P13" s="60">
        <f>O13*(1+P12)^$L$14*(1+O12)^(1-$L$14)</f>
        <v>1.0599160739577949</v>
      </c>
      <c r="Q13" s="60">
        <f t="shared" ref="Q13:S13" si="2">P13*(1+Q12)^$L$14*(1+P12)^(1-$L$14)</f>
        <v>1.0856177102263866</v>
      </c>
      <c r="R13" s="60">
        <f t="shared" si="2"/>
        <v>1.1119425789594286</v>
      </c>
      <c r="S13" s="60">
        <f t="shared" si="2"/>
        <v>1.1389057927630086</v>
      </c>
    </row>
    <row r="14" spans="1:20" ht="12.75" x14ac:dyDescent="0.3">
      <c r="D14" s="45" t="s">
        <v>83</v>
      </c>
      <c r="E14" s="46" t="s">
        <v>27</v>
      </c>
      <c r="F14" s="46" t="s">
        <v>80</v>
      </c>
      <c r="G14" s="46"/>
      <c r="H14" s="35"/>
      <c r="L14" s="55">
        <v>0.5</v>
      </c>
      <c r="M14" s="60"/>
      <c r="N14" s="48"/>
      <c r="O14" s="60"/>
      <c r="P14" s="48"/>
      <c r="Q14" s="48"/>
      <c r="R14" s="48"/>
      <c r="S14" s="48"/>
    </row>
    <row r="17" spans="3:25" s="41" customFormat="1" ht="13.9" x14ac:dyDescent="0.3">
      <c r="C17" s="41" t="s">
        <v>38</v>
      </c>
    </row>
    <row r="18" spans="3:25" s="40" customFormat="1" ht="11.25" customHeight="1" x14ac:dyDescent="0.3"/>
    <row r="19" spans="3:25" s="40" customFormat="1" ht="11.25" customHeight="1" x14ac:dyDescent="0.3">
      <c r="J19" s="75" t="s">
        <v>59</v>
      </c>
      <c r="K19" s="75"/>
      <c r="L19" s="75"/>
      <c r="M19" s="75"/>
      <c r="O19" s="75" t="s">
        <v>60</v>
      </c>
      <c r="P19" s="75"/>
      <c r="Q19" s="75"/>
      <c r="R19" s="75"/>
      <c r="S19" s="75"/>
      <c r="U19" s="75" t="s">
        <v>52</v>
      </c>
      <c r="V19" s="75"/>
      <c r="W19" s="75"/>
      <c r="X19" s="75"/>
      <c r="Y19" s="75"/>
    </row>
    <row r="20" spans="3:25" s="40" customFormat="1" ht="11.25" customHeight="1" x14ac:dyDescent="0.3">
      <c r="D20" s="42" t="s">
        <v>61</v>
      </c>
      <c r="E20" s="57" t="str">
        <f>E$4</f>
        <v>Source</v>
      </c>
      <c r="F20" s="57" t="str">
        <f t="shared" ref="F20:H20" si="3">F$4</f>
        <v>Unit</v>
      </c>
      <c r="G20" s="57" t="str">
        <f t="shared" si="3"/>
        <v>Basis</v>
      </c>
      <c r="H20" s="57" t="str">
        <f t="shared" si="3"/>
        <v>Timing</v>
      </c>
      <c r="J20" s="57" t="s">
        <v>71</v>
      </c>
      <c r="K20" s="57" t="s">
        <v>72</v>
      </c>
      <c r="L20" s="57" t="s">
        <v>73</v>
      </c>
      <c r="M20" s="57" t="s">
        <v>62</v>
      </c>
      <c r="O20" s="57" t="str">
        <f t="shared" ref="O20:S20" si="4">O$4</f>
        <v>RY20</v>
      </c>
      <c r="P20" s="57" t="str">
        <f t="shared" si="4"/>
        <v>RY21</v>
      </c>
      <c r="Q20" s="57" t="str">
        <f t="shared" si="4"/>
        <v>RY22</v>
      </c>
      <c r="R20" s="57" t="str">
        <f t="shared" si="4"/>
        <v>RY23</v>
      </c>
      <c r="S20" s="57" t="str">
        <f t="shared" si="4"/>
        <v>RY24</v>
      </c>
      <c r="U20" s="57" t="str">
        <f>O20</f>
        <v>RY20</v>
      </c>
      <c r="V20" s="57" t="str">
        <f t="shared" ref="V20:Y20" si="5">P20</f>
        <v>RY21</v>
      </c>
      <c r="W20" s="57" t="str">
        <f t="shared" si="5"/>
        <v>RY22</v>
      </c>
      <c r="X20" s="57" t="str">
        <f t="shared" si="5"/>
        <v>RY23</v>
      </c>
      <c r="Y20" s="57" t="str">
        <f t="shared" si="5"/>
        <v>RY24</v>
      </c>
    </row>
    <row r="21" spans="3:25" s="40" customFormat="1" ht="11.25" customHeight="1" x14ac:dyDescent="0.3"/>
    <row r="22" spans="3:25" s="40" customFormat="1" ht="11.25" customHeight="1" x14ac:dyDescent="0.3"/>
    <row r="23" spans="3:25" s="40" customFormat="1" ht="11.25" customHeight="1" x14ac:dyDescent="0.3">
      <c r="D23" s="45" t="s">
        <v>63</v>
      </c>
      <c r="E23" s="46" t="s">
        <v>27</v>
      </c>
      <c r="F23" s="46" t="s">
        <v>53</v>
      </c>
      <c r="G23" s="46" t="s">
        <v>74</v>
      </c>
      <c r="H23" s="35" t="s">
        <v>75</v>
      </c>
      <c r="J23" s="56">
        <v>316</v>
      </c>
      <c r="K23" s="56">
        <v>300</v>
      </c>
      <c r="L23" s="56">
        <v>1</v>
      </c>
      <c r="M23" s="48">
        <f>AVERAGE(J23:L23)</f>
        <v>205.66666666666666</v>
      </c>
      <c r="O23" s="55">
        <v>90</v>
      </c>
      <c r="P23" s="55">
        <v>92.5</v>
      </c>
      <c r="Q23" s="55">
        <v>94.5</v>
      </c>
      <c r="R23" s="55">
        <v>97</v>
      </c>
      <c r="S23" s="55">
        <v>99.5</v>
      </c>
      <c r="U23" s="48">
        <f t="shared" ref="U23:Y29" si="6">$M23*O23</f>
        <v>18510</v>
      </c>
      <c r="V23" s="48">
        <f t="shared" si="6"/>
        <v>19024.166666666664</v>
      </c>
      <c r="W23" s="48">
        <f t="shared" si="6"/>
        <v>19435.5</v>
      </c>
      <c r="X23" s="48">
        <f t="shared" si="6"/>
        <v>19949.666666666664</v>
      </c>
      <c r="Y23" s="48">
        <f t="shared" si="6"/>
        <v>20463.833333333332</v>
      </c>
    </row>
    <row r="24" spans="3:25" s="40" customFormat="1" ht="11.25" customHeight="1" x14ac:dyDescent="0.3">
      <c r="D24" s="45" t="s">
        <v>64</v>
      </c>
      <c r="E24" s="46" t="s">
        <v>27</v>
      </c>
      <c r="F24" s="46" t="s">
        <v>53</v>
      </c>
      <c r="G24" s="46" t="s">
        <v>74</v>
      </c>
      <c r="H24" s="35" t="s">
        <v>75</v>
      </c>
      <c r="J24" s="56">
        <v>0</v>
      </c>
      <c r="K24" s="56">
        <v>0</v>
      </c>
      <c r="L24" s="56">
        <v>0</v>
      </c>
      <c r="M24" s="48">
        <f>AVERAGE(J24:L24)</f>
        <v>0</v>
      </c>
      <c r="O24" s="55">
        <v>141</v>
      </c>
      <c r="P24" s="55">
        <v>144.5</v>
      </c>
      <c r="Q24" s="55">
        <v>148</v>
      </c>
      <c r="R24" s="55">
        <v>151.5</v>
      </c>
      <c r="S24" s="55">
        <v>155.5</v>
      </c>
      <c r="U24" s="48">
        <f t="shared" si="6"/>
        <v>0</v>
      </c>
      <c r="V24" s="48">
        <f t="shared" si="6"/>
        <v>0</v>
      </c>
      <c r="W24" s="48">
        <f t="shared" si="6"/>
        <v>0</v>
      </c>
      <c r="X24" s="48">
        <f t="shared" si="6"/>
        <v>0</v>
      </c>
      <c r="Y24" s="48">
        <f t="shared" si="6"/>
        <v>0</v>
      </c>
    </row>
    <row r="25" spans="3:25" s="40" customFormat="1" ht="11.25" customHeight="1" x14ac:dyDescent="0.3">
      <c r="D25" s="45" t="s">
        <v>65</v>
      </c>
      <c r="E25" s="46" t="s">
        <v>27</v>
      </c>
      <c r="F25" s="46" t="s">
        <v>53</v>
      </c>
      <c r="G25" s="46" t="s">
        <v>74</v>
      </c>
      <c r="H25" s="35" t="s">
        <v>75</v>
      </c>
      <c r="J25" s="56">
        <v>558</v>
      </c>
      <c r="K25" s="56">
        <v>734</v>
      </c>
      <c r="L25" s="70">
        <v>468</v>
      </c>
      <c r="M25" s="71">
        <v>737.5238095238094</v>
      </c>
      <c r="O25" s="55">
        <v>90</v>
      </c>
      <c r="P25" s="55">
        <v>92.5</v>
      </c>
      <c r="Q25" s="55">
        <v>94.5</v>
      </c>
      <c r="R25" s="55">
        <v>97</v>
      </c>
      <c r="S25" s="55">
        <v>99.5</v>
      </c>
      <c r="U25" s="48">
        <f t="shared" si="6"/>
        <v>66377.142857142841</v>
      </c>
      <c r="V25" s="48">
        <f t="shared" si="6"/>
        <v>68220.952380952367</v>
      </c>
      <c r="W25" s="48">
        <f t="shared" si="6"/>
        <v>69695.999999999985</v>
      </c>
      <c r="X25" s="48">
        <f t="shared" si="6"/>
        <v>71539.809523809512</v>
      </c>
      <c r="Y25" s="48">
        <f t="shared" si="6"/>
        <v>73383.619047619039</v>
      </c>
    </row>
    <row r="26" spans="3:25" s="40" customFormat="1" ht="11.25" customHeight="1" x14ac:dyDescent="0.3">
      <c r="D26" s="45" t="s">
        <v>66</v>
      </c>
      <c r="E26" s="46" t="s">
        <v>27</v>
      </c>
      <c r="F26" s="46" t="s">
        <v>53</v>
      </c>
      <c r="G26" s="46" t="s">
        <v>74</v>
      </c>
      <c r="H26" s="35" t="s">
        <v>75</v>
      </c>
      <c r="J26" s="56">
        <v>394</v>
      </c>
      <c r="K26" s="56">
        <v>767</v>
      </c>
      <c r="L26" s="56">
        <v>478</v>
      </c>
      <c r="M26" s="48">
        <f t="shared" ref="M26:M30" si="7">AVERAGE(J26:L26)</f>
        <v>546.33333333333337</v>
      </c>
      <c r="O26" s="55">
        <v>141</v>
      </c>
      <c r="P26" s="55">
        <v>144.5</v>
      </c>
      <c r="Q26" s="55">
        <v>148</v>
      </c>
      <c r="R26" s="55">
        <v>151.5</v>
      </c>
      <c r="S26" s="55">
        <v>155.5</v>
      </c>
      <c r="U26" s="48">
        <f t="shared" si="6"/>
        <v>77033</v>
      </c>
      <c r="V26" s="48">
        <f t="shared" si="6"/>
        <v>78945.166666666672</v>
      </c>
      <c r="W26" s="48">
        <f t="shared" si="6"/>
        <v>80857.333333333343</v>
      </c>
      <c r="X26" s="48">
        <f t="shared" si="6"/>
        <v>82769.5</v>
      </c>
      <c r="Y26" s="48">
        <f t="shared" si="6"/>
        <v>84954.833333333343</v>
      </c>
    </row>
    <row r="27" spans="3:25" s="40" customFormat="1" ht="11.25" customHeight="1" x14ac:dyDescent="0.3">
      <c r="D27" s="45" t="s">
        <v>67</v>
      </c>
      <c r="E27" s="46" t="s">
        <v>27</v>
      </c>
      <c r="F27" s="46" t="s">
        <v>53</v>
      </c>
      <c r="G27" s="46" t="s">
        <v>74</v>
      </c>
      <c r="H27" s="35" t="s">
        <v>75</v>
      </c>
      <c r="J27" s="56">
        <v>5</v>
      </c>
      <c r="K27" s="56">
        <v>8</v>
      </c>
      <c r="L27" s="56">
        <v>25</v>
      </c>
      <c r="M27" s="48">
        <f t="shared" si="7"/>
        <v>12.666666666666666</v>
      </c>
      <c r="O27" s="55">
        <v>123.4525</v>
      </c>
      <c r="P27" s="55">
        <v>125.6375</v>
      </c>
      <c r="Q27" s="55">
        <v>128.91499999999999</v>
      </c>
      <c r="R27" s="55">
        <v>132.1925</v>
      </c>
      <c r="S27" s="55">
        <v>135.47</v>
      </c>
      <c r="U27" s="48">
        <f t="shared" si="6"/>
        <v>1563.7316666666666</v>
      </c>
      <c r="V27" s="48">
        <f t="shared" si="6"/>
        <v>1591.4083333333333</v>
      </c>
      <c r="W27" s="48">
        <f t="shared" si="6"/>
        <v>1632.9233333333332</v>
      </c>
      <c r="X27" s="48">
        <f t="shared" si="6"/>
        <v>1674.4383333333333</v>
      </c>
      <c r="Y27" s="48">
        <f t="shared" si="6"/>
        <v>1715.9533333333331</v>
      </c>
    </row>
    <row r="28" spans="3:25" s="40" customFormat="1" ht="11.25" customHeight="1" x14ac:dyDescent="0.3">
      <c r="D28" s="45" t="s">
        <v>68</v>
      </c>
      <c r="E28" s="46" t="s">
        <v>27</v>
      </c>
      <c r="F28" s="46" t="s">
        <v>53</v>
      </c>
      <c r="G28" s="46" t="s">
        <v>74</v>
      </c>
      <c r="H28" s="35" t="s">
        <v>75</v>
      </c>
      <c r="J28" s="56">
        <v>185</v>
      </c>
      <c r="K28" s="56">
        <v>20</v>
      </c>
      <c r="L28" s="56">
        <v>33</v>
      </c>
      <c r="M28" s="48">
        <f t="shared" si="7"/>
        <v>79.333333333333329</v>
      </c>
      <c r="O28" s="55">
        <v>166.70353535353536</v>
      </c>
      <c r="P28" s="55">
        <v>169.65404040404042</v>
      </c>
      <c r="Q28" s="55">
        <v>174.07979797979797</v>
      </c>
      <c r="R28" s="55">
        <v>178.50555555555556</v>
      </c>
      <c r="S28" s="55">
        <v>182.93131313131312</v>
      </c>
      <c r="U28" s="48">
        <f t="shared" si="6"/>
        <v>13225.147138047138</v>
      </c>
      <c r="V28" s="48">
        <f t="shared" si="6"/>
        <v>13459.220538720539</v>
      </c>
      <c r="W28" s="48">
        <f t="shared" si="6"/>
        <v>13810.330639730639</v>
      </c>
      <c r="X28" s="48">
        <f t="shared" si="6"/>
        <v>14161.44074074074</v>
      </c>
      <c r="Y28" s="48">
        <f t="shared" si="6"/>
        <v>14512.550841750839</v>
      </c>
    </row>
    <row r="29" spans="3:25" s="40" customFormat="1" ht="11.25" customHeight="1" x14ac:dyDescent="0.3">
      <c r="D29" s="45" t="s">
        <v>69</v>
      </c>
      <c r="E29" s="46" t="s">
        <v>27</v>
      </c>
      <c r="F29" s="46" t="s">
        <v>53</v>
      </c>
      <c r="G29" s="46" t="s">
        <v>74</v>
      </c>
      <c r="H29" s="35" t="s">
        <v>75</v>
      </c>
      <c r="J29" s="56">
        <v>359</v>
      </c>
      <c r="K29" s="56">
        <v>212</v>
      </c>
      <c r="L29" s="56">
        <v>209</v>
      </c>
      <c r="M29" s="48">
        <f t="shared" si="7"/>
        <v>260</v>
      </c>
      <c r="O29" s="55">
        <v>56.5</v>
      </c>
      <c r="P29" s="55">
        <v>57.5</v>
      </c>
      <c r="Q29" s="55">
        <v>59</v>
      </c>
      <c r="R29" s="55">
        <v>60.5</v>
      </c>
      <c r="S29" s="55">
        <v>62</v>
      </c>
      <c r="U29" s="48">
        <f t="shared" si="6"/>
        <v>14690</v>
      </c>
      <c r="V29" s="48">
        <f t="shared" si="6"/>
        <v>14950</v>
      </c>
      <c r="W29" s="48">
        <f t="shared" si="6"/>
        <v>15340</v>
      </c>
      <c r="X29" s="48">
        <f t="shared" si="6"/>
        <v>15730</v>
      </c>
      <c r="Y29" s="48">
        <f t="shared" si="6"/>
        <v>16120</v>
      </c>
    </row>
    <row r="30" spans="3:25" s="40" customFormat="1" ht="11.25" customHeight="1" x14ac:dyDescent="0.3">
      <c r="D30" s="45" t="s">
        <v>70</v>
      </c>
      <c r="E30" s="46" t="s">
        <v>27</v>
      </c>
      <c r="F30" s="46" t="s">
        <v>53</v>
      </c>
      <c r="G30" s="46" t="s">
        <v>74</v>
      </c>
      <c r="H30" s="35" t="s">
        <v>75</v>
      </c>
      <c r="J30" s="56">
        <v>0</v>
      </c>
      <c r="K30" s="56">
        <v>0</v>
      </c>
      <c r="L30" s="56">
        <v>0</v>
      </c>
      <c r="M30" s="48">
        <f t="shared" si="7"/>
        <v>0</v>
      </c>
      <c r="O30" s="55">
        <v>22.5</v>
      </c>
      <c r="P30" s="55">
        <v>23.1</v>
      </c>
      <c r="Q30" s="55">
        <v>23.7</v>
      </c>
      <c r="R30" s="55">
        <v>24.3</v>
      </c>
      <c r="S30" s="55">
        <v>24.9</v>
      </c>
      <c r="U30" s="48">
        <f t="shared" ref="U30" si="8">$M30*O30</f>
        <v>0</v>
      </c>
      <c r="V30" s="48">
        <f t="shared" ref="V30" si="9">$M30*P30</f>
        <v>0</v>
      </c>
      <c r="W30" s="48">
        <f t="shared" ref="W30" si="10">$M30*Q30</f>
        <v>0</v>
      </c>
      <c r="X30" s="48">
        <f t="shared" ref="X30" si="11">$M30*R30</f>
        <v>0</v>
      </c>
      <c r="Y30" s="48">
        <f t="shared" ref="Y30" si="12">$M30*S30</f>
        <v>0</v>
      </c>
    </row>
    <row r="31" spans="3:25" s="40" customFormat="1" ht="11.25" customHeight="1" x14ac:dyDescent="0.3">
      <c r="D31" s="45"/>
      <c r="E31" s="46"/>
      <c r="F31" s="46"/>
      <c r="G31" s="46"/>
      <c r="H31" s="35"/>
    </row>
    <row r="32" spans="3:25" s="40" customFormat="1" ht="11.25" customHeight="1" x14ac:dyDescent="0.3">
      <c r="D32" s="50" t="s">
        <v>36</v>
      </c>
      <c r="E32" s="51" t="s">
        <v>28</v>
      </c>
      <c r="F32" s="51" t="s">
        <v>53</v>
      </c>
      <c r="G32" s="51" t="s">
        <v>39</v>
      </c>
      <c r="H32" s="51" t="s">
        <v>75</v>
      </c>
      <c r="J32" s="52">
        <f>SUM(J23:J30)</f>
        <v>1817</v>
      </c>
      <c r="K32" s="52">
        <f t="shared" ref="K32:S32" si="13">SUM(K23:K30)</f>
        <v>2041</v>
      </c>
      <c r="L32" s="52">
        <f t="shared" si="13"/>
        <v>1214</v>
      </c>
      <c r="M32" s="52">
        <f t="shared" si="13"/>
        <v>1841.5238095238094</v>
      </c>
      <c r="O32" s="52">
        <f t="shared" si="13"/>
        <v>831.15603535353534</v>
      </c>
      <c r="P32" s="52">
        <f t="shared" si="13"/>
        <v>849.89154040404048</v>
      </c>
      <c r="Q32" s="52">
        <f t="shared" si="13"/>
        <v>870.69479797979795</v>
      </c>
      <c r="R32" s="52">
        <f t="shared" si="13"/>
        <v>892.49805555555554</v>
      </c>
      <c r="S32" s="52">
        <f t="shared" si="13"/>
        <v>915.30131313131312</v>
      </c>
      <c r="U32" s="52">
        <f>SUM(U23:U30)</f>
        <v>191399.02166185665</v>
      </c>
      <c r="V32" s="52">
        <f t="shared" ref="V32:Y32" si="14">SUM(V23:V30)</f>
        <v>196190.91458633955</v>
      </c>
      <c r="W32" s="52">
        <f t="shared" si="14"/>
        <v>200772.0873063973</v>
      </c>
      <c r="X32" s="52">
        <f t="shared" si="14"/>
        <v>205824.85526455025</v>
      </c>
      <c r="Y32" s="52">
        <f t="shared" si="14"/>
        <v>211150.78988936989</v>
      </c>
    </row>
    <row r="33" spans="2:25" s="40" customFormat="1" ht="11.25" customHeight="1" x14ac:dyDescent="0.3"/>
    <row r="34" spans="2:25" ht="12.75" x14ac:dyDescent="0.3">
      <c r="D34" s="45" t="s">
        <v>36</v>
      </c>
      <c r="E34" s="46" t="s">
        <v>28</v>
      </c>
      <c r="F34" s="46" t="s">
        <v>53</v>
      </c>
      <c r="G34" s="46" t="s">
        <v>47</v>
      </c>
      <c r="H34" s="35" t="s">
        <v>77</v>
      </c>
      <c r="J34" s="40"/>
      <c r="K34" s="40"/>
      <c r="L34" s="40"/>
      <c r="M34" s="40"/>
      <c r="O34" s="40"/>
      <c r="P34" s="40"/>
      <c r="Q34" s="40"/>
      <c r="R34" s="40"/>
      <c r="S34" s="40"/>
      <c r="U34" s="48">
        <f>U32/O13</f>
        <v>184958.23664687629</v>
      </c>
      <c r="V34" s="48">
        <f t="shared" ref="V34:Y34" si="15">V32/P13</f>
        <v>185100.42389842248</v>
      </c>
      <c r="W34" s="48">
        <f t="shared" si="15"/>
        <v>184938.1098108005</v>
      </c>
      <c r="X34" s="48">
        <f t="shared" si="15"/>
        <v>185103.85262624265</v>
      </c>
      <c r="Y34" s="48">
        <f t="shared" si="15"/>
        <v>185397.94180615569</v>
      </c>
    </row>
    <row r="35" spans="2:25" s="40" customFormat="1" ht="11.25" customHeight="1" x14ac:dyDescent="0.3"/>
    <row r="36" spans="2:25" s="39" customFormat="1" ht="15" x14ac:dyDescent="0.3">
      <c r="B36" s="39" t="s">
        <v>25</v>
      </c>
    </row>
    <row r="38" spans="2:25" x14ac:dyDescent="0.3">
      <c r="D38" s="40"/>
    </row>
    <row r="39" spans="2:25" x14ac:dyDescent="0.3">
      <c r="D39" s="40"/>
    </row>
    <row r="40" spans="2:25" x14ac:dyDescent="0.3">
      <c r="D40" s="40"/>
    </row>
    <row r="41" spans="2:25" x14ac:dyDescent="0.3">
      <c r="D41" s="40"/>
    </row>
    <row r="42" spans="2:25" x14ac:dyDescent="0.3">
      <c r="D42" s="40"/>
    </row>
    <row r="43" spans="2:25" x14ac:dyDescent="0.3">
      <c r="D43" s="40"/>
    </row>
    <row r="44" spans="2:25" x14ac:dyDescent="0.3">
      <c r="D44" s="40"/>
    </row>
    <row r="45" spans="2:25" x14ac:dyDescent="0.3">
      <c r="D45" s="40"/>
    </row>
  </sheetData>
  <mergeCells count="3">
    <mergeCell ref="J19:M19"/>
    <mergeCell ref="U19:Y19"/>
    <mergeCell ref="O19:S19"/>
  </mergeCells>
  <conditionalFormatting sqref="B3">
    <cfRule type="cellIs" dxfId="1" priority="1" operator="notEqual">
      <formula>"No Errors Found"</formula>
    </cfRule>
  </conditionalFormatting>
  <pageMargins left="0.70866141732283472" right="0.70866141732283472" top="0.74803149606299213" bottom="0.74803149606299213" header="0.31496062992125984" footer="0.31496062992125984"/>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T35"/>
  <sheetViews>
    <sheetView showGridLines="0" zoomScale="91" zoomScaleNormal="91" workbookViewId="0">
      <pane xSplit="1" ySplit="4" topLeftCell="B5" activePane="bottomRight" state="frozen"/>
      <selection activeCell="D30" sqref="D30"/>
      <selection pane="topRight" activeCell="D30" sqref="D30"/>
      <selection pane="bottomLeft" activeCell="D30" sqref="D30"/>
      <selection pane="bottomRight" activeCell="W15" sqref="W15"/>
    </sheetView>
  </sheetViews>
  <sheetFormatPr defaultColWidth="9.1640625" defaultRowHeight="10.15" x14ac:dyDescent="0.3"/>
  <cols>
    <col min="1" max="1" width="3.1640625" style="33" customWidth="1"/>
    <col min="2" max="2" width="2.83203125" style="33" customWidth="1"/>
    <col min="3" max="3" width="5" style="33" customWidth="1"/>
    <col min="4" max="4" width="49.33203125" style="33" customWidth="1"/>
    <col min="5" max="5" width="11.83203125" style="33" customWidth="1"/>
    <col min="6" max="6" width="9.1640625" style="33" customWidth="1"/>
    <col min="7" max="7" width="12" style="33" customWidth="1"/>
    <col min="8" max="8" width="10" style="33" customWidth="1"/>
    <col min="9" max="9" width="4.5" style="33" customWidth="1"/>
    <col min="10" max="12" width="10.83203125" style="33" customWidth="1"/>
    <col min="13" max="13" width="4.5" style="33" customWidth="1"/>
    <col min="14" max="18" width="13.5" style="33" customWidth="1"/>
    <col min="19" max="19" width="4.5" style="33" customWidth="1"/>
    <col min="20" max="20" width="13.5" style="33" bestFit="1" customWidth="1"/>
    <col min="21" max="23" width="4.1640625" style="33" customWidth="1"/>
    <col min="24" max="25" width="10.83203125" style="33" customWidth="1"/>
    <col min="26" max="16384" width="9.1640625" style="33"/>
  </cols>
  <sheetData>
    <row r="1" spans="1:20" s="40" customFormat="1" ht="18.75" x14ac:dyDescent="0.3">
      <c r="A1" s="64">
        <f>IF(SUM($A5:$A35)&gt;0,1,0)</f>
        <v>0</v>
      </c>
      <c r="B1" s="65" t="s">
        <v>56</v>
      </c>
    </row>
    <row r="2" spans="1:20" s="40" customFormat="1" ht="13.15" x14ac:dyDescent="0.3">
      <c r="B2" s="30" t="str">
        <f>Model_Name</f>
        <v>Step changes forecast - Power and Water Corporation (PWC)</v>
      </c>
    </row>
    <row r="3" spans="1:20" s="40" customFormat="1" x14ac:dyDescent="0.3">
      <c r="B3" s="29"/>
    </row>
    <row r="4" spans="1:20" s="40" customFormat="1" ht="13.15" x14ac:dyDescent="0.3">
      <c r="B4" s="36" t="s">
        <v>58</v>
      </c>
      <c r="E4" s="66" t="s">
        <v>41</v>
      </c>
      <c r="F4" s="66" t="s">
        <v>42</v>
      </c>
      <c r="G4" s="66" t="s">
        <v>43</v>
      </c>
      <c r="H4" s="66" t="s">
        <v>44</v>
      </c>
      <c r="I4" s="67"/>
      <c r="J4" s="67"/>
      <c r="K4" s="67"/>
      <c r="L4" s="67"/>
      <c r="M4" s="67"/>
      <c r="N4" s="66" t="s">
        <v>31</v>
      </c>
      <c r="O4" s="66" t="s">
        <v>32</v>
      </c>
      <c r="P4" s="66" t="s">
        <v>33</v>
      </c>
      <c r="Q4" s="66" t="s">
        <v>34</v>
      </c>
      <c r="R4" s="66" t="s">
        <v>35</v>
      </c>
      <c r="S4" s="67"/>
      <c r="T4" s="66" t="s">
        <v>36</v>
      </c>
    </row>
    <row r="5" spans="1:20" x14ac:dyDescent="0.3">
      <c r="O5" s="33" t="s">
        <v>26</v>
      </c>
    </row>
    <row r="6" spans="1:20" s="39" customFormat="1" ht="15" x14ac:dyDescent="0.3">
      <c r="B6" s="39" t="s">
        <v>57</v>
      </c>
    </row>
    <row r="7" spans="1:20" s="40" customFormat="1" ht="4.5" customHeight="1" x14ac:dyDescent="0.3"/>
    <row r="8" spans="1:20" s="41" customFormat="1" ht="13.9" x14ac:dyDescent="0.3">
      <c r="C8" s="41" t="s">
        <v>37</v>
      </c>
    </row>
    <row r="10" spans="1:20" ht="13.15" x14ac:dyDescent="0.3">
      <c r="J10" s="75" t="s">
        <v>55</v>
      </c>
      <c r="K10" s="75"/>
      <c r="L10" s="75"/>
      <c r="N10" s="75" t="s">
        <v>52</v>
      </c>
      <c r="O10" s="75"/>
      <c r="P10" s="75"/>
      <c r="Q10" s="75"/>
      <c r="R10" s="75"/>
      <c r="S10" s="75"/>
      <c r="T10" s="75"/>
    </row>
    <row r="11" spans="1:20" ht="26.25" x14ac:dyDescent="0.3">
      <c r="D11" s="42" t="s">
        <v>45</v>
      </c>
      <c r="E11" s="43" t="str">
        <f>E$4</f>
        <v>Source</v>
      </c>
      <c r="F11" s="43" t="str">
        <f t="shared" ref="F11:H11" si="0">F$4</f>
        <v>Unit</v>
      </c>
      <c r="G11" s="43" t="str">
        <f t="shared" si="0"/>
        <v>Basis</v>
      </c>
      <c r="H11" s="43" t="str">
        <f t="shared" si="0"/>
        <v>Timing</v>
      </c>
      <c r="J11" s="43" t="s">
        <v>49</v>
      </c>
      <c r="K11" s="43" t="s">
        <v>50</v>
      </c>
      <c r="L11" s="43" t="s">
        <v>51</v>
      </c>
      <c r="N11" s="43" t="str">
        <f t="shared" ref="N11:R11" si="1">N$4</f>
        <v>RY20</v>
      </c>
      <c r="O11" s="43" t="str">
        <f t="shared" si="1"/>
        <v>RY21</v>
      </c>
      <c r="P11" s="43" t="str">
        <f t="shared" si="1"/>
        <v>RY22</v>
      </c>
      <c r="Q11" s="43" t="str">
        <f t="shared" si="1"/>
        <v>RY23</v>
      </c>
      <c r="R11" s="43" t="str">
        <f t="shared" si="1"/>
        <v>RY24</v>
      </c>
      <c r="T11" s="43" t="str">
        <f>T$4</f>
        <v>Total</v>
      </c>
    </row>
    <row r="12" spans="1:20" x14ac:dyDescent="0.3">
      <c r="T12" s="44"/>
    </row>
    <row r="13" spans="1:20" ht="12.75" x14ac:dyDescent="0.3">
      <c r="D13" s="45" t="s">
        <v>85</v>
      </c>
      <c r="E13" s="46" t="s">
        <v>27</v>
      </c>
      <c r="F13" s="46" t="s">
        <v>53</v>
      </c>
      <c r="G13" s="46" t="s">
        <v>47</v>
      </c>
      <c r="H13" s="35" t="s">
        <v>40</v>
      </c>
      <c r="J13" s="55">
        <v>0</v>
      </c>
      <c r="K13" s="56">
        <v>0</v>
      </c>
      <c r="L13" s="55">
        <v>0</v>
      </c>
      <c r="N13" s="34">
        <f>J13*K13*L13</f>
        <v>0</v>
      </c>
      <c r="O13" s="47">
        <f>N13</f>
        <v>0</v>
      </c>
      <c r="P13" s="48">
        <f t="shared" ref="P13:R13" si="2">O13</f>
        <v>0</v>
      </c>
      <c r="Q13" s="48">
        <f t="shared" si="2"/>
        <v>0</v>
      </c>
      <c r="R13" s="49">
        <f t="shared" si="2"/>
        <v>0</v>
      </c>
      <c r="T13" s="34">
        <f>SUM(N13:R13)</f>
        <v>0</v>
      </c>
    </row>
    <row r="14" spans="1:20" ht="12.75" x14ac:dyDescent="0.3">
      <c r="D14" s="45" t="s">
        <v>85</v>
      </c>
      <c r="E14" s="46" t="s">
        <v>27</v>
      </c>
      <c r="F14" s="46" t="s">
        <v>53</v>
      </c>
      <c r="G14" s="46" t="s">
        <v>47</v>
      </c>
      <c r="H14" s="35" t="s">
        <v>40</v>
      </c>
      <c r="J14" s="55">
        <v>0</v>
      </c>
      <c r="K14" s="56">
        <v>0</v>
      </c>
      <c r="L14" s="55">
        <v>0</v>
      </c>
      <c r="N14" s="34">
        <f>J14*K14*L14</f>
        <v>0</v>
      </c>
      <c r="O14" s="47">
        <f>N14</f>
        <v>0</v>
      </c>
      <c r="P14" s="48">
        <f t="shared" ref="P14" si="3">O14</f>
        <v>0</v>
      </c>
      <c r="Q14" s="48">
        <f t="shared" ref="Q14" si="4">P14</f>
        <v>0</v>
      </c>
      <c r="R14" s="49">
        <f t="shared" ref="R14" si="5">Q14</f>
        <v>0</v>
      </c>
      <c r="T14" s="34">
        <f>SUM(N14:R14)</f>
        <v>0</v>
      </c>
    </row>
    <row r="15" spans="1:20" ht="12.75" x14ac:dyDescent="0.3">
      <c r="D15" s="45" t="s">
        <v>88</v>
      </c>
      <c r="E15" s="46" t="s">
        <v>27</v>
      </c>
      <c r="F15" s="46" t="s">
        <v>53</v>
      </c>
      <c r="G15" s="46" t="s">
        <v>47</v>
      </c>
      <c r="H15" s="35" t="s">
        <v>40</v>
      </c>
      <c r="J15" s="55">
        <v>0</v>
      </c>
      <c r="K15" s="56">
        <v>0</v>
      </c>
      <c r="L15" s="55">
        <v>0</v>
      </c>
      <c r="N15" s="34">
        <f>J15*K15*L15</f>
        <v>0</v>
      </c>
      <c r="O15" s="47">
        <f>N15</f>
        <v>0</v>
      </c>
      <c r="P15" s="48">
        <f t="shared" ref="P15" si="6">O15</f>
        <v>0</v>
      </c>
      <c r="Q15" s="48">
        <f t="shared" ref="Q15" si="7">P15</f>
        <v>0</v>
      </c>
      <c r="R15" s="49">
        <f t="shared" ref="R15" si="8">Q15</f>
        <v>0</v>
      </c>
      <c r="T15" s="34">
        <f>SUM(N15:R15)</f>
        <v>0</v>
      </c>
    </row>
    <row r="16" spans="1:20" ht="12.75" x14ac:dyDescent="0.3">
      <c r="D16" s="45" t="s">
        <v>86</v>
      </c>
      <c r="E16" s="46" t="s">
        <v>27</v>
      </c>
      <c r="F16" s="46" t="s">
        <v>53</v>
      </c>
      <c r="G16" s="46" t="s">
        <v>47</v>
      </c>
      <c r="H16" s="35" t="s">
        <v>40</v>
      </c>
      <c r="J16" s="55">
        <v>0</v>
      </c>
      <c r="K16" s="56">
        <v>0</v>
      </c>
      <c r="L16" s="55">
        <v>0</v>
      </c>
      <c r="N16" s="34">
        <f>J16*K16*L16</f>
        <v>0</v>
      </c>
      <c r="O16" s="47">
        <f t="shared" ref="O16:R16" si="9">N16</f>
        <v>0</v>
      </c>
      <c r="P16" s="48">
        <f t="shared" si="9"/>
        <v>0</v>
      </c>
      <c r="Q16" s="48">
        <f t="shared" si="9"/>
        <v>0</v>
      </c>
      <c r="R16" s="49">
        <f t="shared" si="9"/>
        <v>0</v>
      </c>
      <c r="T16" s="34">
        <f t="shared" ref="T16:T19" si="10">SUM(N16:R16)</f>
        <v>0</v>
      </c>
    </row>
    <row r="17" spans="3:20" ht="12.75" x14ac:dyDescent="0.3">
      <c r="D17" s="45" t="s">
        <v>87</v>
      </c>
      <c r="E17" s="46" t="s">
        <v>27</v>
      </c>
      <c r="F17" s="46" t="s">
        <v>53</v>
      </c>
      <c r="G17" s="46" t="s">
        <v>47</v>
      </c>
      <c r="H17" s="35" t="s">
        <v>40</v>
      </c>
      <c r="J17" s="55">
        <v>0</v>
      </c>
      <c r="K17" s="56">
        <v>0</v>
      </c>
      <c r="L17" s="55">
        <v>0</v>
      </c>
      <c r="N17" s="34">
        <f>J17*K17*L17</f>
        <v>0</v>
      </c>
      <c r="O17" s="47">
        <f t="shared" ref="O17" si="11">N17</f>
        <v>0</v>
      </c>
      <c r="P17" s="48">
        <f t="shared" ref="P17" si="12">O17</f>
        <v>0</v>
      </c>
      <c r="Q17" s="48">
        <f t="shared" ref="Q17" si="13">P17</f>
        <v>0</v>
      </c>
      <c r="R17" s="49">
        <f t="shared" ref="R17" si="14">Q17</f>
        <v>0</v>
      </c>
      <c r="T17" s="34">
        <f t="shared" ref="T17" si="15">SUM(N17:R17)</f>
        <v>0</v>
      </c>
    </row>
    <row r="18" spans="3:20" ht="12.75" x14ac:dyDescent="0.3">
      <c r="D18" s="45" t="s">
        <v>48</v>
      </c>
      <c r="E18" s="46" t="s">
        <v>27</v>
      </c>
      <c r="F18" s="46" t="s">
        <v>53</v>
      </c>
      <c r="G18" s="46" t="s">
        <v>47</v>
      </c>
      <c r="H18" s="35" t="s">
        <v>40</v>
      </c>
      <c r="N18" s="59">
        <f>'Calc|GSLs'!U34</f>
        <v>184958.23664687629</v>
      </c>
      <c r="O18" s="61">
        <f>'Calc|GSLs'!V34</f>
        <v>185100.42389842248</v>
      </c>
      <c r="P18" s="62">
        <f>'Calc|GSLs'!W34</f>
        <v>184938.1098108005</v>
      </c>
      <c r="Q18" s="62">
        <f>'Calc|GSLs'!X34</f>
        <v>185103.85262624265</v>
      </c>
      <c r="R18" s="63">
        <f>'Calc|GSLs'!Y34</f>
        <v>185397.94180615569</v>
      </c>
      <c r="T18" s="34">
        <f t="shared" si="10"/>
        <v>925498.56478849764</v>
      </c>
    </row>
    <row r="19" spans="3:20" ht="12.75" x14ac:dyDescent="0.3">
      <c r="D19" s="45" t="s">
        <v>91</v>
      </c>
      <c r="E19" s="46" t="s">
        <v>27</v>
      </c>
      <c r="F19" s="46" t="s">
        <v>53</v>
      </c>
      <c r="G19" s="46" t="s">
        <v>47</v>
      </c>
      <c r="H19" s="35" t="s">
        <v>40</v>
      </c>
      <c r="N19" s="68">
        <f>33000*(1+'Calc|GSLs'!$L$12)^'Calc|GSLs'!$L$14</f>
        <v>33328.366296594861</v>
      </c>
      <c r="O19" s="69">
        <f>33000*(1+'Calc|GSLs'!$L$12)^'Calc|GSLs'!$L$14</f>
        <v>33328.366296594861</v>
      </c>
      <c r="P19" s="56">
        <f>33000*(1+'Calc|GSLs'!$L$12)^'Calc|GSLs'!$L$14</f>
        <v>33328.366296594861</v>
      </c>
      <c r="Q19" s="56">
        <f>33000*(1+'Calc|GSLs'!$L$12)^'Calc|GSLs'!$L$14</f>
        <v>33328.366296594861</v>
      </c>
      <c r="R19" s="68">
        <f>50000*(1+'Calc|GSLs'!$L$12)^'Calc|GSLs'!$L$14</f>
        <v>50497.524691810395</v>
      </c>
      <c r="T19" s="34">
        <f t="shared" si="10"/>
        <v>183810.98987818984</v>
      </c>
    </row>
    <row r="21" spans="3:20" ht="13.15" x14ac:dyDescent="0.3">
      <c r="D21" s="50" t="s">
        <v>36</v>
      </c>
      <c r="E21" s="51" t="s">
        <v>28</v>
      </c>
      <c r="F21" s="51" t="s">
        <v>53</v>
      </c>
      <c r="G21" s="51" t="s">
        <v>47</v>
      </c>
      <c r="H21" s="51" t="s">
        <v>46</v>
      </c>
      <c r="N21" s="52">
        <f t="shared" ref="N21:R21" si="16">SUM(N13:N19)</f>
        <v>218286.60294347117</v>
      </c>
      <c r="O21" s="53">
        <f t="shared" si="16"/>
        <v>218428.79019501735</v>
      </c>
      <c r="P21" s="52">
        <f t="shared" si="16"/>
        <v>218266.47610739537</v>
      </c>
      <c r="Q21" s="52">
        <f t="shared" si="16"/>
        <v>218432.21892283752</v>
      </c>
      <c r="R21" s="54">
        <f t="shared" si="16"/>
        <v>235895.46649796609</v>
      </c>
      <c r="T21" s="52">
        <f>SUM(T13:T19)</f>
        <v>1109309.5546666875</v>
      </c>
    </row>
    <row r="23" spans="3:20" s="41" customFormat="1" ht="13.9" x14ac:dyDescent="0.3">
      <c r="C23" s="41" t="s">
        <v>38</v>
      </c>
    </row>
    <row r="24" spans="3:20" s="40" customFormat="1" ht="11.25" customHeight="1" x14ac:dyDescent="0.3"/>
    <row r="25" spans="3:20" ht="13.15" x14ac:dyDescent="0.3">
      <c r="J25" s="75" t="s">
        <v>55</v>
      </c>
      <c r="K25" s="75"/>
      <c r="L25" s="75"/>
      <c r="N25" s="75" t="s">
        <v>52</v>
      </c>
      <c r="O25" s="75"/>
      <c r="P25" s="75"/>
      <c r="Q25" s="75"/>
      <c r="R25" s="75"/>
      <c r="S25" s="75"/>
      <c r="T25" s="75"/>
    </row>
    <row r="26" spans="3:20" ht="26.25" x14ac:dyDescent="0.3">
      <c r="D26" s="42" t="s">
        <v>45</v>
      </c>
      <c r="E26" s="43" t="str">
        <f>E$4</f>
        <v>Source</v>
      </c>
      <c r="F26" s="43" t="str">
        <f t="shared" ref="F26:H26" si="17">F$4</f>
        <v>Unit</v>
      </c>
      <c r="G26" s="43" t="str">
        <f t="shared" si="17"/>
        <v>Basis</v>
      </c>
      <c r="H26" s="43" t="str">
        <f t="shared" si="17"/>
        <v>Timing</v>
      </c>
      <c r="J26" s="43" t="s">
        <v>49</v>
      </c>
      <c r="K26" s="43" t="s">
        <v>50</v>
      </c>
      <c r="L26" s="43" t="s">
        <v>51</v>
      </c>
      <c r="N26" s="43" t="str">
        <f t="shared" ref="N26:R26" si="18">N$4</f>
        <v>RY20</v>
      </c>
      <c r="O26" s="43" t="str">
        <f t="shared" si="18"/>
        <v>RY21</v>
      </c>
      <c r="P26" s="43" t="str">
        <f t="shared" si="18"/>
        <v>RY22</v>
      </c>
      <c r="Q26" s="43" t="str">
        <f t="shared" si="18"/>
        <v>RY23</v>
      </c>
      <c r="R26" s="43" t="str">
        <f t="shared" si="18"/>
        <v>RY24</v>
      </c>
      <c r="T26" s="43" t="str">
        <f>T$4</f>
        <v>Total</v>
      </c>
    </row>
    <row r="27" spans="3:20" x14ac:dyDescent="0.3">
      <c r="T27" s="44"/>
    </row>
    <row r="28" spans="3:20" ht="12.75" x14ac:dyDescent="0.3">
      <c r="D28" s="45" t="s">
        <v>54</v>
      </c>
      <c r="E28" s="46" t="s">
        <v>27</v>
      </c>
      <c r="F28" s="46" t="s">
        <v>53</v>
      </c>
      <c r="G28" s="46" t="s">
        <v>47</v>
      </c>
      <c r="H28" s="35" t="s">
        <v>40</v>
      </c>
      <c r="J28" s="55">
        <v>91.59</v>
      </c>
      <c r="K28" s="56">
        <v>1668</v>
      </c>
      <c r="L28" s="55">
        <v>2</v>
      </c>
      <c r="N28" s="34">
        <f>J28*K28*L28</f>
        <v>305544.24</v>
      </c>
      <c r="O28" s="47">
        <f>N28</f>
        <v>305544.24</v>
      </c>
      <c r="P28" s="48">
        <f t="shared" ref="P28:R28" si="19">O28</f>
        <v>305544.24</v>
      </c>
      <c r="Q28" s="48">
        <f t="shared" si="19"/>
        <v>305544.24</v>
      </c>
      <c r="R28" s="49">
        <f t="shared" si="19"/>
        <v>305544.24</v>
      </c>
      <c r="T28" s="34">
        <f>SUM(N28:R28)</f>
        <v>1527721.2</v>
      </c>
    </row>
    <row r="29" spans="3:20" ht="12.75" x14ac:dyDescent="0.3">
      <c r="D29" s="45" t="s">
        <v>89</v>
      </c>
      <c r="E29" s="46" t="s">
        <v>27</v>
      </c>
      <c r="F29" s="46" t="s">
        <v>53</v>
      </c>
      <c r="G29" s="46" t="s">
        <v>47</v>
      </c>
      <c r="H29" s="35" t="s">
        <v>40</v>
      </c>
      <c r="J29" s="55">
        <v>91.59</v>
      </c>
      <c r="K29" s="56">
        <v>1668</v>
      </c>
      <c r="L29" s="55">
        <f>418/K29</f>
        <v>0.25059952038369304</v>
      </c>
      <c r="N29" s="34">
        <f>J29*K29*L29</f>
        <v>38284.619999999995</v>
      </c>
      <c r="O29" s="47">
        <f t="shared" ref="O29:R29" si="20">N29</f>
        <v>38284.619999999995</v>
      </c>
      <c r="P29" s="48">
        <f t="shared" si="20"/>
        <v>38284.619999999995</v>
      </c>
      <c r="Q29" s="48">
        <f t="shared" si="20"/>
        <v>38284.619999999995</v>
      </c>
      <c r="R29" s="49">
        <f t="shared" si="20"/>
        <v>38284.619999999995</v>
      </c>
      <c r="T29" s="34">
        <f t="shared" ref="T29" si="21">SUM(N29:R29)</f>
        <v>191423.09999999998</v>
      </c>
    </row>
    <row r="30" spans="3:20" ht="12.75" x14ac:dyDescent="0.3">
      <c r="D30" s="45" t="s">
        <v>92</v>
      </c>
      <c r="E30" s="46" t="s">
        <v>27</v>
      </c>
      <c r="F30" s="46" t="s">
        <v>53</v>
      </c>
      <c r="G30" s="46" t="s">
        <v>47</v>
      </c>
      <c r="H30" s="35" t="s">
        <v>40</v>
      </c>
      <c r="J30" s="55">
        <v>91.59</v>
      </c>
      <c r="K30" s="56">
        <v>1668</v>
      </c>
      <c r="L30" s="55">
        <v>0</v>
      </c>
      <c r="N30" s="34">
        <f t="shared" ref="N30" si="22">J30*K30*L30</f>
        <v>0</v>
      </c>
      <c r="O30" s="47">
        <f t="shared" ref="O30:R30" si="23">N30</f>
        <v>0</v>
      </c>
      <c r="P30" s="48">
        <f t="shared" si="23"/>
        <v>0</v>
      </c>
      <c r="Q30" s="48">
        <f t="shared" si="23"/>
        <v>0</v>
      </c>
      <c r="R30" s="49">
        <f t="shared" si="23"/>
        <v>0</v>
      </c>
      <c r="T30" s="34">
        <f t="shared" ref="T30:T31" si="24">SUM(N30:R30)</f>
        <v>0</v>
      </c>
    </row>
    <row r="31" spans="3:20" ht="12.75" x14ac:dyDescent="0.3">
      <c r="D31" s="45" t="s">
        <v>90</v>
      </c>
      <c r="E31" s="46" t="s">
        <v>27</v>
      </c>
      <c r="F31" s="46" t="s">
        <v>53</v>
      </c>
      <c r="G31" s="46" t="s">
        <v>47</v>
      </c>
      <c r="H31" s="35" t="s">
        <v>40</v>
      </c>
      <c r="N31" s="68">
        <f>[2]Output_AER_Step!L25*10^6</f>
        <v>-483673.8245414588</v>
      </c>
      <c r="O31" s="69">
        <f>[2]Output_AER_Step!M25*10^6</f>
        <v>-610874.8786502562</v>
      </c>
      <c r="P31" s="56">
        <f>[2]Output_AER_Step!N25*10^6</f>
        <v>-747435.54372876394</v>
      </c>
      <c r="Q31" s="56">
        <f>[2]Output_AER_Step!O25*10^6</f>
        <v>-885135.48338977573</v>
      </c>
      <c r="R31" s="68">
        <f>[2]Output_AER_Step!P25*10^6</f>
        <v>-1018123.9424665618</v>
      </c>
      <c r="S31" s="40"/>
      <c r="T31" s="59">
        <f t="shared" si="24"/>
        <v>-3745243.6727768164</v>
      </c>
    </row>
    <row r="33" spans="2:20" ht="13.15" x14ac:dyDescent="0.3">
      <c r="D33" s="50" t="s">
        <v>36</v>
      </c>
      <c r="E33" s="51" t="s">
        <v>28</v>
      </c>
      <c r="F33" s="51" t="s">
        <v>53</v>
      </c>
      <c r="G33" s="51" t="s">
        <v>47</v>
      </c>
      <c r="H33" s="51" t="s">
        <v>46</v>
      </c>
      <c r="N33" s="52">
        <f>SUM(N28:N31)</f>
        <v>-139844.96454145882</v>
      </c>
      <c r="O33" s="53">
        <f>SUM(O28:O31)</f>
        <v>-267046.01865025621</v>
      </c>
      <c r="P33" s="52">
        <f>SUM(P28:P31)</f>
        <v>-403606.68372876395</v>
      </c>
      <c r="Q33" s="52">
        <f>SUM(Q28:Q31)</f>
        <v>-541306.62338977575</v>
      </c>
      <c r="R33" s="54">
        <f>SUM(R28:R31)</f>
        <v>-674295.08246656181</v>
      </c>
      <c r="T33" s="52">
        <f>SUM(T28:T31)</f>
        <v>-2026099.3727768166</v>
      </c>
    </row>
    <row r="34" spans="2:20" s="40" customFormat="1" ht="11.25" customHeight="1" x14ac:dyDescent="0.3"/>
    <row r="35" spans="2:20" s="39" customFormat="1" ht="15" x14ac:dyDescent="0.3">
      <c r="B35" s="39" t="s">
        <v>25</v>
      </c>
    </row>
  </sheetData>
  <mergeCells count="4">
    <mergeCell ref="N10:T10"/>
    <mergeCell ref="J10:L10"/>
    <mergeCell ref="J25:L25"/>
    <mergeCell ref="N25:T25"/>
  </mergeCells>
  <conditionalFormatting sqref="B3">
    <cfRule type="cellIs" dxfId="0" priority="1" operator="notEqual">
      <formula>"No Errors Found"</formula>
    </cfRule>
  </conditionalFormatting>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6" ma:contentTypeDescription="Create a new document." ma:contentTypeScope="" ma:versionID="a7feb8a73cf6b750bc32f6390f3d24f3">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ef6085330bcbcbe5f1a5203980ea3ed5"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26B1B-665B-446E-9A1C-D4DC320C9985}">
  <ds:schemaRefs>
    <ds:schemaRef ds:uri="http://purl.org/dc/dcmitype/"/>
    <ds:schemaRef ds:uri="http://schemas.microsoft.com/office/2006/metadata/properties"/>
    <ds:schemaRef ds:uri="http://purl.org/dc/elements/1.1/"/>
    <ds:schemaRef ds:uri="4eb6023d-658b-4527-be73-24b0518f0bf9"/>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7aa583b4-7878-4620-ad4f-d1b586498304"/>
    <ds:schemaRef ds:uri="http://purl.org/dc/terms/"/>
  </ds:schemaRefs>
</ds:datastoreItem>
</file>

<file path=customXml/itemProps2.xml><?xml version="1.0" encoding="utf-8"?>
<ds:datastoreItem xmlns:ds="http://schemas.openxmlformats.org/officeDocument/2006/customXml" ds:itemID="{C6FB27C8-3A19-45E5-A3BB-B80C53D316A3}">
  <ds:schemaRefs>
    <ds:schemaRef ds:uri="http://schemas.microsoft.com/sharepoint/v3/contenttype/forms"/>
  </ds:schemaRefs>
</ds:datastoreItem>
</file>

<file path=customXml/itemProps3.xml><?xml version="1.0" encoding="utf-8"?>
<ds:datastoreItem xmlns:ds="http://schemas.openxmlformats.org/officeDocument/2006/customXml" ds:itemID="{07FF5F6D-C1C6-4EC9-AF8B-BB319F5FD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Calc|GSLs</vt:lpstr>
      <vt:lpstr>Calc|Step_Changes</vt:lpstr>
      <vt:lpstr>Model_Name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Eli Grace-Webb</cp:lastModifiedBy>
  <cp:lastPrinted>2017-12-20T22:57:04Z</cp:lastPrinted>
  <dcterms:created xsi:type="dcterms:W3CDTF">2017-12-19T02:48:03Z</dcterms:created>
  <dcterms:modified xsi:type="dcterms:W3CDTF">2018-11-24T12:44:18Z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