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-120" yWindow="-120" windowWidth="20730" windowHeight="11160" tabRatio="869" activeTab="10"/>
  </bookViews>
  <sheets>
    <sheet name="Legend" sheetId="2" r:id="rId1"/>
    <sheet name="Menu" sheetId="4" r:id="rId2"/>
    <sheet name="Project List" sheetId="18" r:id="rId3"/>
    <sheet name="Project List Volumes" sheetId="21" r:id="rId4"/>
    <sheet name="Inflation" sheetId="9" r:id="rId5"/>
    <sheet name="Historical Expenditure" sheetId="5" r:id="rId6"/>
    <sheet name="Historical Volumes" sheetId="11" r:id="rId7"/>
    <sheet name="Forecast Expenditure" sheetId="6" r:id="rId8"/>
    <sheet name="Forecast Volumes" sheetId="22" r:id="rId9"/>
    <sheet name="Direct Capex" sheetId="16" r:id="rId10"/>
    <sheet name="Reset RIN 2.2 Repex" sheetId="14" r:id="rId11"/>
  </sheets>
  <definedNames>
    <definedName name="_xlnm._FilterDatabase" localSheetId="2" hidden="1">'Project List'!$B$8:$O$93</definedName>
    <definedName name="_xlnm._FilterDatabase" localSheetId="3" hidden="1">'Project List Volumes'!$B$8:$W$102</definedName>
    <definedName name="OH">#REF!</definedName>
    <definedName name="OTHER">#REF!</definedName>
    <definedName name="POLE_TOP">#REF!</definedName>
    <definedName name="POLES">#REF!</definedName>
    <definedName name="SERVICE">#REF!</definedName>
    <definedName name="SWITCH">#REF!</definedName>
    <definedName name="TRANS">#REF!</definedName>
    <definedName name="UG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8" i="9" l="1"/>
  <c r="B14" i="9"/>
  <c r="M10" i="9" l="1"/>
  <c r="L10" i="9"/>
  <c r="K10" i="9"/>
  <c r="J10" i="9"/>
  <c r="I10" i="9"/>
  <c r="H10" i="9"/>
  <c r="G10" i="9"/>
  <c r="F10" i="9"/>
  <c r="E10" i="9"/>
  <c r="D10" i="9"/>
  <c r="C10" i="9"/>
  <c r="M9" i="9"/>
  <c r="L9" i="9"/>
  <c r="K9" i="9"/>
  <c r="J9" i="9"/>
  <c r="I9" i="9"/>
  <c r="H9" i="9"/>
  <c r="G9" i="9"/>
  <c r="F9" i="9"/>
  <c r="E9" i="9"/>
  <c r="D9" i="9"/>
  <c r="C9" i="9"/>
  <c r="K66" i="6"/>
  <c r="J66" i="6"/>
  <c r="I66" i="6"/>
  <c r="H66" i="6"/>
  <c r="G66" i="6"/>
  <c r="K65" i="6"/>
  <c r="J65" i="6"/>
  <c r="I65" i="6"/>
  <c r="H65" i="6"/>
  <c r="G65" i="6"/>
  <c r="K64" i="6"/>
  <c r="J64" i="6"/>
  <c r="I64" i="6"/>
  <c r="H64" i="6"/>
  <c r="G64" i="6"/>
  <c r="K63" i="6"/>
  <c r="J63" i="6"/>
  <c r="I63" i="6"/>
  <c r="H63" i="6"/>
  <c r="G63" i="6"/>
  <c r="K62" i="6"/>
  <c r="J62" i="6"/>
  <c r="I62" i="6"/>
  <c r="H62" i="6"/>
  <c r="G62" i="6"/>
  <c r="K61" i="6"/>
  <c r="J61" i="6"/>
  <c r="I61" i="6"/>
  <c r="H61" i="6"/>
  <c r="G61" i="6"/>
  <c r="K60" i="6"/>
  <c r="J60" i="6"/>
  <c r="I60" i="6"/>
  <c r="H60" i="6"/>
  <c r="G60" i="6"/>
  <c r="K59" i="6"/>
  <c r="J59" i="6"/>
  <c r="I59" i="6"/>
  <c r="H59" i="6"/>
  <c r="G59" i="6"/>
  <c r="K58" i="6"/>
  <c r="J58" i="6"/>
  <c r="I58" i="6"/>
  <c r="H58" i="6"/>
  <c r="G58" i="6"/>
  <c r="K57" i="6"/>
  <c r="J57" i="6"/>
  <c r="I57" i="6"/>
  <c r="H57" i="6"/>
  <c r="G57" i="6"/>
  <c r="K56" i="6"/>
  <c r="J56" i="6"/>
  <c r="I56" i="6"/>
  <c r="H56" i="6"/>
  <c r="G56" i="6"/>
  <c r="K55" i="6"/>
  <c r="J55" i="6"/>
  <c r="I55" i="6"/>
  <c r="H55" i="6"/>
  <c r="G55" i="6"/>
  <c r="K54" i="6"/>
  <c r="J54" i="6"/>
  <c r="I54" i="6"/>
  <c r="H54" i="6"/>
  <c r="G54" i="6"/>
  <c r="K53" i="6"/>
  <c r="J53" i="6"/>
  <c r="I53" i="6"/>
  <c r="H53" i="6"/>
  <c r="G53" i="6"/>
  <c r="K52" i="6"/>
  <c r="J52" i="6"/>
  <c r="I52" i="6"/>
  <c r="H52" i="6"/>
  <c r="G52" i="6"/>
  <c r="K51" i="6"/>
  <c r="J51" i="6"/>
  <c r="I51" i="6"/>
  <c r="H51" i="6"/>
  <c r="G51" i="6"/>
  <c r="K50" i="6"/>
  <c r="J50" i="6"/>
  <c r="I50" i="6"/>
  <c r="H50" i="6"/>
  <c r="G50" i="6"/>
  <c r="K49" i="6"/>
  <c r="J49" i="6"/>
  <c r="I49" i="6"/>
  <c r="H49" i="6"/>
  <c r="G49" i="6"/>
  <c r="K48" i="6"/>
  <c r="J48" i="6"/>
  <c r="I48" i="6"/>
  <c r="H48" i="6"/>
  <c r="G48" i="6"/>
  <c r="K47" i="6"/>
  <c r="J47" i="6"/>
  <c r="I47" i="6"/>
  <c r="H47" i="6"/>
  <c r="G47" i="6"/>
  <c r="K46" i="6"/>
  <c r="J46" i="6"/>
  <c r="I46" i="6"/>
  <c r="H46" i="6"/>
  <c r="G46" i="6"/>
  <c r="K45" i="6"/>
  <c r="J45" i="6"/>
  <c r="I45" i="6"/>
  <c r="H45" i="6"/>
  <c r="G45" i="6"/>
  <c r="K44" i="6"/>
  <c r="J44" i="6"/>
  <c r="I44" i="6"/>
  <c r="H44" i="6"/>
  <c r="G44" i="6"/>
  <c r="K43" i="6"/>
  <c r="J43" i="6"/>
  <c r="I43" i="6"/>
  <c r="H43" i="6"/>
  <c r="G43" i="6"/>
  <c r="K42" i="6"/>
  <c r="J42" i="6"/>
  <c r="I42" i="6"/>
  <c r="H42" i="6"/>
  <c r="G42" i="6"/>
  <c r="K41" i="6"/>
  <c r="J41" i="6"/>
  <c r="I41" i="6"/>
  <c r="H41" i="6"/>
  <c r="G41" i="6"/>
  <c r="K40" i="6"/>
  <c r="J40" i="6"/>
  <c r="I40" i="6"/>
  <c r="H40" i="6"/>
  <c r="G40" i="6"/>
  <c r="K39" i="6"/>
  <c r="J39" i="6"/>
  <c r="I39" i="6"/>
  <c r="H39" i="6"/>
  <c r="G39" i="6"/>
  <c r="K38" i="6"/>
  <c r="J38" i="6"/>
  <c r="I38" i="6"/>
  <c r="H38" i="6"/>
  <c r="G38" i="6"/>
  <c r="K37" i="6"/>
  <c r="J37" i="6"/>
  <c r="I37" i="6"/>
  <c r="H37" i="6"/>
  <c r="G37" i="6"/>
  <c r="K36" i="6"/>
  <c r="J36" i="6"/>
  <c r="I36" i="6"/>
  <c r="H36" i="6"/>
  <c r="G36" i="6"/>
  <c r="K35" i="6"/>
  <c r="J35" i="6"/>
  <c r="I35" i="6"/>
  <c r="H35" i="6"/>
  <c r="G35" i="6"/>
  <c r="K34" i="6"/>
  <c r="J34" i="6"/>
  <c r="I34" i="6"/>
  <c r="H34" i="6"/>
  <c r="G34" i="6"/>
  <c r="K33" i="6"/>
  <c r="J33" i="6"/>
  <c r="I33" i="6"/>
  <c r="H33" i="6"/>
  <c r="G33" i="6"/>
  <c r="K32" i="6"/>
  <c r="J32" i="6"/>
  <c r="I32" i="6"/>
  <c r="H32" i="6"/>
  <c r="G32" i="6"/>
  <c r="K31" i="6"/>
  <c r="J31" i="6"/>
  <c r="I31" i="6"/>
  <c r="H31" i="6"/>
  <c r="G31" i="6"/>
  <c r="K30" i="6"/>
  <c r="J30" i="6"/>
  <c r="I30" i="6"/>
  <c r="H30" i="6"/>
  <c r="G30" i="6"/>
  <c r="K29" i="6"/>
  <c r="J29" i="6"/>
  <c r="I29" i="6"/>
  <c r="H29" i="6"/>
  <c r="G29" i="6"/>
  <c r="K28" i="6"/>
  <c r="J28" i="6"/>
  <c r="I28" i="6"/>
  <c r="H28" i="6"/>
  <c r="G28" i="6"/>
  <c r="K27" i="6"/>
  <c r="J27" i="6"/>
  <c r="I27" i="6"/>
  <c r="H27" i="6"/>
  <c r="G27" i="6"/>
  <c r="K26" i="6"/>
  <c r="J26" i="6"/>
  <c r="I26" i="6"/>
  <c r="H26" i="6"/>
  <c r="G26" i="6"/>
  <c r="K25" i="6"/>
  <c r="J25" i="6"/>
  <c r="I25" i="6"/>
  <c r="H25" i="6"/>
  <c r="G25" i="6"/>
  <c r="K24" i="6"/>
  <c r="J24" i="6"/>
  <c r="I24" i="6"/>
  <c r="H24" i="6"/>
  <c r="G24" i="6"/>
  <c r="K23" i="6"/>
  <c r="J23" i="6"/>
  <c r="I23" i="6"/>
  <c r="H23" i="6"/>
  <c r="G23" i="6"/>
  <c r="K22" i="6"/>
  <c r="J22" i="6"/>
  <c r="I22" i="6"/>
  <c r="H22" i="6"/>
  <c r="G22" i="6"/>
  <c r="K21" i="6"/>
  <c r="J21" i="6"/>
  <c r="I21" i="6"/>
  <c r="H21" i="6"/>
  <c r="G21" i="6"/>
  <c r="K20" i="6"/>
  <c r="J20" i="6"/>
  <c r="I20" i="6"/>
  <c r="H20" i="6"/>
  <c r="G20" i="6"/>
  <c r="K19" i="6"/>
  <c r="J19" i="6"/>
  <c r="I19" i="6"/>
  <c r="H19" i="6"/>
  <c r="G19" i="6"/>
  <c r="K18" i="6"/>
  <c r="J18" i="6"/>
  <c r="I18" i="6"/>
  <c r="H18" i="6"/>
  <c r="G18" i="6"/>
  <c r="K17" i="6"/>
  <c r="J17" i="6"/>
  <c r="I17" i="6"/>
  <c r="H17" i="6"/>
  <c r="G17" i="6"/>
  <c r="K16" i="6"/>
  <c r="J16" i="6"/>
  <c r="I16" i="6"/>
  <c r="H16" i="6"/>
  <c r="G16" i="6"/>
  <c r="K15" i="6"/>
  <c r="J15" i="6"/>
  <c r="I15" i="6"/>
  <c r="H15" i="6"/>
  <c r="G15" i="6"/>
  <c r="K14" i="6"/>
  <c r="J14" i="6"/>
  <c r="I14" i="6"/>
  <c r="H14" i="6"/>
  <c r="G14" i="6"/>
  <c r="K13" i="6"/>
  <c r="J13" i="6"/>
  <c r="I13" i="6"/>
  <c r="H13" i="6"/>
  <c r="G13" i="6"/>
  <c r="K12" i="6"/>
  <c r="J12" i="6"/>
  <c r="I12" i="6"/>
  <c r="H12" i="6"/>
  <c r="G12" i="6"/>
  <c r="K11" i="6"/>
  <c r="J11" i="6"/>
  <c r="I11" i="6"/>
  <c r="H11" i="6"/>
  <c r="G11" i="6"/>
  <c r="K10" i="6"/>
  <c r="J10" i="6"/>
  <c r="I10" i="6"/>
  <c r="H10" i="6"/>
  <c r="G10" i="6"/>
  <c r="K9" i="6"/>
  <c r="J9" i="6"/>
  <c r="I9" i="6"/>
  <c r="H9" i="6"/>
  <c r="G9" i="6"/>
  <c r="J8" i="6"/>
  <c r="I8" i="6"/>
  <c r="H8" i="6"/>
  <c r="G8" i="6"/>
  <c r="K8" i="6"/>
  <c r="J67" i="6"/>
  <c r="J68" i="6"/>
  <c r="I67" i="6"/>
  <c r="I68" i="6"/>
  <c r="H67" i="6"/>
  <c r="H68" i="6"/>
  <c r="G67" i="6"/>
  <c r="G68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K67" i="6"/>
  <c r="K68" i="6"/>
  <c r="E60" i="21"/>
  <c r="G60" i="21" s="1"/>
  <c r="F60" i="21"/>
  <c r="E61" i="21"/>
  <c r="G61" i="21" s="1"/>
  <c r="F61" i="21"/>
  <c r="E62" i="21"/>
  <c r="F62" i="21"/>
  <c r="G62" i="21" s="1"/>
  <c r="E63" i="21"/>
  <c r="F63" i="21"/>
  <c r="G63" i="21"/>
  <c r="E64" i="21"/>
  <c r="G64" i="21" s="1"/>
  <c r="F64" i="21"/>
  <c r="E65" i="21"/>
  <c r="G65" i="21" s="1"/>
  <c r="F65" i="21"/>
  <c r="E66" i="21"/>
  <c r="F66" i="21"/>
  <c r="G66" i="21" s="1"/>
  <c r="E67" i="21"/>
  <c r="F67" i="21"/>
  <c r="G67" i="21"/>
  <c r="E68" i="21"/>
  <c r="G68" i="21" s="1"/>
  <c r="F68" i="21"/>
  <c r="F70" i="21"/>
  <c r="E70" i="21"/>
  <c r="G70" i="21" s="1"/>
  <c r="F71" i="21"/>
  <c r="E71" i="21"/>
  <c r="G71" i="21" s="1"/>
  <c r="F72" i="21"/>
  <c r="E72" i="21"/>
  <c r="G72" i="21"/>
  <c r="F73" i="21"/>
  <c r="E73" i="21"/>
  <c r="G73" i="21" s="1"/>
  <c r="E91" i="21"/>
  <c r="G91" i="21" s="1"/>
  <c r="F91" i="21"/>
  <c r="G60" i="18"/>
  <c r="G61" i="18"/>
  <c r="G62" i="18"/>
  <c r="G63" i="18"/>
  <c r="G64" i="18"/>
  <c r="G65" i="18"/>
  <c r="G66" i="18"/>
  <c r="G67" i="18"/>
  <c r="G68" i="18"/>
  <c r="G70" i="18"/>
  <c r="G71" i="18"/>
  <c r="G72" i="18"/>
  <c r="G73" i="18"/>
  <c r="G91" i="18"/>
  <c r="R8" i="6"/>
  <c r="K64" i="14"/>
  <c r="R9" i="6"/>
  <c r="K65" i="14"/>
  <c r="R10" i="6"/>
  <c r="K66" i="14"/>
  <c r="R11" i="6"/>
  <c r="K67" i="14"/>
  <c r="R12" i="6"/>
  <c r="K68" i="14"/>
  <c r="R13" i="6"/>
  <c r="K69" i="14"/>
  <c r="R14" i="6"/>
  <c r="K70" i="14"/>
  <c r="R15" i="6"/>
  <c r="K71" i="14"/>
  <c r="R16" i="6"/>
  <c r="K88" i="14"/>
  <c r="R17" i="6"/>
  <c r="K89" i="14"/>
  <c r="R18" i="6"/>
  <c r="K90" i="14"/>
  <c r="R19" i="6"/>
  <c r="K91" i="14"/>
  <c r="R20" i="6"/>
  <c r="K92" i="14"/>
  <c r="R21" i="6"/>
  <c r="K93" i="14"/>
  <c r="R22" i="6"/>
  <c r="K94" i="14"/>
  <c r="R23" i="6"/>
  <c r="K95" i="14"/>
  <c r="R24" i="6"/>
  <c r="K96" i="14"/>
  <c r="R25" i="6"/>
  <c r="K97" i="14"/>
  <c r="R26" i="6"/>
  <c r="K98" i="14"/>
  <c r="R27" i="6"/>
  <c r="K99" i="14"/>
  <c r="R28" i="6"/>
  <c r="K100" i="14"/>
  <c r="R29" i="6"/>
  <c r="K101" i="14"/>
  <c r="R30" i="6"/>
  <c r="K102" i="14"/>
  <c r="R31" i="6"/>
  <c r="K103" i="14"/>
  <c r="R32" i="6"/>
  <c r="K104" i="14"/>
  <c r="R33" i="6"/>
  <c r="K105" i="14"/>
  <c r="R34" i="6"/>
  <c r="K106" i="14"/>
  <c r="R35" i="6"/>
  <c r="K107" i="14"/>
  <c r="R36" i="6"/>
  <c r="K108" i="14"/>
  <c r="R37" i="6"/>
  <c r="K109" i="14"/>
  <c r="R38" i="6"/>
  <c r="K110" i="14"/>
  <c r="R39" i="6"/>
  <c r="K111" i="14"/>
  <c r="R40" i="6"/>
  <c r="K112" i="14"/>
  <c r="R41" i="6"/>
  <c r="K113" i="14"/>
  <c r="R42" i="6"/>
  <c r="K114" i="14"/>
  <c r="R43" i="6"/>
  <c r="K115" i="14"/>
  <c r="R44" i="6"/>
  <c r="K116" i="14"/>
  <c r="R45" i="6"/>
  <c r="K117" i="14"/>
  <c r="R46" i="6"/>
  <c r="K118" i="14"/>
  <c r="R47" i="6"/>
  <c r="K119" i="14"/>
  <c r="R48" i="6"/>
  <c r="K120" i="14"/>
  <c r="R49" i="6"/>
  <c r="K121" i="14"/>
  <c r="R50" i="6"/>
  <c r="K122" i="14"/>
  <c r="R51" i="6"/>
  <c r="K123" i="14"/>
  <c r="R52" i="6"/>
  <c r="K124" i="14"/>
  <c r="R53" i="6"/>
  <c r="K125" i="14"/>
  <c r="R54" i="6"/>
  <c r="K126" i="14"/>
  <c r="R55" i="6"/>
  <c r="K127" i="14"/>
  <c r="R56" i="6"/>
  <c r="K128" i="14"/>
  <c r="R57" i="6"/>
  <c r="K129" i="14"/>
  <c r="R63" i="6"/>
  <c r="K130" i="14"/>
  <c r="R64" i="6"/>
  <c r="K148" i="14"/>
  <c r="R65" i="6"/>
  <c r="K149" i="14"/>
  <c r="R66" i="6"/>
  <c r="R67" i="6" s="1"/>
  <c r="R58" i="6"/>
  <c r="R59" i="6"/>
  <c r="R60" i="6"/>
  <c r="R61" i="6"/>
  <c r="R62" i="6"/>
  <c r="Q8" i="6"/>
  <c r="J64" i="14"/>
  <c r="Q9" i="6"/>
  <c r="J65" i="14"/>
  <c r="Q10" i="6"/>
  <c r="J66" i="14"/>
  <c r="Q11" i="6"/>
  <c r="J67" i="14"/>
  <c r="Q12" i="6"/>
  <c r="J68" i="14"/>
  <c r="Q13" i="6"/>
  <c r="J69" i="14"/>
  <c r="Q14" i="6"/>
  <c r="J70" i="14"/>
  <c r="Q15" i="6"/>
  <c r="J71" i="14"/>
  <c r="Q16" i="6"/>
  <c r="J88" i="14"/>
  <c r="Q17" i="6"/>
  <c r="J89" i="14"/>
  <c r="Q18" i="6"/>
  <c r="J90" i="14"/>
  <c r="Q19" i="6"/>
  <c r="J91" i="14"/>
  <c r="Q20" i="6"/>
  <c r="J92" i="14"/>
  <c r="Q21" i="6"/>
  <c r="J93" i="14"/>
  <c r="Q22" i="6"/>
  <c r="J94" i="14"/>
  <c r="Q23" i="6"/>
  <c r="J95" i="14"/>
  <c r="Q24" i="6"/>
  <c r="J96" i="14"/>
  <c r="Q25" i="6"/>
  <c r="J97" i="14"/>
  <c r="Q26" i="6"/>
  <c r="J98" i="14"/>
  <c r="Q27" i="6"/>
  <c r="J99" i="14"/>
  <c r="Q28" i="6"/>
  <c r="J100" i="14"/>
  <c r="Q29" i="6"/>
  <c r="J101" i="14"/>
  <c r="Q30" i="6"/>
  <c r="J102" i="14"/>
  <c r="Q31" i="6"/>
  <c r="J103" i="14"/>
  <c r="Q32" i="6"/>
  <c r="J104" i="14"/>
  <c r="Q33" i="6"/>
  <c r="J105" i="14"/>
  <c r="Q34" i="6"/>
  <c r="J106" i="14"/>
  <c r="Q35" i="6"/>
  <c r="J107" i="14"/>
  <c r="Q36" i="6"/>
  <c r="J108" i="14"/>
  <c r="Q37" i="6"/>
  <c r="J109" i="14"/>
  <c r="Q38" i="6"/>
  <c r="J110" i="14"/>
  <c r="Q39" i="6"/>
  <c r="J111" i="14"/>
  <c r="Q40" i="6"/>
  <c r="J112" i="14"/>
  <c r="Q41" i="6"/>
  <c r="J113" i="14"/>
  <c r="Q42" i="6"/>
  <c r="J114" i="14"/>
  <c r="Q43" i="6"/>
  <c r="J115" i="14"/>
  <c r="Q44" i="6"/>
  <c r="J116" i="14"/>
  <c r="Q45" i="6"/>
  <c r="J117" i="14"/>
  <c r="Q46" i="6"/>
  <c r="J118" i="14"/>
  <c r="Q47" i="6"/>
  <c r="J119" i="14"/>
  <c r="Q48" i="6"/>
  <c r="J120" i="14"/>
  <c r="Q49" i="6"/>
  <c r="J121" i="14"/>
  <c r="Q50" i="6"/>
  <c r="J122" i="14"/>
  <c r="Q51" i="6"/>
  <c r="J123" i="14"/>
  <c r="Q52" i="6"/>
  <c r="J124" i="14"/>
  <c r="Q53" i="6"/>
  <c r="J125" i="14"/>
  <c r="Q54" i="6"/>
  <c r="J126" i="14"/>
  <c r="Q55" i="6"/>
  <c r="J127" i="14"/>
  <c r="Q56" i="6"/>
  <c r="J128" i="14"/>
  <c r="Q57" i="6"/>
  <c r="J129" i="14"/>
  <c r="Q63" i="6"/>
  <c r="J130" i="14"/>
  <c r="Q64" i="6"/>
  <c r="J148" i="14"/>
  <c r="Q65" i="6"/>
  <c r="J149" i="14"/>
  <c r="Q66" i="6"/>
  <c r="J150" i="14" s="1"/>
  <c r="Q58" i="6"/>
  <c r="Q59" i="6"/>
  <c r="Q60" i="6"/>
  <c r="Q61" i="6"/>
  <c r="Q62" i="6"/>
  <c r="P8" i="6"/>
  <c r="I64" i="14"/>
  <c r="P9" i="6"/>
  <c r="I65" i="14"/>
  <c r="P10" i="6"/>
  <c r="I66" i="14"/>
  <c r="P11" i="6"/>
  <c r="I67" i="14"/>
  <c r="P12" i="6"/>
  <c r="I68" i="14"/>
  <c r="P13" i="6"/>
  <c r="I69" i="14"/>
  <c r="P14" i="6"/>
  <c r="I70" i="14"/>
  <c r="P15" i="6"/>
  <c r="I71" i="14"/>
  <c r="P16" i="6"/>
  <c r="I88" i="14"/>
  <c r="P17" i="6"/>
  <c r="I89" i="14"/>
  <c r="P18" i="6"/>
  <c r="I90" i="14"/>
  <c r="P19" i="6"/>
  <c r="I91" i="14"/>
  <c r="P20" i="6"/>
  <c r="I92" i="14"/>
  <c r="P21" i="6"/>
  <c r="I93" i="14"/>
  <c r="P22" i="6"/>
  <c r="I94" i="14"/>
  <c r="P23" i="6"/>
  <c r="I95" i="14"/>
  <c r="P24" i="6"/>
  <c r="I96" i="14"/>
  <c r="P25" i="6"/>
  <c r="I97" i="14"/>
  <c r="P26" i="6"/>
  <c r="I98" i="14"/>
  <c r="P27" i="6"/>
  <c r="I99" i="14"/>
  <c r="P28" i="6"/>
  <c r="I100" i="14"/>
  <c r="P29" i="6"/>
  <c r="I101" i="14"/>
  <c r="P30" i="6"/>
  <c r="I102" i="14"/>
  <c r="P31" i="6"/>
  <c r="I103" i="14"/>
  <c r="P32" i="6"/>
  <c r="I104" i="14"/>
  <c r="P33" i="6"/>
  <c r="I105" i="14"/>
  <c r="P34" i="6"/>
  <c r="I106" i="14"/>
  <c r="P35" i="6"/>
  <c r="I107" i="14"/>
  <c r="P36" i="6"/>
  <c r="I108" i="14"/>
  <c r="P37" i="6"/>
  <c r="I109" i="14"/>
  <c r="P38" i="6"/>
  <c r="I110" i="14"/>
  <c r="P39" i="6"/>
  <c r="I111" i="14"/>
  <c r="P40" i="6"/>
  <c r="I112" i="14"/>
  <c r="P41" i="6"/>
  <c r="I113" i="14"/>
  <c r="P42" i="6"/>
  <c r="I114" i="14"/>
  <c r="P43" i="6"/>
  <c r="I115" i="14"/>
  <c r="P44" i="6"/>
  <c r="I116" i="14"/>
  <c r="P45" i="6"/>
  <c r="I117" i="14"/>
  <c r="P46" i="6"/>
  <c r="I118" i="14"/>
  <c r="P47" i="6"/>
  <c r="I119" i="14"/>
  <c r="P48" i="6"/>
  <c r="I120" i="14"/>
  <c r="P49" i="6"/>
  <c r="I121" i="14"/>
  <c r="P50" i="6"/>
  <c r="I122" i="14"/>
  <c r="P51" i="6"/>
  <c r="I123" i="14"/>
  <c r="P52" i="6"/>
  <c r="I124" i="14"/>
  <c r="P53" i="6"/>
  <c r="I125" i="14"/>
  <c r="P54" i="6"/>
  <c r="I126" i="14"/>
  <c r="P55" i="6"/>
  <c r="I127" i="14"/>
  <c r="P56" i="6"/>
  <c r="I128" i="14"/>
  <c r="P57" i="6"/>
  <c r="I129" i="14"/>
  <c r="P63" i="6"/>
  <c r="I130" i="14"/>
  <c r="P64" i="6"/>
  <c r="I148" i="14"/>
  <c r="P65" i="6"/>
  <c r="I149" i="14"/>
  <c r="P66" i="6"/>
  <c r="P67" i="6" s="1"/>
  <c r="P58" i="6"/>
  <c r="P59" i="6"/>
  <c r="P60" i="6"/>
  <c r="P61" i="6"/>
  <c r="P62" i="6"/>
  <c r="O8" i="6"/>
  <c r="H64" i="14"/>
  <c r="O9" i="6"/>
  <c r="H65" i="14"/>
  <c r="O10" i="6"/>
  <c r="H66" i="14"/>
  <c r="O11" i="6"/>
  <c r="H67" i="14"/>
  <c r="O12" i="6"/>
  <c r="H68" i="14"/>
  <c r="O13" i="6"/>
  <c r="H69" i="14"/>
  <c r="O14" i="6"/>
  <c r="H70" i="14"/>
  <c r="O15" i="6"/>
  <c r="H71" i="14"/>
  <c r="O16" i="6"/>
  <c r="H88" i="14"/>
  <c r="O17" i="6"/>
  <c r="H89" i="14"/>
  <c r="O18" i="6"/>
  <c r="H90" i="14"/>
  <c r="O19" i="6"/>
  <c r="H91" i="14"/>
  <c r="O20" i="6"/>
  <c r="H92" i="14"/>
  <c r="O21" i="6"/>
  <c r="H93" i="14"/>
  <c r="O22" i="6"/>
  <c r="H94" i="14"/>
  <c r="O23" i="6"/>
  <c r="H95" i="14"/>
  <c r="O24" i="6"/>
  <c r="H96" i="14"/>
  <c r="O25" i="6"/>
  <c r="H97" i="14"/>
  <c r="O26" i="6"/>
  <c r="H98" i="14"/>
  <c r="O27" i="6"/>
  <c r="H99" i="14"/>
  <c r="O28" i="6"/>
  <c r="H100" i="14"/>
  <c r="O29" i="6"/>
  <c r="H101" i="14"/>
  <c r="O30" i="6"/>
  <c r="H102" i="14"/>
  <c r="O31" i="6"/>
  <c r="H103" i="14"/>
  <c r="O32" i="6"/>
  <c r="H104" i="14"/>
  <c r="O33" i="6"/>
  <c r="H105" i="14"/>
  <c r="O34" i="6"/>
  <c r="H106" i="14"/>
  <c r="O35" i="6"/>
  <c r="H107" i="14"/>
  <c r="O36" i="6"/>
  <c r="H108" i="14"/>
  <c r="O37" i="6"/>
  <c r="H109" i="14"/>
  <c r="O38" i="6"/>
  <c r="H110" i="14"/>
  <c r="O39" i="6"/>
  <c r="H111" i="14"/>
  <c r="O40" i="6"/>
  <c r="H112" i="14"/>
  <c r="O41" i="6"/>
  <c r="H113" i="14"/>
  <c r="O42" i="6"/>
  <c r="H114" i="14"/>
  <c r="O43" i="6"/>
  <c r="H115" i="14"/>
  <c r="O44" i="6"/>
  <c r="H116" i="14"/>
  <c r="O45" i="6"/>
  <c r="H117" i="14"/>
  <c r="O46" i="6"/>
  <c r="H118" i="14"/>
  <c r="O47" i="6"/>
  <c r="H119" i="14"/>
  <c r="O48" i="6"/>
  <c r="H120" i="14"/>
  <c r="O49" i="6"/>
  <c r="H121" i="14"/>
  <c r="O50" i="6"/>
  <c r="H122" i="14"/>
  <c r="O51" i="6"/>
  <c r="H123" i="14"/>
  <c r="O52" i="6"/>
  <c r="H124" i="14"/>
  <c r="O53" i="6"/>
  <c r="H125" i="14"/>
  <c r="O54" i="6"/>
  <c r="H126" i="14"/>
  <c r="O55" i="6"/>
  <c r="H127" i="14"/>
  <c r="O56" i="6"/>
  <c r="H128" i="14"/>
  <c r="O57" i="6"/>
  <c r="H129" i="14"/>
  <c r="O63" i="6"/>
  <c r="H130" i="14"/>
  <c r="O64" i="6"/>
  <c r="H148" i="14"/>
  <c r="O65" i="6"/>
  <c r="H149" i="14"/>
  <c r="O66" i="6"/>
  <c r="H150" i="14" s="1"/>
  <c r="O58" i="6"/>
  <c r="O59" i="6"/>
  <c r="O60" i="6"/>
  <c r="O61" i="6"/>
  <c r="O62" i="6"/>
  <c r="O67" i="6"/>
  <c r="N8" i="6"/>
  <c r="G64" i="14"/>
  <c r="N9" i="6"/>
  <c r="G65" i="14"/>
  <c r="N10" i="6"/>
  <c r="G66" i="14"/>
  <c r="N11" i="6"/>
  <c r="G67" i="14"/>
  <c r="N12" i="6"/>
  <c r="G68" i="14"/>
  <c r="N13" i="6"/>
  <c r="G69" i="14"/>
  <c r="N14" i="6"/>
  <c r="G70" i="14"/>
  <c r="N15" i="6"/>
  <c r="G71" i="14"/>
  <c r="N16" i="6"/>
  <c r="G88" i="14"/>
  <c r="N17" i="6"/>
  <c r="G89" i="14"/>
  <c r="N18" i="6"/>
  <c r="G90" i="14"/>
  <c r="N19" i="6"/>
  <c r="G91" i="14"/>
  <c r="N20" i="6"/>
  <c r="G92" i="14"/>
  <c r="N21" i="6"/>
  <c r="G93" i="14"/>
  <c r="N22" i="6"/>
  <c r="G94" i="14"/>
  <c r="N23" i="6"/>
  <c r="G95" i="14"/>
  <c r="N24" i="6"/>
  <c r="G96" i="14"/>
  <c r="N25" i="6"/>
  <c r="G97" i="14"/>
  <c r="N26" i="6"/>
  <c r="G98" i="14"/>
  <c r="N27" i="6"/>
  <c r="G99" i="14"/>
  <c r="N28" i="6"/>
  <c r="G100" i="14"/>
  <c r="N29" i="6"/>
  <c r="G101" i="14"/>
  <c r="N30" i="6"/>
  <c r="G102" i="14"/>
  <c r="N31" i="6"/>
  <c r="G103" i="14"/>
  <c r="N32" i="6"/>
  <c r="G104" i="14"/>
  <c r="N33" i="6"/>
  <c r="G105" i="14"/>
  <c r="N34" i="6"/>
  <c r="G106" i="14"/>
  <c r="N35" i="6"/>
  <c r="G107" i="14"/>
  <c r="N36" i="6"/>
  <c r="G108" i="14"/>
  <c r="N37" i="6"/>
  <c r="G109" i="14"/>
  <c r="N38" i="6"/>
  <c r="G110" i="14"/>
  <c r="N39" i="6"/>
  <c r="G111" i="14"/>
  <c r="N40" i="6"/>
  <c r="G112" i="14"/>
  <c r="N41" i="6"/>
  <c r="G113" i="14"/>
  <c r="N42" i="6"/>
  <c r="G114" i="14"/>
  <c r="N43" i="6"/>
  <c r="G115" i="14"/>
  <c r="N44" i="6"/>
  <c r="G116" i="14"/>
  <c r="N45" i="6"/>
  <c r="G117" i="14"/>
  <c r="N46" i="6"/>
  <c r="G118" i="14"/>
  <c r="N47" i="6"/>
  <c r="G119" i="14"/>
  <c r="N48" i="6"/>
  <c r="G120" i="14"/>
  <c r="N49" i="6"/>
  <c r="G121" i="14"/>
  <c r="N50" i="6"/>
  <c r="G122" i="14"/>
  <c r="N51" i="6"/>
  <c r="G123" i="14"/>
  <c r="N52" i="6"/>
  <c r="G124" i="14"/>
  <c r="N53" i="6"/>
  <c r="G125" i="14"/>
  <c r="N54" i="6"/>
  <c r="G126" i="14"/>
  <c r="N55" i="6"/>
  <c r="G127" i="14"/>
  <c r="N56" i="6"/>
  <c r="G128" i="14"/>
  <c r="N57" i="6"/>
  <c r="G129" i="14"/>
  <c r="N63" i="6"/>
  <c r="G130" i="14"/>
  <c r="N64" i="6"/>
  <c r="G148" i="14"/>
  <c r="N65" i="6"/>
  <c r="G149" i="14"/>
  <c r="N66" i="6"/>
  <c r="N67" i="6" s="1"/>
  <c r="N58" i="6"/>
  <c r="N59" i="6"/>
  <c r="N60" i="6"/>
  <c r="N61" i="6"/>
  <c r="N62" i="6"/>
  <c r="M8" i="6"/>
  <c r="F64" i="14"/>
  <c r="M9" i="6"/>
  <c r="F65" i="14"/>
  <c r="M10" i="6"/>
  <c r="F66" i="14"/>
  <c r="M11" i="6"/>
  <c r="F67" i="14"/>
  <c r="M12" i="6"/>
  <c r="F68" i="14"/>
  <c r="M13" i="6"/>
  <c r="F69" i="14"/>
  <c r="M14" i="6"/>
  <c r="F70" i="14"/>
  <c r="M15" i="6"/>
  <c r="F71" i="14"/>
  <c r="M16" i="6"/>
  <c r="F88" i="14"/>
  <c r="M17" i="6"/>
  <c r="F89" i="14"/>
  <c r="M18" i="6"/>
  <c r="F90" i="14"/>
  <c r="M19" i="6"/>
  <c r="F91" i="14"/>
  <c r="M20" i="6"/>
  <c r="F92" i="14"/>
  <c r="M21" i="6"/>
  <c r="F93" i="14"/>
  <c r="M22" i="6"/>
  <c r="F94" i="14"/>
  <c r="M23" i="6"/>
  <c r="F95" i="14"/>
  <c r="M24" i="6"/>
  <c r="F96" i="14"/>
  <c r="M25" i="6"/>
  <c r="F97" i="14"/>
  <c r="M26" i="6"/>
  <c r="F98" i="14"/>
  <c r="M27" i="6"/>
  <c r="F99" i="14"/>
  <c r="M28" i="6"/>
  <c r="F100" i="14"/>
  <c r="M29" i="6"/>
  <c r="F101" i="14"/>
  <c r="M30" i="6"/>
  <c r="F102" i="14"/>
  <c r="M31" i="6"/>
  <c r="F103" i="14"/>
  <c r="M32" i="6"/>
  <c r="F104" i="14"/>
  <c r="M33" i="6"/>
  <c r="F105" i="14"/>
  <c r="M34" i="6"/>
  <c r="F106" i="14"/>
  <c r="M35" i="6"/>
  <c r="F107" i="14"/>
  <c r="M36" i="6"/>
  <c r="F108" i="14"/>
  <c r="M37" i="6"/>
  <c r="F109" i="14"/>
  <c r="M38" i="6"/>
  <c r="F110" i="14"/>
  <c r="M39" i="6"/>
  <c r="F111" i="14"/>
  <c r="M40" i="6"/>
  <c r="F112" i="14"/>
  <c r="M41" i="6"/>
  <c r="F113" i="14"/>
  <c r="M42" i="6"/>
  <c r="F114" i="14"/>
  <c r="M43" i="6"/>
  <c r="F115" i="14"/>
  <c r="M44" i="6"/>
  <c r="F116" i="14"/>
  <c r="M45" i="6"/>
  <c r="F117" i="14"/>
  <c r="M46" i="6"/>
  <c r="F118" i="14"/>
  <c r="M47" i="6"/>
  <c r="F119" i="14"/>
  <c r="M48" i="6"/>
  <c r="F120" i="14"/>
  <c r="M49" i="6"/>
  <c r="F121" i="14"/>
  <c r="M50" i="6"/>
  <c r="F122" i="14"/>
  <c r="M51" i="6"/>
  <c r="F123" i="14"/>
  <c r="M52" i="6"/>
  <c r="F124" i="14"/>
  <c r="M53" i="6"/>
  <c r="F125" i="14"/>
  <c r="M54" i="6"/>
  <c r="F126" i="14"/>
  <c r="M55" i="6"/>
  <c r="F127" i="14"/>
  <c r="M56" i="6"/>
  <c r="F128" i="14"/>
  <c r="M57" i="6"/>
  <c r="F129" i="14"/>
  <c r="M63" i="6"/>
  <c r="F130" i="14"/>
  <c r="M64" i="6"/>
  <c r="F148" i="14"/>
  <c r="M65" i="6"/>
  <c r="F149" i="14"/>
  <c r="M66" i="6"/>
  <c r="F150" i="14" s="1"/>
  <c r="M58" i="6"/>
  <c r="M59" i="6"/>
  <c r="M60" i="6"/>
  <c r="M61" i="6"/>
  <c r="M62" i="6"/>
  <c r="L8" i="6"/>
  <c r="E64" i="14"/>
  <c r="L9" i="6"/>
  <c r="E65" i="14"/>
  <c r="L10" i="6"/>
  <c r="E66" i="14"/>
  <c r="L11" i="6"/>
  <c r="E67" i="14"/>
  <c r="L12" i="6"/>
  <c r="E68" i="14"/>
  <c r="L13" i="6"/>
  <c r="E69" i="14"/>
  <c r="L14" i="6"/>
  <c r="E70" i="14"/>
  <c r="L15" i="6"/>
  <c r="E71" i="14"/>
  <c r="L16" i="6"/>
  <c r="E88" i="14"/>
  <c r="L17" i="6"/>
  <c r="E89" i="14"/>
  <c r="L18" i="6"/>
  <c r="E90" i="14"/>
  <c r="L19" i="6"/>
  <c r="E91" i="14"/>
  <c r="L20" i="6"/>
  <c r="E92" i="14"/>
  <c r="L21" i="6"/>
  <c r="E93" i="14"/>
  <c r="L22" i="6"/>
  <c r="E94" i="14"/>
  <c r="L23" i="6"/>
  <c r="E95" i="14"/>
  <c r="L24" i="6"/>
  <c r="E96" i="14"/>
  <c r="L25" i="6"/>
  <c r="E97" i="14"/>
  <c r="L26" i="6"/>
  <c r="E98" i="14"/>
  <c r="L27" i="6"/>
  <c r="E99" i="14"/>
  <c r="L28" i="6"/>
  <c r="E100" i="14"/>
  <c r="L29" i="6"/>
  <c r="E101" i="14"/>
  <c r="L30" i="6"/>
  <c r="E102" i="14"/>
  <c r="L31" i="6"/>
  <c r="E103" i="14"/>
  <c r="L32" i="6"/>
  <c r="E104" i="14"/>
  <c r="L33" i="6"/>
  <c r="E105" i="14"/>
  <c r="L34" i="6"/>
  <c r="E106" i="14"/>
  <c r="L35" i="6"/>
  <c r="E107" i="14"/>
  <c r="L36" i="6"/>
  <c r="E108" i="14"/>
  <c r="L37" i="6"/>
  <c r="E109" i="14"/>
  <c r="L38" i="6"/>
  <c r="E110" i="14"/>
  <c r="L39" i="6"/>
  <c r="E111" i="14"/>
  <c r="L40" i="6"/>
  <c r="E112" i="14"/>
  <c r="L41" i="6"/>
  <c r="E113" i="14"/>
  <c r="L42" i="6"/>
  <c r="E114" i="14"/>
  <c r="L43" i="6"/>
  <c r="E115" i="14"/>
  <c r="L44" i="6"/>
  <c r="E116" i="14"/>
  <c r="L45" i="6"/>
  <c r="E117" i="14"/>
  <c r="L46" i="6"/>
  <c r="E118" i="14"/>
  <c r="L47" i="6"/>
  <c r="E119" i="14"/>
  <c r="L48" i="6"/>
  <c r="E120" i="14"/>
  <c r="L49" i="6"/>
  <c r="E121" i="14"/>
  <c r="L50" i="6"/>
  <c r="E122" i="14"/>
  <c r="L51" i="6"/>
  <c r="E123" i="14"/>
  <c r="L52" i="6"/>
  <c r="E124" i="14"/>
  <c r="L53" i="6"/>
  <c r="E125" i="14"/>
  <c r="L54" i="6"/>
  <c r="E126" i="14"/>
  <c r="L55" i="6"/>
  <c r="E127" i="14"/>
  <c r="L56" i="6"/>
  <c r="E128" i="14"/>
  <c r="L57" i="6"/>
  <c r="E129" i="14"/>
  <c r="L63" i="6"/>
  <c r="E130" i="14"/>
  <c r="L64" i="6"/>
  <c r="E148" i="14"/>
  <c r="L65" i="6"/>
  <c r="E149" i="14"/>
  <c r="L66" i="6"/>
  <c r="L67" i="6" s="1"/>
  <c r="L58" i="6"/>
  <c r="L59" i="6"/>
  <c r="L60" i="6"/>
  <c r="L61" i="6"/>
  <c r="L62" i="6"/>
  <c r="L91" i="16"/>
  <c r="K91" i="16"/>
  <c r="J91" i="16"/>
  <c r="I91" i="16"/>
  <c r="H91" i="16"/>
  <c r="G91" i="16"/>
  <c r="F91" i="16"/>
  <c r="L90" i="16"/>
  <c r="K90" i="16"/>
  <c r="J90" i="16"/>
  <c r="I90" i="16"/>
  <c r="H90" i="16"/>
  <c r="G90" i="16"/>
  <c r="F90" i="16"/>
  <c r="L89" i="16"/>
  <c r="K89" i="16"/>
  <c r="J89" i="16"/>
  <c r="I89" i="16"/>
  <c r="H89" i="16"/>
  <c r="G89" i="16"/>
  <c r="F89" i="16"/>
  <c r="L88" i="16"/>
  <c r="K88" i="16"/>
  <c r="J88" i="16"/>
  <c r="I88" i="16"/>
  <c r="H88" i="16"/>
  <c r="G88" i="16"/>
  <c r="F88" i="16"/>
  <c r="L87" i="16"/>
  <c r="K87" i="16"/>
  <c r="J87" i="16"/>
  <c r="I87" i="16"/>
  <c r="H87" i="16"/>
  <c r="G87" i="16"/>
  <c r="F87" i="16"/>
  <c r="L86" i="16"/>
  <c r="K86" i="16"/>
  <c r="J86" i="16"/>
  <c r="I86" i="16"/>
  <c r="H86" i="16"/>
  <c r="G86" i="16"/>
  <c r="F86" i="16"/>
  <c r="L85" i="16"/>
  <c r="K85" i="16"/>
  <c r="J85" i="16"/>
  <c r="I85" i="16"/>
  <c r="H85" i="16"/>
  <c r="G85" i="16"/>
  <c r="F85" i="16"/>
  <c r="L84" i="16"/>
  <c r="K84" i="16"/>
  <c r="J84" i="16"/>
  <c r="I84" i="16"/>
  <c r="H84" i="16"/>
  <c r="G84" i="16"/>
  <c r="F84" i="16"/>
  <c r="L83" i="16"/>
  <c r="K83" i="16"/>
  <c r="J83" i="16"/>
  <c r="I83" i="16"/>
  <c r="H83" i="16"/>
  <c r="G83" i="16"/>
  <c r="F83" i="16"/>
  <c r="L82" i="16"/>
  <c r="K82" i="16"/>
  <c r="J82" i="16"/>
  <c r="I82" i="16"/>
  <c r="H82" i="16"/>
  <c r="G82" i="16"/>
  <c r="F82" i="16"/>
  <c r="L81" i="16"/>
  <c r="K81" i="16"/>
  <c r="J81" i="16"/>
  <c r="I81" i="16"/>
  <c r="H81" i="16"/>
  <c r="G81" i="16"/>
  <c r="F81" i="16"/>
  <c r="L80" i="16"/>
  <c r="K80" i="16"/>
  <c r="J80" i="16"/>
  <c r="I80" i="16"/>
  <c r="H80" i="16"/>
  <c r="G80" i="16"/>
  <c r="F80" i="16"/>
  <c r="L79" i="16"/>
  <c r="K79" i="16"/>
  <c r="J79" i="16"/>
  <c r="I79" i="16"/>
  <c r="H79" i="16"/>
  <c r="G79" i="16"/>
  <c r="F79" i="16"/>
  <c r="L78" i="16"/>
  <c r="K78" i="16"/>
  <c r="J78" i="16"/>
  <c r="I78" i="16"/>
  <c r="H78" i="16"/>
  <c r="G78" i="16"/>
  <c r="F78" i="16"/>
  <c r="L77" i="16"/>
  <c r="K77" i="16"/>
  <c r="J77" i="16"/>
  <c r="I77" i="16"/>
  <c r="H77" i="16"/>
  <c r="G77" i="16"/>
  <c r="F77" i="16"/>
  <c r="L76" i="16"/>
  <c r="K76" i="16"/>
  <c r="J76" i="16"/>
  <c r="I76" i="16"/>
  <c r="H76" i="16"/>
  <c r="G76" i="16"/>
  <c r="F76" i="16"/>
  <c r="L75" i="16"/>
  <c r="K75" i="16"/>
  <c r="J75" i="16"/>
  <c r="I75" i="16"/>
  <c r="H75" i="16"/>
  <c r="G75" i="16"/>
  <c r="F75" i="16"/>
  <c r="L74" i="16"/>
  <c r="K74" i="16"/>
  <c r="J74" i="16"/>
  <c r="I74" i="16"/>
  <c r="H74" i="16"/>
  <c r="G74" i="16"/>
  <c r="F74" i="16"/>
  <c r="L73" i="16"/>
  <c r="K73" i="16"/>
  <c r="J73" i="16"/>
  <c r="I73" i="16"/>
  <c r="H73" i="16"/>
  <c r="G73" i="16"/>
  <c r="F73" i="16"/>
  <c r="L72" i="16"/>
  <c r="K72" i="16"/>
  <c r="J72" i="16"/>
  <c r="I72" i="16"/>
  <c r="H72" i="16"/>
  <c r="G72" i="16"/>
  <c r="F72" i="16"/>
  <c r="L71" i="16"/>
  <c r="K71" i="16"/>
  <c r="J71" i="16"/>
  <c r="I71" i="16"/>
  <c r="H71" i="16"/>
  <c r="G71" i="16"/>
  <c r="F71" i="16"/>
  <c r="L70" i="16"/>
  <c r="K70" i="16"/>
  <c r="J70" i="16"/>
  <c r="I70" i="16"/>
  <c r="H70" i="16"/>
  <c r="G70" i="16"/>
  <c r="F70" i="16"/>
  <c r="L69" i="16"/>
  <c r="K69" i="16"/>
  <c r="J69" i="16"/>
  <c r="I69" i="16"/>
  <c r="H69" i="16"/>
  <c r="G69" i="16"/>
  <c r="F69" i="16"/>
  <c r="L68" i="16"/>
  <c r="K68" i="16"/>
  <c r="J68" i="16"/>
  <c r="I68" i="16"/>
  <c r="H68" i="16"/>
  <c r="G68" i="16"/>
  <c r="F68" i="16"/>
  <c r="L67" i="16"/>
  <c r="K67" i="16"/>
  <c r="J67" i="16"/>
  <c r="I67" i="16"/>
  <c r="H67" i="16"/>
  <c r="G67" i="16"/>
  <c r="F67" i="16"/>
  <c r="L66" i="16"/>
  <c r="K66" i="16"/>
  <c r="J66" i="16"/>
  <c r="I66" i="16"/>
  <c r="H66" i="16"/>
  <c r="G66" i="16"/>
  <c r="F66" i="16"/>
  <c r="L65" i="16"/>
  <c r="K65" i="16"/>
  <c r="J65" i="16"/>
  <c r="I65" i="16"/>
  <c r="H65" i="16"/>
  <c r="G65" i="16"/>
  <c r="F65" i="16"/>
  <c r="L64" i="16"/>
  <c r="K64" i="16"/>
  <c r="J64" i="16"/>
  <c r="I64" i="16"/>
  <c r="H64" i="16"/>
  <c r="G64" i="16"/>
  <c r="F64" i="16"/>
  <c r="L63" i="16"/>
  <c r="K63" i="16"/>
  <c r="J63" i="16"/>
  <c r="I63" i="16"/>
  <c r="H63" i="16"/>
  <c r="G63" i="16"/>
  <c r="F63" i="16"/>
  <c r="L62" i="16"/>
  <c r="K62" i="16"/>
  <c r="J62" i="16"/>
  <c r="I62" i="16"/>
  <c r="H62" i="16"/>
  <c r="G62" i="16"/>
  <c r="F62" i="16"/>
  <c r="L61" i="16"/>
  <c r="K61" i="16"/>
  <c r="J61" i="16"/>
  <c r="I61" i="16"/>
  <c r="H61" i="16"/>
  <c r="G61" i="16"/>
  <c r="F61" i="16"/>
  <c r="L60" i="16"/>
  <c r="K60" i="16"/>
  <c r="J60" i="16"/>
  <c r="I60" i="16"/>
  <c r="H60" i="16"/>
  <c r="G60" i="16"/>
  <c r="F60" i="16"/>
  <c r="L59" i="16"/>
  <c r="K59" i="16"/>
  <c r="J59" i="16"/>
  <c r="I59" i="16"/>
  <c r="H59" i="16"/>
  <c r="G59" i="16"/>
  <c r="F59" i="16"/>
  <c r="L58" i="16"/>
  <c r="K58" i="16"/>
  <c r="J58" i="16"/>
  <c r="I58" i="16"/>
  <c r="H58" i="16"/>
  <c r="G58" i="16"/>
  <c r="F58" i="16"/>
  <c r="L57" i="16"/>
  <c r="K57" i="16"/>
  <c r="J57" i="16"/>
  <c r="I57" i="16"/>
  <c r="H57" i="16"/>
  <c r="G57" i="16"/>
  <c r="F57" i="16"/>
  <c r="L56" i="16"/>
  <c r="K56" i="16"/>
  <c r="J56" i="16"/>
  <c r="I56" i="16"/>
  <c r="H56" i="16"/>
  <c r="G56" i="16"/>
  <c r="F56" i="16"/>
  <c r="L55" i="16"/>
  <c r="K55" i="16"/>
  <c r="J55" i="16"/>
  <c r="I55" i="16"/>
  <c r="H55" i="16"/>
  <c r="G55" i="16"/>
  <c r="F55" i="16"/>
  <c r="L54" i="16"/>
  <c r="K54" i="16"/>
  <c r="J54" i="16"/>
  <c r="I54" i="16"/>
  <c r="H54" i="16"/>
  <c r="G54" i="16"/>
  <c r="F54" i="16"/>
  <c r="L53" i="16"/>
  <c r="K53" i="16"/>
  <c r="J53" i="16"/>
  <c r="I53" i="16"/>
  <c r="H53" i="16"/>
  <c r="G53" i="16"/>
  <c r="F53" i="16"/>
  <c r="L52" i="16"/>
  <c r="K52" i="16"/>
  <c r="J52" i="16"/>
  <c r="I52" i="16"/>
  <c r="H52" i="16"/>
  <c r="G52" i="16"/>
  <c r="F52" i="16"/>
  <c r="L51" i="16"/>
  <c r="K51" i="16"/>
  <c r="J51" i="16"/>
  <c r="I51" i="16"/>
  <c r="H51" i="16"/>
  <c r="G51" i="16"/>
  <c r="F51" i="16"/>
  <c r="L50" i="16"/>
  <c r="K50" i="16"/>
  <c r="J50" i="16"/>
  <c r="I50" i="16"/>
  <c r="H50" i="16"/>
  <c r="G50" i="16"/>
  <c r="F50" i="16"/>
  <c r="L49" i="16"/>
  <c r="K49" i="16"/>
  <c r="J49" i="16"/>
  <c r="I49" i="16"/>
  <c r="H49" i="16"/>
  <c r="G49" i="16"/>
  <c r="F49" i="16"/>
  <c r="L48" i="16"/>
  <c r="K48" i="16"/>
  <c r="J48" i="16"/>
  <c r="I48" i="16"/>
  <c r="H48" i="16"/>
  <c r="G48" i="16"/>
  <c r="F48" i="16"/>
  <c r="L47" i="16"/>
  <c r="K47" i="16"/>
  <c r="J47" i="16"/>
  <c r="I47" i="16"/>
  <c r="H47" i="16"/>
  <c r="G47" i="16"/>
  <c r="F47" i="16"/>
  <c r="L46" i="16"/>
  <c r="K46" i="16"/>
  <c r="J46" i="16"/>
  <c r="I46" i="16"/>
  <c r="H46" i="16"/>
  <c r="G46" i="16"/>
  <c r="F46" i="16"/>
  <c r="L45" i="16"/>
  <c r="K45" i="16"/>
  <c r="J45" i="16"/>
  <c r="I45" i="16"/>
  <c r="H45" i="16"/>
  <c r="G45" i="16"/>
  <c r="L44" i="16"/>
  <c r="K44" i="16"/>
  <c r="J44" i="16"/>
  <c r="I44" i="16"/>
  <c r="H44" i="16"/>
  <c r="G44" i="16"/>
  <c r="F44" i="16"/>
  <c r="L43" i="16"/>
  <c r="K43" i="16"/>
  <c r="J43" i="16"/>
  <c r="I43" i="16"/>
  <c r="H43" i="16"/>
  <c r="G43" i="16"/>
  <c r="F43" i="16"/>
  <c r="L42" i="16"/>
  <c r="K42" i="16"/>
  <c r="J42" i="16"/>
  <c r="I42" i="16"/>
  <c r="H42" i="16"/>
  <c r="G42" i="16"/>
  <c r="F42" i="16"/>
  <c r="L41" i="16"/>
  <c r="K41" i="16"/>
  <c r="J41" i="16"/>
  <c r="I41" i="16"/>
  <c r="H41" i="16"/>
  <c r="G41" i="16"/>
  <c r="F41" i="16"/>
  <c r="L40" i="16"/>
  <c r="K40" i="16"/>
  <c r="J40" i="16"/>
  <c r="I40" i="16"/>
  <c r="H40" i="16"/>
  <c r="G40" i="16"/>
  <c r="F40" i="16"/>
  <c r="L39" i="16"/>
  <c r="K39" i="16"/>
  <c r="J39" i="16"/>
  <c r="I39" i="16"/>
  <c r="H39" i="16"/>
  <c r="G39" i="16"/>
  <c r="F39" i="16"/>
  <c r="L38" i="16"/>
  <c r="K38" i="16"/>
  <c r="J38" i="16"/>
  <c r="I38" i="16"/>
  <c r="H38" i="16"/>
  <c r="G38" i="16"/>
  <c r="F38" i="16"/>
  <c r="L37" i="16"/>
  <c r="K37" i="16"/>
  <c r="J37" i="16"/>
  <c r="I37" i="16"/>
  <c r="H37" i="16"/>
  <c r="G37" i="16"/>
  <c r="F37" i="16"/>
  <c r="L36" i="16"/>
  <c r="K36" i="16"/>
  <c r="J36" i="16"/>
  <c r="I36" i="16"/>
  <c r="H36" i="16"/>
  <c r="G36" i="16"/>
  <c r="F36" i="16"/>
  <c r="L35" i="16"/>
  <c r="K35" i="16"/>
  <c r="J35" i="16"/>
  <c r="I35" i="16"/>
  <c r="H35" i="16"/>
  <c r="G35" i="16"/>
  <c r="F35" i="16"/>
  <c r="L34" i="16"/>
  <c r="K34" i="16"/>
  <c r="J34" i="16"/>
  <c r="I34" i="16"/>
  <c r="H34" i="16"/>
  <c r="G34" i="16"/>
  <c r="F34" i="16"/>
  <c r="L33" i="16"/>
  <c r="K33" i="16"/>
  <c r="J33" i="16"/>
  <c r="I33" i="16"/>
  <c r="H33" i="16"/>
  <c r="G33" i="16"/>
  <c r="F33" i="16"/>
  <c r="L32" i="16"/>
  <c r="K32" i="16"/>
  <c r="J32" i="16"/>
  <c r="I32" i="16"/>
  <c r="H32" i="16"/>
  <c r="G32" i="16"/>
  <c r="F32" i="16"/>
  <c r="L31" i="16"/>
  <c r="K31" i="16"/>
  <c r="J31" i="16"/>
  <c r="I31" i="16"/>
  <c r="H31" i="16"/>
  <c r="G31" i="16"/>
  <c r="F31" i="16"/>
  <c r="L30" i="16"/>
  <c r="K30" i="16"/>
  <c r="J30" i="16"/>
  <c r="I30" i="16"/>
  <c r="H30" i="16"/>
  <c r="G30" i="16"/>
  <c r="F30" i="16"/>
  <c r="L29" i="16"/>
  <c r="K29" i="16"/>
  <c r="J29" i="16"/>
  <c r="I29" i="16"/>
  <c r="H29" i="16"/>
  <c r="G29" i="16"/>
  <c r="F29" i="16"/>
  <c r="L28" i="16"/>
  <c r="K28" i="16"/>
  <c r="J28" i="16"/>
  <c r="I28" i="16"/>
  <c r="H28" i="16"/>
  <c r="G28" i="16"/>
  <c r="F28" i="16"/>
  <c r="L27" i="16"/>
  <c r="K27" i="16"/>
  <c r="J27" i="16"/>
  <c r="I27" i="16"/>
  <c r="H27" i="16"/>
  <c r="G27" i="16"/>
  <c r="F27" i="16"/>
  <c r="L26" i="16"/>
  <c r="K26" i="16"/>
  <c r="J26" i="16"/>
  <c r="I26" i="16"/>
  <c r="H26" i="16"/>
  <c r="G26" i="16"/>
  <c r="F26" i="16"/>
  <c r="L25" i="16"/>
  <c r="K25" i="16"/>
  <c r="J25" i="16"/>
  <c r="I25" i="16"/>
  <c r="H25" i="16"/>
  <c r="G25" i="16"/>
  <c r="F25" i="16"/>
  <c r="L24" i="16"/>
  <c r="K24" i="16"/>
  <c r="J24" i="16"/>
  <c r="I24" i="16"/>
  <c r="H24" i="16"/>
  <c r="G24" i="16"/>
  <c r="F24" i="16"/>
  <c r="L23" i="16"/>
  <c r="K23" i="16"/>
  <c r="J23" i="16"/>
  <c r="I23" i="16"/>
  <c r="H23" i="16"/>
  <c r="G23" i="16"/>
  <c r="F23" i="16"/>
  <c r="L22" i="16"/>
  <c r="K22" i="16"/>
  <c r="J22" i="16"/>
  <c r="I22" i="16"/>
  <c r="H22" i="16"/>
  <c r="G22" i="16"/>
  <c r="F22" i="16"/>
  <c r="L21" i="16"/>
  <c r="K21" i="16"/>
  <c r="J21" i="16"/>
  <c r="I21" i="16"/>
  <c r="H21" i="16"/>
  <c r="G21" i="16"/>
  <c r="F21" i="16"/>
  <c r="L20" i="16"/>
  <c r="K20" i="16"/>
  <c r="J20" i="16"/>
  <c r="I20" i="16"/>
  <c r="H20" i="16"/>
  <c r="G20" i="16"/>
  <c r="F20" i="16"/>
  <c r="L19" i="16"/>
  <c r="K19" i="16"/>
  <c r="J19" i="16"/>
  <c r="I19" i="16"/>
  <c r="H19" i="16"/>
  <c r="G19" i="16"/>
  <c r="F19" i="16"/>
  <c r="L18" i="16"/>
  <c r="K18" i="16"/>
  <c r="J18" i="16"/>
  <c r="I18" i="16"/>
  <c r="H18" i="16"/>
  <c r="G18" i="16"/>
  <c r="F18" i="16"/>
  <c r="L17" i="16"/>
  <c r="K17" i="16"/>
  <c r="J17" i="16"/>
  <c r="I17" i="16"/>
  <c r="H17" i="16"/>
  <c r="G17" i="16"/>
  <c r="F17" i="16"/>
  <c r="L16" i="16"/>
  <c r="K16" i="16"/>
  <c r="J16" i="16"/>
  <c r="I16" i="16"/>
  <c r="H16" i="16"/>
  <c r="G16" i="16"/>
  <c r="F16" i="16"/>
  <c r="L15" i="16"/>
  <c r="K15" i="16"/>
  <c r="J15" i="16"/>
  <c r="I15" i="16"/>
  <c r="H15" i="16"/>
  <c r="G15" i="16"/>
  <c r="F15" i="16"/>
  <c r="L14" i="16"/>
  <c r="K14" i="16"/>
  <c r="J14" i="16"/>
  <c r="I14" i="16"/>
  <c r="H14" i="16"/>
  <c r="G14" i="16"/>
  <c r="F14" i="16"/>
  <c r="L13" i="16"/>
  <c r="K13" i="16"/>
  <c r="J13" i="16"/>
  <c r="I13" i="16"/>
  <c r="H13" i="16"/>
  <c r="G13" i="16"/>
  <c r="F13" i="16"/>
  <c r="L12" i="16"/>
  <c r="K12" i="16"/>
  <c r="J12" i="16"/>
  <c r="I12" i="16"/>
  <c r="H12" i="16"/>
  <c r="G12" i="16"/>
  <c r="F12" i="16"/>
  <c r="L11" i="16"/>
  <c r="K11" i="16"/>
  <c r="J11" i="16"/>
  <c r="I11" i="16"/>
  <c r="H11" i="16"/>
  <c r="G11" i="16"/>
  <c r="F11" i="16"/>
  <c r="L10" i="16"/>
  <c r="K10" i="16"/>
  <c r="J10" i="16"/>
  <c r="I10" i="16"/>
  <c r="H10" i="16"/>
  <c r="G10" i="16"/>
  <c r="F10" i="16"/>
  <c r="L9" i="16"/>
  <c r="K9" i="16"/>
  <c r="J9" i="16"/>
  <c r="I9" i="16"/>
  <c r="H9" i="16"/>
  <c r="G9" i="16"/>
  <c r="F9" i="16"/>
  <c r="L8" i="16"/>
  <c r="K8" i="16"/>
  <c r="J8" i="16"/>
  <c r="I8" i="16"/>
  <c r="H8" i="16"/>
  <c r="G8" i="16"/>
  <c r="F8" i="16"/>
  <c r="F45" i="16"/>
  <c r="L18" i="9"/>
  <c r="K18" i="9"/>
  <c r="J18" i="9"/>
  <c r="I18" i="9"/>
  <c r="H18" i="9"/>
  <c r="G18" i="9"/>
  <c r="F18" i="9"/>
  <c r="E18" i="9"/>
  <c r="D18" i="9"/>
  <c r="C18" i="9"/>
  <c r="L14" i="9"/>
  <c r="K14" i="9"/>
  <c r="J14" i="9"/>
  <c r="I14" i="9"/>
  <c r="H14" i="9"/>
  <c r="G14" i="9"/>
  <c r="F14" i="9"/>
  <c r="E14" i="9"/>
  <c r="D14" i="9"/>
  <c r="C14" i="9"/>
  <c r="D12" i="9"/>
  <c r="E12" i="9"/>
  <c r="F12" i="9"/>
  <c r="G12" i="9"/>
  <c r="H12" i="9"/>
  <c r="I12" i="9"/>
  <c r="J12" i="9"/>
  <c r="K12" i="9"/>
  <c r="L12" i="9"/>
  <c r="M12" i="9"/>
  <c r="M7" i="9"/>
  <c r="L7" i="9"/>
  <c r="K7" i="9"/>
  <c r="J7" i="9"/>
  <c r="I7" i="9"/>
  <c r="H7" i="9"/>
  <c r="G7" i="9"/>
  <c r="F7" i="9"/>
  <c r="E7" i="9"/>
  <c r="D7" i="9"/>
  <c r="C7" i="9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9" i="18"/>
  <c r="G74" i="18"/>
  <c r="G75" i="18"/>
  <c r="G76" i="18"/>
  <c r="G77" i="18"/>
  <c r="G78" i="18"/>
  <c r="G79" i="18"/>
  <c r="G80" i="18"/>
  <c r="G81" i="18"/>
  <c r="G82" i="18"/>
  <c r="G83" i="18"/>
  <c r="G84" i="18"/>
  <c r="G85" i="18"/>
  <c r="G86" i="18"/>
  <c r="G87" i="18"/>
  <c r="G88" i="18"/>
  <c r="G89" i="18"/>
  <c r="G90" i="18"/>
  <c r="G92" i="18"/>
  <c r="I93" i="21"/>
  <c r="J93" i="21"/>
  <c r="K93" i="21"/>
  <c r="L93" i="21"/>
  <c r="M93" i="21"/>
  <c r="N93" i="21"/>
  <c r="H93" i="21"/>
  <c r="O91" i="21"/>
  <c r="O92" i="21"/>
  <c r="F66" i="22"/>
  <c r="E66" i="22"/>
  <c r="D66" i="22"/>
  <c r="F65" i="22"/>
  <c r="E65" i="22"/>
  <c r="D65" i="22"/>
  <c r="F64" i="22"/>
  <c r="E64" i="22"/>
  <c r="D64" i="22"/>
  <c r="F63" i="22"/>
  <c r="E63" i="22"/>
  <c r="D63" i="22"/>
  <c r="F62" i="22"/>
  <c r="E62" i="22"/>
  <c r="D62" i="22"/>
  <c r="F61" i="22"/>
  <c r="E61" i="22"/>
  <c r="D61" i="22"/>
  <c r="F60" i="22"/>
  <c r="E60" i="22"/>
  <c r="D60" i="22"/>
  <c r="F59" i="22"/>
  <c r="E59" i="22"/>
  <c r="D59" i="22"/>
  <c r="F58" i="22"/>
  <c r="E58" i="22"/>
  <c r="D58" i="22"/>
  <c r="F57" i="22"/>
  <c r="E57" i="22"/>
  <c r="D57" i="22"/>
  <c r="F56" i="22"/>
  <c r="E56" i="22"/>
  <c r="D56" i="22"/>
  <c r="F55" i="22"/>
  <c r="E55" i="22"/>
  <c r="D55" i="22"/>
  <c r="F54" i="22"/>
  <c r="E54" i="22"/>
  <c r="D54" i="22"/>
  <c r="F53" i="22"/>
  <c r="E53" i="22"/>
  <c r="D53" i="22"/>
  <c r="F52" i="22"/>
  <c r="E52" i="22"/>
  <c r="D52" i="22"/>
  <c r="F51" i="22"/>
  <c r="E51" i="22"/>
  <c r="D51" i="22"/>
  <c r="F50" i="22"/>
  <c r="E50" i="22"/>
  <c r="D50" i="22"/>
  <c r="F49" i="22"/>
  <c r="E49" i="22"/>
  <c r="D49" i="22"/>
  <c r="F48" i="22"/>
  <c r="E48" i="22"/>
  <c r="D48" i="22"/>
  <c r="F47" i="22"/>
  <c r="E47" i="22"/>
  <c r="D47" i="22"/>
  <c r="F46" i="22"/>
  <c r="E46" i="22"/>
  <c r="D46" i="22"/>
  <c r="F45" i="22"/>
  <c r="E45" i="22"/>
  <c r="D45" i="22"/>
  <c r="F44" i="22"/>
  <c r="E44" i="22"/>
  <c r="D44" i="22"/>
  <c r="F43" i="22"/>
  <c r="E43" i="22"/>
  <c r="D43" i="22"/>
  <c r="F42" i="22"/>
  <c r="E42" i="22"/>
  <c r="D42" i="22"/>
  <c r="F41" i="22"/>
  <c r="E41" i="22"/>
  <c r="D41" i="22"/>
  <c r="F40" i="22"/>
  <c r="E40" i="22"/>
  <c r="D40" i="22"/>
  <c r="F39" i="22"/>
  <c r="E39" i="22"/>
  <c r="D39" i="22"/>
  <c r="F38" i="22"/>
  <c r="E38" i="22"/>
  <c r="D38" i="22"/>
  <c r="F37" i="22"/>
  <c r="E37" i="22"/>
  <c r="D37" i="22"/>
  <c r="F36" i="22"/>
  <c r="E36" i="22"/>
  <c r="D36" i="22"/>
  <c r="F35" i="22"/>
  <c r="E35" i="22"/>
  <c r="D35" i="22"/>
  <c r="F34" i="22"/>
  <c r="E34" i="22"/>
  <c r="D34" i="22"/>
  <c r="F33" i="22"/>
  <c r="E33" i="22"/>
  <c r="D33" i="22"/>
  <c r="F32" i="22"/>
  <c r="E32" i="22"/>
  <c r="D32" i="22"/>
  <c r="F31" i="22"/>
  <c r="E31" i="22"/>
  <c r="D31" i="22"/>
  <c r="F30" i="22"/>
  <c r="E30" i="22"/>
  <c r="D30" i="22"/>
  <c r="F29" i="22"/>
  <c r="E29" i="22"/>
  <c r="D29" i="22"/>
  <c r="F28" i="22"/>
  <c r="E28" i="22"/>
  <c r="D28" i="22"/>
  <c r="F27" i="22"/>
  <c r="E27" i="22"/>
  <c r="D27" i="22"/>
  <c r="F26" i="22"/>
  <c r="E26" i="22"/>
  <c r="D26" i="22"/>
  <c r="F25" i="22"/>
  <c r="E25" i="22"/>
  <c r="D25" i="22"/>
  <c r="F24" i="22"/>
  <c r="E24" i="22"/>
  <c r="D24" i="22"/>
  <c r="F23" i="22"/>
  <c r="E23" i="22"/>
  <c r="D23" i="22"/>
  <c r="F22" i="22"/>
  <c r="E22" i="22"/>
  <c r="D22" i="22"/>
  <c r="F21" i="22"/>
  <c r="E21" i="22"/>
  <c r="D21" i="22"/>
  <c r="F20" i="22"/>
  <c r="E20" i="22"/>
  <c r="D20" i="22"/>
  <c r="F19" i="22"/>
  <c r="E19" i="22"/>
  <c r="D19" i="22"/>
  <c r="F18" i="22"/>
  <c r="E18" i="22"/>
  <c r="D18" i="22"/>
  <c r="F17" i="22"/>
  <c r="E17" i="22"/>
  <c r="D17" i="22"/>
  <c r="F16" i="22"/>
  <c r="E16" i="22"/>
  <c r="D16" i="22"/>
  <c r="F15" i="22"/>
  <c r="E15" i="22"/>
  <c r="D15" i="22"/>
  <c r="F14" i="22"/>
  <c r="E14" i="22"/>
  <c r="D14" i="22"/>
  <c r="F13" i="22"/>
  <c r="E13" i="22"/>
  <c r="D13" i="22"/>
  <c r="F12" i="22"/>
  <c r="E12" i="22"/>
  <c r="D12" i="22"/>
  <c r="F11" i="22"/>
  <c r="E11" i="22"/>
  <c r="D11" i="22"/>
  <c r="F10" i="22"/>
  <c r="E10" i="22"/>
  <c r="D10" i="22"/>
  <c r="F9" i="22"/>
  <c r="E9" i="22"/>
  <c r="D9" i="22"/>
  <c r="F8" i="22"/>
  <c r="E8" i="22"/>
  <c r="D8" i="22"/>
  <c r="O14" i="18"/>
  <c r="O9" i="18"/>
  <c r="O10" i="18"/>
  <c r="O11" i="18"/>
  <c r="O12" i="18"/>
  <c r="O13" i="18"/>
  <c r="O15" i="18"/>
  <c r="O16" i="18"/>
  <c r="O17" i="18"/>
  <c r="O18" i="18"/>
  <c r="O19" i="18"/>
  <c r="O20" i="18"/>
  <c r="O21" i="18"/>
  <c r="O22" i="18"/>
  <c r="O23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O41" i="18"/>
  <c r="O42" i="18"/>
  <c r="O43" i="18"/>
  <c r="O44" i="18"/>
  <c r="O45" i="18"/>
  <c r="O46" i="18"/>
  <c r="O47" i="18"/>
  <c r="O48" i="18"/>
  <c r="O49" i="18"/>
  <c r="O50" i="18"/>
  <c r="O51" i="18"/>
  <c r="O52" i="18"/>
  <c r="O53" i="18"/>
  <c r="O54" i="18"/>
  <c r="O55" i="18"/>
  <c r="O56" i="18"/>
  <c r="O57" i="18"/>
  <c r="O58" i="18"/>
  <c r="O59" i="18"/>
  <c r="O60" i="18"/>
  <c r="O61" i="18"/>
  <c r="O62" i="18"/>
  <c r="O63" i="18"/>
  <c r="O64" i="18"/>
  <c r="O65" i="18"/>
  <c r="O66" i="18"/>
  <c r="O67" i="18"/>
  <c r="O68" i="18"/>
  <c r="O69" i="18"/>
  <c r="O70" i="18"/>
  <c r="O71" i="18"/>
  <c r="O72" i="18"/>
  <c r="O73" i="18"/>
  <c r="O74" i="18"/>
  <c r="O75" i="18"/>
  <c r="O76" i="18"/>
  <c r="O77" i="18"/>
  <c r="O78" i="18"/>
  <c r="O79" i="18"/>
  <c r="O80" i="18"/>
  <c r="O81" i="18"/>
  <c r="O82" i="18"/>
  <c r="O83" i="18"/>
  <c r="O84" i="18"/>
  <c r="O85" i="18"/>
  <c r="O86" i="18"/>
  <c r="O87" i="18"/>
  <c r="O88" i="18"/>
  <c r="O89" i="18"/>
  <c r="O90" i="18"/>
  <c r="O91" i="18"/>
  <c r="O92" i="18"/>
  <c r="O10" i="21"/>
  <c r="O11" i="21"/>
  <c r="O12" i="21"/>
  <c r="O13" i="21"/>
  <c r="O14" i="21"/>
  <c r="O15" i="21"/>
  <c r="O16" i="21"/>
  <c r="O17" i="21"/>
  <c r="O18" i="21"/>
  <c r="O19" i="21"/>
  <c r="O20" i="21"/>
  <c r="O21" i="21"/>
  <c r="O22" i="21"/>
  <c r="O23" i="21"/>
  <c r="O24" i="21"/>
  <c r="O25" i="21"/>
  <c r="O26" i="21"/>
  <c r="O27" i="21"/>
  <c r="O28" i="21"/>
  <c r="O29" i="21"/>
  <c r="O30" i="21"/>
  <c r="O31" i="21"/>
  <c r="O32" i="21"/>
  <c r="O33" i="21"/>
  <c r="O34" i="21"/>
  <c r="O35" i="21"/>
  <c r="O36" i="21"/>
  <c r="O37" i="21"/>
  <c r="O38" i="21"/>
  <c r="O39" i="21"/>
  <c r="O40" i="21"/>
  <c r="O41" i="21"/>
  <c r="O42" i="21"/>
  <c r="O43" i="21"/>
  <c r="O44" i="21"/>
  <c r="O45" i="21"/>
  <c r="O46" i="21"/>
  <c r="O47" i="21"/>
  <c r="O48" i="21"/>
  <c r="O49" i="21"/>
  <c r="O50" i="21"/>
  <c r="O51" i="21"/>
  <c r="O52" i="21"/>
  <c r="O53" i="21"/>
  <c r="O54" i="21"/>
  <c r="O55" i="21"/>
  <c r="O56" i="21"/>
  <c r="O57" i="21"/>
  <c r="O58" i="21"/>
  <c r="O59" i="21"/>
  <c r="O60" i="21"/>
  <c r="O61" i="21"/>
  <c r="O62" i="21"/>
  <c r="O63" i="21"/>
  <c r="O64" i="21"/>
  <c r="O65" i="21"/>
  <c r="O66" i="21"/>
  <c r="O67" i="21"/>
  <c r="O68" i="21"/>
  <c r="O69" i="21"/>
  <c r="O70" i="21"/>
  <c r="O71" i="21"/>
  <c r="O72" i="21"/>
  <c r="O73" i="21"/>
  <c r="O74" i="21"/>
  <c r="O75" i="21"/>
  <c r="O76" i="21"/>
  <c r="O77" i="21"/>
  <c r="O78" i="21"/>
  <c r="O79" i="21"/>
  <c r="O80" i="21"/>
  <c r="O81" i="21"/>
  <c r="O82" i="21"/>
  <c r="O83" i="21"/>
  <c r="O84" i="21"/>
  <c r="O85" i="21"/>
  <c r="O86" i="21"/>
  <c r="O87" i="21"/>
  <c r="O88" i="21"/>
  <c r="O89" i="21"/>
  <c r="O90" i="21"/>
  <c r="O9" i="21"/>
  <c r="O93" i="21"/>
  <c r="C289" i="14"/>
  <c r="C288" i="14"/>
  <c r="C287" i="14"/>
  <c r="G9" i="22"/>
  <c r="H9" i="22"/>
  <c r="I9" i="22"/>
  <c r="J9" i="22"/>
  <c r="K9" i="22"/>
  <c r="G10" i="22"/>
  <c r="H10" i="22"/>
  <c r="I10" i="22"/>
  <c r="J10" i="22"/>
  <c r="K10" i="22"/>
  <c r="G11" i="22"/>
  <c r="H11" i="22"/>
  <c r="I11" i="22"/>
  <c r="J11" i="22"/>
  <c r="K11" i="22"/>
  <c r="G12" i="22"/>
  <c r="H12" i="22"/>
  <c r="I12" i="22"/>
  <c r="J12" i="22"/>
  <c r="K12" i="22"/>
  <c r="G13" i="22"/>
  <c r="H13" i="22"/>
  <c r="I13" i="22"/>
  <c r="J13" i="22"/>
  <c r="K13" i="22"/>
  <c r="G14" i="22"/>
  <c r="H14" i="22"/>
  <c r="I14" i="22"/>
  <c r="J14" i="22"/>
  <c r="K14" i="22"/>
  <c r="G15" i="22"/>
  <c r="H15" i="22"/>
  <c r="I15" i="22"/>
  <c r="J15" i="22"/>
  <c r="K15" i="22"/>
  <c r="G16" i="22"/>
  <c r="H16" i="22"/>
  <c r="I16" i="22"/>
  <c r="J16" i="22"/>
  <c r="K16" i="22"/>
  <c r="G17" i="22"/>
  <c r="H17" i="22"/>
  <c r="I17" i="22"/>
  <c r="J17" i="22"/>
  <c r="K17" i="22"/>
  <c r="G18" i="22"/>
  <c r="H18" i="22"/>
  <c r="I18" i="22"/>
  <c r="J18" i="22"/>
  <c r="K18" i="22"/>
  <c r="G19" i="22"/>
  <c r="H19" i="22"/>
  <c r="I19" i="22"/>
  <c r="J19" i="22"/>
  <c r="K19" i="22"/>
  <c r="G20" i="22"/>
  <c r="H20" i="22"/>
  <c r="I20" i="22"/>
  <c r="J20" i="22"/>
  <c r="K20" i="22"/>
  <c r="G21" i="22"/>
  <c r="H21" i="22"/>
  <c r="I21" i="22"/>
  <c r="J21" i="22"/>
  <c r="K21" i="22"/>
  <c r="G22" i="22"/>
  <c r="H22" i="22"/>
  <c r="I22" i="22"/>
  <c r="J22" i="22"/>
  <c r="K22" i="22"/>
  <c r="G23" i="22"/>
  <c r="H23" i="22"/>
  <c r="I23" i="22"/>
  <c r="J23" i="22"/>
  <c r="K23" i="22"/>
  <c r="G24" i="22"/>
  <c r="H24" i="22"/>
  <c r="I24" i="22"/>
  <c r="J24" i="22"/>
  <c r="K24" i="22"/>
  <c r="G25" i="22"/>
  <c r="H25" i="22"/>
  <c r="I25" i="22"/>
  <c r="J25" i="22"/>
  <c r="K25" i="22"/>
  <c r="G26" i="22"/>
  <c r="H26" i="22"/>
  <c r="I26" i="22"/>
  <c r="J26" i="22"/>
  <c r="K26" i="22"/>
  <c r="G27" i="22"/>
  <c r="H27" i="22"/>
  <c r="I27" i="22"/>
  <c r="J27" i="22"/>
  <c r="K27" i="22"/>
  <c r="G28" i="22"/>
  <c r="H28" i="22"/>
  <c r="I28" i="22"/>
  <c r="J28" i="22"/>
  <c r="K28" i="22"/>
  <c r="G29" i="22"/>
  <c r="H29" i="22"/>
  <c r="I29" i="22"/>
  <c r="J29" i="22"/>
  <c r="K29" i="22"/>
  <c r="G30" i="22"/>
  <c r="H30" i="22"/>
  <c r="I30" i="22"/>
  <c r="J30" i="22"/>
  <c r="K30" i="22"/>
  <c r="G31" i="22"/>
  <c r="H31" i="22"/>
  <c r="I31" i="22"/>
  <c r="J31" i="22"/>
  <c r="K31" i="22"/>
  <c r="G32" i="22"/>
  <c r="H32" i="22"/>
  <c r="I32" i="22"/>
  <c r="J32" i="22"/>
  <c r="K32" i="22"/>
  <c r="G33" i="22"/>
  <c r="H33" i="22"/>
  <c r="I33" i="22"/>
  <c r="J33" i="22"/>
  <c r="K33" i="22"/>
  <c r="G34" i="22"/>
  <c r="H34" i="22"/>
  <c r="I34" i="22"/>
  <c r="J34" i="22"/>
  <c r="K34" i="22"/>
  <c r="G35" i="22"/>
  <c r="H35" i="22"/>
  <c r="I35" i="22"/>
  <c r="J35" i="22"/>
  <c r="K35" i="22"/>
  <c r="G36" i="22"/>
  <c r="H36" i="22"/>
  <c r="I36" i="22"/>
  <c r="J36" i="22"/>
  <c r="K36" i="22"/>
  <c r="G37" i="22"/>
  <c r="H37" i="22"/>
  <c r="I37" i="22"/>
  <c r="J37" i="22"/>
  <c r="K37" i="22"/>
  <c r="G38" i="22"/>
  <c r="H38" i="22"/>
  <c r="I38" i="22"/>
  <c r="J38" i="22"/>
  <c r="K38" i="22"/>
  <c r="G39" i="22"/>
  <c r="H39" i="22"/>
  <c r="I39" i="22"/>
  <c r="J39" i="22"/>
  <c r="K39" i="22"/>
  <c r="G40" i="22"/>
  <c r="H40" i="22"/>
  <c r="I40" i="22"/>
  <c r="J40" i="22"/>
  <c r="K40" i="22"/>
  <c r="G41" i="22"/>
  <c r="H41" i="22"/>
  <c r="I41" i="22"/>
  <c r="J41" i="22"/>
  <c r="K41" i="22"/>
  <c r="G42" i="22"/>
  <c r="H42" i="22"/>
  <c r="I42" i="22"/>
  <c r="J42" i="22"/>
  <c r="K42" i="22"/>
  <c r="G43" i="22"/>
  <c r="H43" i="22"/>
  <c r="I43" i="22"/>
  <c r="J43" i="22"/>
  <c r="K43" i="22"/>
  <c r="G44" i="22"/>
  <c r="H44" i="22"/>
  <c r="I44" i="22"/>
  <c r="J44" i="22"/>
  <c r="K44" i="22"/>
  <c r="G45" i="22"/>
  <c r="H45" i="22"/>
  <c r="I45" i="22"/>
  <c r="J45" i="22"/>
  <c r="K45" i="22"/>
  <c r="G46" i="22"/>
  <c r="H46" i="22"/>
  <c r="I46" i="22"/>
  <c r="J46" i="22"/>
  <c r="K46" i="22"/>
  <c r="G47" i="22"/>
  <c r="H47" i="22"/>
  <c r="I47" i="22"/>
  <c r="J47" i="22"/>
  <c r="K47" i="22"/>
  <c r="G48" i="22"/>
  <c r="H48" i="22"/>
  <c r="I48" i="22"/>
  <c r="J48" i="22"/>
  <c r="K48" i="22"/>
  <c r="G49" i="22"/>
  <c r="H49" i="22"/>
  <c r="I49" i="22"/>
  <c r="J49" i="22"/>
  <c r="K49" i="22"/>
  <c r="G50" i="22"/>
  <c r="H50" i="22"/>
  <c r="I50" i="22"/>
  <c r="J50" i="22"/>
  <c r="K50" i="22"/>
  <c r="G51" i="22"/>
  <c r="H51" i="22"/>
  <c r="I51" i="22"/>
  <c r="J51" i="22"/>
  <c r="K51" i="22"/>
  <c r="G52" i="22"/>
  <c r="H52" i="22"/>
  <c r="I52" i="22"/>
  <c r="J52" i="22"/>
  <c r="K52" i="22"/>
  <c r="G53" i="22"/>
  <c r="H53" i="22"/>
  <c r="I53" i="22"/>
  <c r="J53" i="22"/>
  <c r="K53" i="22"/>
  <c r="G54" i="22"/>
  <c r="H54" i="22"/>
  <c r="I54" i="22"/>
  <c r="J54" i="22"/>
  <c r="K54" i="22"/>
  <c r="G55" i="22"/>
  <c r="H55" i="22"/>
  <c r="I55" i="22"/>
  <c r="J55" i="22"/>
  <c r="K55" i="22"/>
  <c r="G56" i="22"/>
  <c r="H56" i="22"/>
  <c r="I56" i="22"/>
  <c r="J56" i="22"/>
  <c r="K56" i="22"/>
  <c r="G57" i="22"/>
  <c r="H57" i="22"/>
  <c r="I57" i="22"/>
  <c r="J57" i="22"/>
  <c r="K57" i="22"/>
  <c r="G58" i="22"/>
  <c r="H58" i="22"/>
  <c r="I58" i="22"/>
  <c r="J58" i="22"/>
  <c r="K58" i="22"/>
  <c r="G59" i="22"/>
  <c r="H59" i="22"/>
  <c r="I59" i="22"/>
  <c r="J59" i="22"/>
  <c r="K59" i="22"/>
  <c r="G60" i="22"/>
  <c r="H60" i="22"/>
  <c r="I60" i="22"/>
  <c r="J60" i="22"/>
  <c r="K60" i="22"/>
  <c r="G61" i="22"/>
  <c r="H61" i="22"/>
  <c r="I61" i="22"/>
  <c r="J61" i="22"/>
  <c r="K61" i="22"/>
  <c r="G62" i="22"/>
  <c r="H62" i="22"/>
  <c r="I62" i="22"/>
  <c r="J62" i="22"/>
  <c r="K62" i="22"/>
  <c r="G63" i="22"/>
  <c r="H63" i="22"/>
  <c r="I63" i="22"/>
  <c r="J63" i="22"/>
  <c r="K63" i="22"/>
  <c r="G64" i="22"/>
  <c r="H64" i="22"/>
  <c r="I64" i="22"/>
  <c r="J64" i="22"/>
  <c r="K64" i="22"/>
  <c r="G65" i="22"/>
  <c r="H65" i="22"/>
  <c r="I65" i="22"/>
  <c r="J65" i="22"/>
  <c r="K65" i="22"/>
  <c r="G66" i="22"/>
  <c r="H66" i="22"/>
  <c r="I66" i="22"/>
  <c r="J66" i="22"/>
  <c r="K66" i="22"/>
  <c r="G8" i="22"/>
  <c r="H8" i="22"/>
  <c r="I8" i="22"/>
  <c r="J8" i="22"/>
  <c r="K8" i="22"/>
  <c r="F92" i="21"/>
  <c r="E92" i="21"/>
  <c r="D92" i="21"/>
  <c r="C92" i="21"/>
  <c r="B92" i="21"/>
  <c r="D91" i="21"/>
  <c r="C91" i="21"/>
  <c r="B91" i="21"/>
  <c r="F90" i="21"/>
  <c r="E90" i="21"/>
  <c r="D90" i="21"/>
  <c r="C90" i="21"/>
  <c r="B90" i="21"/>
  <c r="F89" i="21"/>
  <c r="E89" i="21"/>
  <c r="D89" i="21"/>
  <c r="C89" i="21"/>
  <c r="B89" i="21"/>
  <c r="F88" i="21"/>
  <c r="E88" i="21"/>
  <c r="D88" i="21"/>
  <c r="C88" i="21"/>
  <c r="B88" i="21"/>
  <c r="F87" i="21"/>
  <c r="E87" i="21"/>
  <c r="D87" i="21"/>
  <c r="C87" i="21"/>
  <c r="B87" i="21"/>
  <c r="F86" i="21"/>
  <c r="E86" i="21"/>
  <c r="D86" i="21"/>
  <c r="C86" i="21"/>
  <c r="B86" i="21"/>
  <c r="F85" i="21"/>
  <c r="E85" i="21"/>
  <c r="D85" i="21"/>
  <c r="C85" i="21"/>
  <c r="B85" i="21"/>
  <c r="F84" i="21"/>
  <c r="E84" i="21"/>
  <c r="D84" i="21"/>
  <c r="C84" i="21"/>
  <c r="B84" i="21"/>
  <c r="F83" i="21"/>
  <c r="E83" i="21"/>
  <c r="D83" i="21"/>
  <c r="C83" i="21"/>
  <c r="B83" i="21"/>
  <c r="F82" i="21"/>
  <c r="E82" i="21"/>
  <c r="D82" i="21"/>
  <c r="C82" i="21"/>
  <c r="B82" i="21"/>
  <c r="F81" i="21"/>
  <c r="E81" i="21"/>
  <c r="D81" i="21"/>
  <c r="C81" i="21"/>
  <c r="B81" i="21"/>
  <c r="F80" i="21"/>
  <c r="E80" i="21"/>
  <c r="D80" i="21"/>
  <c r="C80" i="21"/>
  <c r="B80" i="21"/>
  <c r="F79" i="21"/>
  <c r="E79" i="21"/>
  <c r="D79" i="21"/>
  <c r="C79" i="21"/>
  <c r="B79" i="21"/>
  <c r="F78" i="21"/>
  <c r="E78" i="21"/>
  <c r="D78" i="21"/>
  <c r="C78" i="21"/>
  <c r="B78" i="21"/>
  <c r="F77" i="21"/>
  <c r="E77" i="21"/>
  <c r="D77" i="21"/>
  <c r="C77" i="21"/>
  <c r="B77" i="21"/>
  <c r="F76" i="21"/>
  <c r="E76" i="21"/>
  <c r="D76" i="21"/>
  <c r="C76" i="21"/>
  <c r="B76" i="21"/>
  <c r="F75" i="21"/>
  <c r="E75" i="21"/>
  <c r="D75" i="21"/>
  <c r="C75" i="21"/>
  <c r="B75" i="21"/>
  <c r="F74" i="21"/>
  <c r="E74" i="21"/>
  <c r="D74" i="21"/>
  <c r="C74" i="21"/>
  <c r="B74" i="21"/>
  <c r="D73" i="21"/>
  <c r="C73" i="21"/>
  <c r="B73" i="21"/>
  <c r="D72" i="21"/>
  <c r="C72" i="21"/>
  <c r="B72" i="21"/>
  <c r="D71" i="21"/>
  <c r="C71" i="21"/>
  <c r="B71" i="21"/>
  <c r="D70" i="21"/>
  <c r="C70" i="21"/>
  <c r="B70" i="21"/>
  <c r="F69" i="21"/>
  <c r="E69" i="21"/>
  <c r="D69" i="21"/>
  <c r="C69" i="21"/>
  <c r="B69" i="21"/>
  <c r="D68" i="21"/>
  <c r="C68" i="21"/>
  <c r="B68" i="21"/>
  <c r="D67" i="21"/>
  <c r="C67" i="21"/>
  <c r="B67" i="21"/>
  <c r="D66" i="21"/>
  <c r="C66" i="21"/>
  <c r="B66" i="21"/>
  <c r="D65" i="21"/>
  <c r="C65" i="21"/>
  <c r="B65" i="21"/>
  <c r="D64" i="21"/>
  <c r="C64" i="21"/>
  <c r="B64" i="21"/>
  <c r="D63" i="21"/>
  <c r="C63" i="21"/>
  <c r="B63" i="21"/>
  <c r="D62" i="21"/>
  <c r="C62" i="21"/>
  <c r="B62" i="21"/>
  <c r="D61" i="21"/>
  <c r="C61" i="21"/>
  <c r="B61" i="21"/>
  <c r="D60" i="21"/>
  <c r="C60" i="21"/>
  <c r="B60" i="21"/>
  <c r="F59" i="21"/>
  <c r="E59" i="21"/>
  <c r="D59" i="21"/>
  <c r="C59" i="21"/>
  <c r="B59" i="21"/>
  <c r="F58" i="21"/>
  <c r="E58" i="21"/>
  <c r="D58" i="21"/>
  <c r="C58" i="21"/>
  <c r="B58" i="21"/>
  <c r="F57" i="21"/>
  <c r="E57" i="21"/>
  <c r="D57" i="21"/>
  <c r="C57" i="21"/>
  <c r="B57" i="21"/>
  <c r="F56" i="21"/>
  <c r="E56" i="21"/>
  <c r="D56" i="21"/>
  <c r="C56" i="21"/>
  <c r="B56" i="21"/>
  <c r="F55" i="21"/>
  <c r="E55" i="21"/>
  <c r="D55" i="21"/>
  <c r="C55" i="21"/>
  <c r="B55" i="21"/>
  <c r="F54" i="21"/>
  <c r="E54" i="21"/>
  <c r="D54" i="21"/>
  <c r="C54" i="21"/>
  <c r="B54" i="21"/>
  <c r="F53" i="21"/>
  <c r="E53" i="21"/>
  <c r="D53" i="21"/>
  <c r="C53" i="21"/>
  <c r="B53" i="21"/>
  <c r="F52" i="21"/>
  <c r="E52" i="21"/>
  <c r="D52" i="21"/>
  <c r="C52" i="21"/>
  <c r="B52" i="21"/>
  <c r="F51" i="21"/>
  <c r="E51" i="21"/>
  <c r="D51" i="21"/>
  <c r="C51" i="21"/>
  <c r="B51" i="21"/>
  <c r="F50" i="21"/>
  <c r="E50" i="21"/>
  <c r="D50" i="21"/>
  <c r="C50" i="21"/>
  <c r="B50" i="21"/>
  <c r="F49" i="21"/>
  <c r="E49" i="21"/>
  <c r="D49" i="21"/>
  <c r="C49" i="21"/>
  <c r="B49" i="21"/>
  <c r="F48" i="21"/>
  <c r="E48" i="21"/>
  <c r="D48" i="21"/>
  <c r="C48" i="21"/>
  <c r="B48" i="21"/>
  <c r="F47" i="21"/>
  <c r="E47" i="21"/>
  <c r="D47" i="21"/>
  <c r="C47" i="21"/>
  <c r="B47" i="21"/>
  <c r="F46" i="21"/>
  <c r="E46" i="21"/>
  <c r="D46" i="21"/>
  <c r="C46" i="21"/>
  <c r="B46" i="21"/>
  <c r="F45" i="21"/>
  <c r="E45" i="21"/>
  <c r="D45" i="21"/>
  <c r="C45" i="21"/>
  <c r="B45" i="21"/>
  <c r="F44" i="21"/>
  <c r="E44" i="21"/>
  <c r="D44" i="21"/>
  <c r="C44" i="21"/>
  <c r="B44" i="21"/>
  <c r="F43" i="21"/>
  <c r="E43" i="21"/>
  <c r="D43" i="21"/>
  <c r="C43" i="21"/>
  <c r="B43" i="21"/>
  <c r="F42" i="21"/>
  <c r="E42" i="21"/>
  <c r="D42" i="21"/>
  <c r="C42" i="21"/>
  <c r="B42" i="21"/>
  <c r="F41" i="21"/>
  <c r="E41" i="21"/>
  <c r="D41" i="21"/>
  <c r="C41" i="21"/>
  <c r="B41" i="21"/>
  <c r="F40" i="21"/>
  <c r="E40" i="21"/>
  <c r="D40" i="21"/>
  <c r="C40" i="21"/>
  <c r="B40" i="21"/>
  <c r="F39" i="21"/>
  <c r="E39" i="21"/>
  <c r="D39" i="21"/>
  <c r="C39" i="21"/>
  <c r="B39" i="21"/>
  <c r="F38" i="21"/>
  <c r="E38" i="21"/>
  <c r="D38" i="21"/>
  <c r="C38" i="21"/>
  <c r="B38" i="21"/>
  <c r="F37" i="21"/>
  <c r="E37" i="21"/>
  <c r="D37" i="21"/>
  <c r="C37" i="21"/>
  <c r="B37" i="21"/>
  <c r="F36" i="21"/>
  <c r="E36" i="21"/>
  <c r="D36" i="21"/>
  <c r="C36" i="21"/>
  <c r="B36" i="21"/>
  <c r="F35" i="21"/>
  <c r="E35" i="21"/>
  <c r="D35" i="21"/>
  <c r="C35" i="21"/>
  <c r="B35" i="21"/>
  <c r="F34" i="21"/>
  <c r="E34" i="21"/>
  <c r="D34" i="21"/>
  <c r="C34" i="21"/>
  <c r="B34" i="21"/>
  <c r="F33" i="21"/>
  <c r="E33" i="21"/>
  <c r="D33" i="21"/>
  <c r="C33" i="21"/>
  <c r="B33" i="21"/>
  <c r="F32" i="21"/>
  <c r="E32" i="21"/>
  <c r="D32" i="21"/>
  <c r="C32" i="21"/>
  <c r="B32" i="21"/>
  <c r="F31" i="21"/>
  <c r="E31" i="21"/>
  <c r="D31" i="21"/>
  <c r="C31" i="21"/>
  <c r="B31" i="21"/>
  <c r="F30" i="21"/>
  <c r="E30" i="21"/>
  <c r="D30" i="21"/>
  <c r="C30" i="21"/>
  <c r="B30" i="21"/>
  <c r="F29" i="21"/>
  <c r="E29" i="21"/>
  <c r="D29" i="21"/>
  <c r="C29" i="21"/>
  <c r="B29" i="21"/>
  <c r="F28" i="21"/>
  <c r="E28" i="21"/>
  <c r="D28" i="21"/>
  <c r="C28" i="21"/>
  <c r="B28" i="21"/>
  <c r="F27" i="21"/>
  <c r="E27" i="21"/>
  <c r="D27" i="21"/>
  <c r="C27" i="21"/>
  <c r="B27" i="21"/>
  <c r="F26" i="21"/>
  <c r="E26" i="21"/>
  <c r="D26" i="21"/>
  <c r="C26" i="21"/>
  <c r="B26" i="21"/>
  <c r="F25" i="21"/>
  <c r="E25" i="21"/>
  <c r="D25" i="21"/>
  <c r="C25" i="21"/>
  <c r="B25" i="21"/>
  <c r="F24" i="21"/>
  <c r="E24" i="21"/>
  <c r="D24" i="21"/>
  <c r="C24" i="21"/>
  <c r="B24" i="21"/>
  <c r="F23" i="21"/>
  <c r="E23" i="21"/>
  <c r="D23" i="21"/>
  <c r="C23" i="21"/>
  <c r="B23" i="21"/>
  <c r="F22" i="21"/>
  <c r="E22" i="21"/>
  <c r="D22" i="21"/>
  <c r="C22" i="21"/>
  <c r="B22" i="21"/>
  <c r="F21" i="21"/>
  <c r="E21" i="21"/>
  <c r="D21" i="21"/>
  <c r="C21" i="21"/>
  <c r="B21" i="21"/>
  <c r="F20" i="21"/>
  <c r="E20" i="21"/>
  <c r="D20" i="21"/>
  <c r="C20" i="21"/>
  <c r="B20" i="21"/>
  <c r="F19" i="21"/>
  <c r="G19" i="21" s="1"/>
  <c r="E19" i="21"/>
  <c r="D19" i="21"/>
  <c r="C19" i="21"/>
  <c r="B19" i="21"/>
  <c r="F18" i="21"/>
  <c r="E18" i="21"/>
  <c r="D18" i="21"/>
  <c r="C18" i="21"/>
  <c r="B18" i="21"/>
  <c r="F17" i="21"/>
  <c r="E17" i="21"/>
  <c r="D17" i="21"/>
  <c r="C17" i="21"/>
  <c r="B17" i="21"/>
  <c r="F16" i="21"/>
  <c r="E16" i="21"/>
  <c r="D16" i="21"/>
  <c r="C16" i="21"/>
  <c r="B16" i="21"/>
  <c r="F15" i="21"/>
  <c r="G15" i="21" s="1"/>
  <c r="E15" i="21"/>
  <c r="D15" i="21"/>
  <c r="C15" i="21"/>
  <c r="B15" i="21"/>
  <c r="F14" i="21"/>
  <c r="E14" i="21"/>
  <c r="D14" i="21"/>
  <c r="C14" i="21"/>
  <c r="B14" i="21"/>
  <c r="F13" i="21"/>
  <c r="E13" i="21"/>
  <c r="D13" i="21"/>
  <c r="C13" i="21"/>
  <c r="B13" i="21"/>
  <c r="F12" i="21"/>
  <c r="E12" i="21"/>
  <c r="D12" i="21"/>
  <c r="C12" i="21"/>
  <c r="B12" i="21"/>
  <c r="F11" i="21"/>
  <c r="E11" i="21"/>
  <c r="D11" i="21"/>
  <c r="C11" i="21"/>
  <c r="B11" i="21"/>
  <c r="F10" i="21"/>
  <c r="E10" i="21"/>
  <c r="D10" i="21"/>
  <c r="C10" i="21"/>
  <c r="B10" i="21"/>
  <c r="F9" i="21"/>
  <c r="E9" i="21"/>
  <c r="D9" i="21"/>
  <c r="C9" i="21"/>
  <c r="B9" i="21"/>
  <c r="A2" i="22"/>
  <c r="G92" i="21"/>
  <c r="G90" i="21"/>
  <c r="G89" i="21"/>
  <c r="G85" i="21"/>
  <c r="G84" i="21"/>
  <c r="G83" i="21"/>
  <c r="G78" i="21"/>
  <c r="G77" i="21"/>
  <c r="G76" i="21"/>
  <c r="G75" i="21"/>
  <c r="G69" i="21"/>
  <c r="G59" i="21"/>
  <c r="G54" i="21"/>
  <c r="G53" i="21"/>
  <c r="G52" i="21"/>
  <c r="G51" i="21"/>
  <c r="G46" i="21"/>
  <c r="G45" i="21"/>
  <c r="G44" i="21"/>
  <c r="G43" i="21"/>
  <c r="G38" i="21"/>
  <c r="G37" i="21"/>
  <c r="G36" i="21"/>
  <c r="G35" i="21"/>
  <c r="G31" i="21"/>
  <c r="G30" i="21"/>
  <c r="G29" i="21"/>
  <c r="G24" i="21"/>
  <c r="G23" i="21"/>
  <c r="G22" i="21"/>
  <c r="G21" i="21"/>
  <c r="G17" i="21"/>
  <c r="G16" i="21"/>
  <c r="G14" i="21"/>
  <c r="G88" i="21"/>
  <c r="G82" i="21"/>
  <c r="G80" i="21"/>
  <c r="G74" i="21"/>
  <c r="G58" i="21"/>
  <c r="G56" i="21"/>
  <c r="G50" i="21"/>
  <c r="G48" i="21"/>
  <c r="G42" i="21"/>
  <c r="G40" i="21"/>
  <c r="G34" i="21"/>
  <c r="G33" i="21"/>
  <c r="G28" i="21"/>
  <c r="G26" i="21"/>
  <c r="G13" i="21"/>
  <c r="G11" i="21"/>
  <c r="G87" i="21"/>
  <c r="G86" i="21"/>
  <c r="G81" i="21"/>
  <c r="G79" i="21"/>
  <c r="G57" i="21"/>
  <c r="G55" i="21"/>
  <c r="G49" i="21"/>
  <c r="G47" i="21"/>
  <c r="G41" i="21"/>
  <c r="G39" i="21"/>
  <c r="G32" i="21"/>
  <c r="G27" i="21"/>
  <c r="G25" i="21"/>
  <c r="G20" i="21"/>
  <c r="G18" i="21"/>
  <c r="G12" i="21"/>
  <c r="G10" i="21"/>
  <c r="G9" i="21"/>
  <c r="N48" i="22" s="1"/>
  <c r="G259" i="14" s="1"/>
  <c r="A2" i="21"/>
  <c r="H67" i="22"/>
  <c r="G67" i="22"/>
  <c r="K67" i="22"/>
  <c r="F67" i="22"/>
  <c r="J67" i="22"/>
  <c r="D67" i="22"/>
  <c r="E67" i="22"/>
  <c r="I67" i="22"/>
  <c r="H7" i="18"/>
  <c r="A2" i="18"/>
  <c r="I93" i="18"/>
  <c r="N93" i="18"/>
  <c r="H93" i="18"/>
  <c r="K93" i="18"/>
  <c r="L93" i="18"/>
  <c r="M93" i="18"/>
  <c r="J93" i="18"/>
  <c r="A2" i="16"/>
  <c r="O93" i="18"/>
  <c r="A2" i="14"/>
  <c r="K69" i="11"/>
  <c r="K68" i="22"/>
  <c r="K83" i="5"/>
  <c r="K15" i="5"/>
  <c r="K16" i="5"/>
  <c r="D69" i="11"/>
  <c r="D68" i="22"/>
  <c r="E69" i="11"/>
  <c r="E68" i="22"/>
  <c r="D83" i="5"/>
  <c r="E83" i="5"/>
  <c r="D15" i="5"/>
  <c r="E15" i="5"/>
  <c r="I69" i="11"/>
  <c r="I68" i="22"/>
  <c r="H69" i="11"/>
  <c r="H68" i="22"/>
  <c r="G69" i="11"/>
  <c r="G68" i="22"/>
  <c r="F69" i="11"/>
  <c r="F68" i="22"/>
  <c r="A2" i="11"/>
  <c r="J69" i="11"/>
  <c r="J68" i="22"/>
  <c r="G83" i="5"/>
  <c r="H83" i="5"/>
  <c r="I83" i="5"/>
  <c r="F83" i="5"/>
  <c r="J83" i="5"/>
  <c r="F15" i="5"/>
  <c r="G15" i="5"/>
  <c r="G16" i="5"/>
  <c r="J15" i="5"/>
  <c r="J16" i="5"/>
  <c r="B10" i="9"/>
  <c r="D8" i="9"/>
  <c r="E8" i="9"/>
  <c r="F8" i="9"/>
  <c r="G8" i="9"/>
  <c r="H8" i="9"/>
  <c r="I8" i="9"/>
  <c r="J8" i="9"/>
  <c r="K8" i="9"/>
  <c r="L8" i="9"/>
  <c r="M8" i="9"/>
  <c r="A2" i="9"/>
  <c r="I15" i="5"/>
  <c r="I16" i="5"/>
  <c r="H15" i="5"/>
  <c r="H16" i="5"/>
  <c r="K2" i="5"/>
  <c r="J7" i="4"/>
  <c r="A2" i="6"/>
  <c r="A2" i="5"/>
  <c r="A2" i="4"/>
  <c r="L65" i="22" l="1"/>
  <c r="E288" i="14" s="1"/>
  <c r="L63" i="22"/>
  <c r="L59" i="22"/>
  <c r="M59" i="22"/>
  <c r="M56" i="22"/>
  <c r="F267" i="14" s="1"/>
  <c r="M53" i="22"/>
  <c r="F264" i="14" s="1"/>
  <c r="M48" i="22"/>
  <c r="F259" i="14" s="1"/>
  <c r="M45" i="22"/>
  <c r="F256" i="14" s="1"/>
  <c r="M40" i="22"/>
  <c r="F251" i="14" s="1"/>
  <c r="M37" i="22"/>
  <c r="F248" i="14" s="1"/>
  <c r="M32" i="22"/>
  <c r="F243" i="14" s="1"/>
  <c r="M29" i="22"/>
  <c r="F240" i="14" s="1"/>
  <c r="M24" i="22"/>
  <c r="F235" i="14" s="1"/>
  <c r="M21" i="22"/>
  <c r="F232" i="14" s="1"/>
  <c r="N56" i="22"/>
  <c r="G267" i="14" s="1"/>
  <c r="R8" i="22"/>
  <c r="R10" i="22"/>
  <c r="K205" i="14" s="1"/>
  <c r="R12" i="22"/>
  <c r="K207" i="14" s="1"/>
  <c r="R14" i="22"/>
  <c r="K209" i="14" s="1"/>
  <c r="R16" i="22"/>
  <c r="K227" i="14" s="1"/>
  <c r="R18" i="22"/>
  <c r="K229" i="14" s="1"/>
  <c r="R20" i="22"/>
  <c r="K231" i="14" s="1"/>
  <c r="R22" i="22"/>
  <c r="K233" i="14" s="1"/>
  <c r="R24" i="22"/>
  <c r="K235" i="14" s="1"/>
  <c r="R26" i="22"/>
  <c r="K237" i="14" s="1"/>
  <c r="R28" i="22"/>
  <c r="K239" i="14" s="1"/>
  <c r="R30" i="22"/>
  <c r="K241" i="14" s="1"/>
  <c r="R32" i="22"/>
  <c r="K243" i="14" s="1"/>
  <c r="R34" i="22"/>
  <c r="K245" i="14" s="1"/>
  <c r="R36" i="22"/>
  <c r="K247" i="14" s="1"/>
  <c r="R38" i="22"/>
  <c r="K249" i="14" s="1"/>
  <c r="R40" i="22"/>
  <c r="K251" i="14" s="1"/>
  <c r="R42" i="22"/>
  <c r="K253" i="14" s="1"/>
  <c r="R44" i="22"/>
  <c r="K255" i="14" s="1"/>
  <c r="R46" i="22"/>
  <c r="K257" i="14" s="1"/>
  <c r="R48" i="22"/>
  <c r="K259" i="14" s="1"/>
  <c r="R50" i="22"/>
  <c r="K261" i="14" s="1"/>
  <c r="R52" i="22"/>
  <c r="K263" i="14" s="1"/>
  <c r="R54" i="22"/>
  <c r="K265" i="14" s="1"/>
  <c r="R56" i="22"/>
  <c r="K267" i="14" s="1"/>
  <c r="R58" i="22"/>
  <c r="R62" i="22"/>
  <c r="Q59" i="22"/>
  <c r="Q63" i="22"/>
  <c r="R59" i="22"/>
  <c r="R63" i="22"/>
  <c r="R65" i="22"/>
  <c r="K288" i="14" s="1"/>
  <c r="Q9" i="22"/>
  <c r="J204" i="14" s="1"/>
  <c r="Q11" i="22"/>
  <c r="J206" i="14" s="1"/>
  <c r="Q13" i="22"/>
  <c r="J208" i="14" s="1"/>
  <c r="Q15" i="22"/>
  <c r="J210" i="14" s="1"/>
  <c r="Q17" i="22"/>
  <c r="J228" i="14" s="1"/>
  <c r="Q19" i="22"/>
  <c r="J230" i="14" s="1"/>
  <c r="Q21" i="22"/>
  <c r="J232" i="14" s="1"/>
  <c r="Q23" i="22"/>
  <c r="J234" i="14" s="1"/>
  <c r="Q25" i="22"/>
  <c r="J236" i="14" s="1"/>
  <c r="Q27" i="22"/>
  <c r="J238" i="14" s="1"/>
  <c r="Q29" i="22"/>
  <c r="J240" i="14" s="1"/>
  <c r="Q31" i="22"/>
  <c r="J242" i="14" s="1"/>
  <c r="Q33" i="22"/>
  <c r="J244" i="14" s="1"/>
  <c r="Q35" i="22"/>
  <c r="J246" i="14" s="1"/>
  <c r="Q37" i="22"/>
  <c r="J248" i="14" s="1"/>
  <c r="Q39" i="22"/>
  <c r="J250" i="14" s="1"/>
  <c r="Q41" i="22"/>
  <c r="J252" i="14" s="1"/>
  <c r="Q43" i="22"/>
  <c r="J254" i="14" s="1"/>
  <c r="Q45" i="22"/>
  <c r="J256" i="14" s="1"/>
  <c r="Q47" i="22"/>
  <c r="J258" i="14" s="1"/>
  <c r="Q49" i="22"/>
  <c r="J260" i="14" s="1"/>
  <c r="Q51" i="22"/>
  <c r="J262" i="14" s="1"/>
  <c r="Q53" i="22"/>
  <c r="J264" i="14" s="1"/>
  <c r="Q55" i="22"/>
  <c r="J266" i="14" s="1"/>
  <c r="Q57" i="22"/>
  <c r="J268" i="14" s="1"/>
  <c r="Q60" i="22"/>
  <c r="R9" i="22"/>
  <c r="K204" i="14" s="1"/>
  <c r="R11" i="22"/>
  <c r="K206" i="14" s="1"/>
  <c r="R13" i="22"/>
  <c r="K208" i="14" s="1"/>
  <c r="R15" i="22"/>
  <c r="K210" i="14" s="1"/>
  <c r="R17" i="22"/>
  <c r="K228" i="14" s="1"/>
  <c r="R19" i="22"/>
  <c r="K230" i="14" s="1"/>
  <c r="R21" i="22"/>
  <c r="K232" i="14" s="1"/>
  <c r="R23" i="22"/>
  <c r="K234" i="14" s="1"/>
  <c r="R25" i="22"/>
  <c r="K236" i="14" s="1"/>
  <c r="R27" i="22"/>
  <c r="K238" i="14" s="1"/>
  <c r="R29" i="22"/>
  <c r="K240" i="14" s="1"/>
  <c r="R31" i="22"/>
  <c r="K242" i="14" s="1"/>
  <c r="R33" i="22"/>
  <c r="K244" i="14" s="1"/>
  <c r="R35" i="22"/>
  <c r="K246" i="14" s="1"/>
  <c r="R37" i="22"/>
  <c r="K248" i="14" s="1"/>
  <c r="R39" i="22"/>
  <c r="K250" i="14" s="1"/>
  <c r="R41" i="22"/>
  <c r="K252" i="14" s="1"/>
  <c r="R43" i="22"/>
  <c r="K254" i="14" s="1"/>
  <c r="R45" i="22"/>
  <c r="K256" i="14" s="1"/>
  <c r="R47" i="22"/>
  <c r="K258" i="14" s="1"/>
  <c r="R49" i="22"/>
  <c r="K260" i="14" s="1"/>
  <c r="R51" i="22"/>
  <c r="K262" i="14" s="1"/>
  <c r="R53" i="22"/>
  <c r="K264" i="14" s="1"/>
  <c r="R55" i="22"/>
  <c r="K266" i="14" s="1"/>
  <c r="R57" i="22"/>
  <c r="K268" i="14" s="1"/>
  <c r="R60" i="22"/>
  <c r="Q61" i="22"/>
  <c r="Q64" i="22"/>
  <c r="J287" i="14" s="1"/>
  <c r="Q66" i="22"/>
  <c r="J289" i="14" s="1"/>
  <c r="R61" i="22"/>
  <c r="R64" i="22"/>
  <c r="K287" i="14" s="1"/>
  <c r="R66" i="22"/>
  <c r="K289" i="14" s="1"/>
  <c r="Q8" i="22"/>
  <c r="Q10" i="22"/>
  <c r="J205" i="14" s="1"/>
  <c r="Q12" i="22"/>
  <c r="J207" i="14" s="1"/>
  <c r="Q14" i="22"/>
  <c r="J209" i="14" s="1"/>
  <c r="Q16" i="22"/>
  <c r="J227" i="14" s="1"/>
  <c r="Q18" i="22"/>
  <c r="J229" i="14" s="1"/>
  <c r="Q20" i="22"/>
  <c r="J231" i="14" s="1"/>
  <c r="Q22" i="22"/>
  <c r="J233" i="14" s="1"/>
  <c r="Q24" i="22"/>
  <c r="J235" i="14" s="1"/>
  <c r="Q26" i="22"/>
  <c r="J237" i="14" s="1"/>
  <c r="Q28" i="22"/>
  <c r="J239" i="14" s="1"/>
  <c r="Q30" i="22"/>
  <c r="J241" i="14" s="1"/>
  <c r="Q32" i="22"/>
  <c r="J243" i="14" s="1"/>
  <c r="Q34" i="22"/>
  <c r="J245" i="14" s="1"/>
  <c r="Q36" i="22"/>
  <c r="J247" i="14" s="1"/>
  <c r="Q38" i="22"/>
  <c r="J249" i="14" s="1"/>
  <c r="Q40" i="22"/>
  <c r="J251" i="14" s="1"/>
  <c r="Q42" i="22"/>
  <c r="J253" i="14" s="1"/>
  <c r="Q44" i="22"/>
  <c r="J255" i="14" s="1"/>
  <c r="Q46" i="22"/>
  <c r="J257" i="14" s="1"/>
  <c r="Q48" i="22"/>
  <c r="J259" i="14" s="1"/>
  <c r="Q50" i="22"/>
  <c r="J261" i="14" s="1"/>
  <c r="Q52" i="22"/>
  <c r="J263" i="14" s="1"/>
  <c r="Q54" i="22"/>
  <c r="J265" i="14" s="1"/>
  <c r="Q56" i="22"/>
  <c r="J267" i="14" s="1"/>
  <c r="Q58" i="22"/>
  <c r="J269" i="14" s="1"/>
  <c r="Q62" i="22"/>
  <c r="P9" i="22"/>
  <c r="I204" i="14" s="1"/>
  <c r="P14" i="22"/>
  <c r="I209" i="14" s="1"/>
  <c r="P17" i="22"/>
  <c r="I228" i="14" s="1"/>
  <c r="P22" i="22"/>
  <c r="I233" i="14" s="1"/>
  <c r="P25" i="22"/>
  <c r="I236" i="14" s="1"/>
  <c r="P30" i="22"/>
  <c r="I241" i="14" s="1"/>
  <c r="P33" i="22"/>
  <c r="I244" i="14" s="1"/>
  <c r="P38" i="22"/>
  <c r="I249" i="14" s="1"/>
  <c r="P41" i="22"/>
  <c r="I252" i="14" s="1"/>
  <c r="P46" i="22"/>
  <c r="I257" i="14" s="1"/>
  <c r="P49" i="22"/>
  <c r="I260" i="14" s="1"/>
  <c r="P54" i="22"/>
  <c r="I265" i="14" s="1"/>
  <c r="P59" i="22"/>
  <c r="P63" i="22"/>
  <c r="P65" i="22"/>
  <c r="I288" i="14" s="1"/>
  <c r="O9" i="22"/>
  <c r="H204" i="14" s="1"/>
  <c r="O11" i="22"/>
  <c r="H206" i="14" s="1"/>
  <c r="O13" i="22"/>
  <c r="H208" i="14" s="1"/>
  <c r="O15" i="22"/>
  <c r="H210" i="14" s="1"/>
  <c r="O17" i="22"/>
  <c r="H228" i="14" s="1"/>
  <c r="O19" i="22"/>
  <c r="H230" i="14" s="1"/>
  <c r="O21" i="22"/>
  <c r="H232" i="14" s="1"/>
  <c r="O23" i="22"/>
  <c r="H234" i="14" s="1"/>
  <c r="O25" i="22"/>
  <c r="H236" i="14" s="1"/>
  <c r="O27" i="22"/>
  <c r="H238" i="14" s="1"/>
  <c r="O29" i="22"/>
  <c r="H240" i="14" s="1"/>
  <c r="O31" i="22"/>
  <c r="H242" i="14" s="1"/>
  <c r="O33" i="22"/>
  <c r="H244" i="14" s="1"/>
  <c r="O35" i="22"/>
  <c r="H246" i="14" s="1"/>
  <c r="O37" i="22"/>
  <c r="H248" i="14" s="1"/>
  <c r="O39" i="22"/>
  <c r="H250" i="14" s="1"/>
  <c r="O41" i="22"/>
  <c r="H252" i="14" s="1"/>
  <c r="O43" i="22"/>
  <c r="H254" i="14" s="1"/>
  <c r="O45" i="22"/>
  <c r="H256" i="14" s="1"/>
  <c r="O47" i="22"/>
  <c r="H258" i="14" s="1"/>
  <c r="O49" i="22"/>
  <c r="H260" i="14" s="1"/>
  <c r="O51" i="22"/>
  <c r="H262" i="14" s="1"/>
  <c r="O53" i="22"/>
  <c r="H264" i="14" s="1"/>
  <c r="O55" i="22"/>
  <c r="H266" i="14" s="1"/>
  <c r="O57" i="22"/>
  <c r="H268" i="14" s="1"/>
  <c r="O60" i="22"/>
  <c r="N61" i="22"/>
  <c r="N64" i="22"/>
  <c r="G287" i="14" s="1"/>
  <c r="N66" i="22"/>
  <c r="G289" i="14" s="1"/>
  <c r="M8" i="22"/>
  <c r="M10" i="22"/>
  <c r="F205" i="14" s="1"/>
  <c r="M12" i="22"/>
  <c r="F207" i="14" s="1"/>
  <c r="M14" i="22"/>
  <c r="F209" i="14" s="1"/>
  <c r="M16" i="22"/>
  <c r="F227" i="14" s="1"/>
  <c r="Q65" i="22"/>
  <c r="J288" i="14" s="1"/>
  <c r="P12" i="22"/>
  <c r="I207" i="14" s="1"/>
  <c r="P15" i="22"/>
  <c r="I210" i="14" s="1"/>
  <c r="P20" i="22"/>
  <c r="I231" i="14" s="1"/>
  <c r="P23" i="22"/>
  <c r="I234" i="14" s="1"/>
  <c r="P28" i="22"/>
  <c r="I239" i="14" s="1"/>
  <c r="P31" i="22"/>
  <c r="I242" i="14" s="1"/>
  <c r="P36" i="22"/>
  <c r="I247" i="14" s="1"/>
  <c r="P39" i="22"/>
  <c r="I250" i="14" s="1"/>
  <c r="P44" i="22"/>
  <c r="I255" i="14" s="1"/>
  <c r="P47" i="22"/>
  <c r="I258" i="14" s="1"/>
  <c r="P52" i="22"/>
  <c r="I263" i="14" s="1"/>
  <c r="P55" i="22"/>
  <c r="I266" i="14" s="1"/>
  <c r="P57" i="22"/>
  <c r="I268" i="14" s="1"/>
  <c r="P60" i="22"/>
  <c r="O61" i="22"/>
  <c r="O64" i="22"/>
  <c r="H287" i="14" s="1"/>
  <c r="O66" i="22"/>
  <c r="H289" i="14" s="1"/>
  <c r="N8" i="22"/>
  <c r="N10" i="22"/>
  <c r="G205" i="14" s="1"/>
  <c r="N12" i="22"/>
  <c r="G207" i="14" s="1"/>
  <c r="N14" i="22"/>
  <c r="G209" i="14" s="1"/>
  <c r="N16" i="22"/>
  <c r="G227" i="14" s="1"/>
  <c r="N18" i="22"/>
  <c r="G229" i="14" s="1"/>
  <c r="N20" i="22"/>
  <c r="G231" i="14" s="1"/>
  <c r="N22" i="22"/>
  <c r="G233" i="14" s="1"/>
  <c r="N24" i="22"/>
  <c r="G235" i="14" s="1"/>
  <c r="N26" i="22"/>
  <c r="G237" i="14" s="1"/>
  <c r="N28" i="22"/>
  <c r="G239" i="14" s="1"/>
  <c r="N30" i="22"/>
  <c r="G241" i="14" s="1"/>
  <c r="N32" i="22"/>
  <c r="G243" i="14" s="1"/>
  <c r="N34" i="22"/>
  <c r="G245" i="14" s="1"/>
  <c r="N36" i="22"/>
  <c r="G247" i="14" s="1"/>
  <c r="N38" i="22"/>
  <c r="G249" i="14" s="1"/>
  <c r="N40" i="22"/>
  <c r="G251" i="14" s="1"/>
  <c r="N42" i="22"/>
  <c r="G253" i="14" s="1"/>
  <c r="P10" i="22"/>
  <c r="I205" i="14" s="1"/>
  <c r="P13" i="22"/>
  <c r="I208" i="14" s="1"/>
  <c r="P18" i="22"/>
  <c r="I229" i="14" s="1"/>
  <c r="P21" i="22"/>
  <c r="I232" i="14" s="1"/>
  <c r="P26" i="22"/>
  <c r="I237" i="14" s="1"/>
  <c r="P29" i="22"/>
  <c r="I240" i="14" s="1"/>
  <c r="P34" i="22"/>
  <c r="I245" i="14" s="1"/>
  <c r="P37" i="22"/>
  <c r="I248" i="14" s="1"/>
  <c r="P42" i="22"/>
  <c r="I253" i="14" s="1"/>
  <c r="P45" i="22"/>
  <c r="I256" i="14" s="1"/>
  <c r="P50" i="22"/>
  <c r="I261" i="14" s="1"/>
  <c r="P53" i="22"/>
  <c r="I264" i="14" s="1"/>
  <c r="P61" i="22"/>
  <c r="P64" i="22"/>
  <c r="I287" i="14" s="1"/>
  <c r="P66" i="22"/>
  <c r="I289" i="14" s="1"/>
  <c r="O8" i="22"/>
  <c r="O10" i="22"/>
  <c r="H205" i="14" s="1"/>
  <c r="O12" i="22"/>
  <c r="H207" i="14" s="1"/>
  <c r="O14" i="22"/>
  <c r="H209" i="14" s="1"/>
  <c r="O16" i="22"/>
  <c r="H227" i="14" s="1"/>
  <c r="O18" i="22"/>
  <c r="H229" i="14" s="1"/>
  <c r="O20" i="22"/>
  <c r="H231" i="14" s="1"/>
  <c r="O22" i="22"/>
  <c r="H233" i="14" s="1"/>
  <c r="O24" i="22"/>
  <c r="H235" i="14" s="1"/>
  <c r="O26" i="22"/>
  <c r="H237" i="14" s="1"/>
  <c r="O28" i="22"/>
  <c r="H239" i="14" s="1"/>
  <c r="O30" i="22"/>
  <c r="H241" i="14" s="1"/>
  <c r="O32" i="22"/>
  <c r="H243" i="14" s="1"/>
  <c r="O34" i="22"/>
  <c r="H245" i="14" s="1"/>
  <c r="O36" i="22"/>
  <c r="H247" i="14" s="1"/>
  <c r="O38" i="22"/>
  <c r="H249" i="14" s="1"/>
  <c r="O40" i="22"/>
  <c r="H251" i="14" s="1"/>
  <c r="O42" i="22"/>
  <c r="H253" i="14" s="1"/>
  <c r="O44" i="22"/>
  <c r="H255" i="14" s="1"/>
  <c r="O46" i="22"/>
  <c r="H257" i="14" s="1"/>
  <c r="O48" i="22"/>
  <c r="H259" i="14" s="1"/>
  <c r="O50" i="22"/>
  <c r="H261" i="14" s="1"/>
  <c r="O52" i="22"/>
  <c r="H263" i="14" s="1"/>
  <c r="O54" i="22"/>
  <c r="H265" i="14" s="1"/>
  <c r="O56" i="22"/>
  <c r="H267" i="14" s="1"/>
  <c r="O58" i="22"/>
  <c r="O62" i="22"/>
  <c r="N59" i="22"/>
  <c r="N63" i="22"/>
  <c r="N65" i="22"/>
  <c r="G288" i="14" s="1"/>
  <c r="M9" i="22"/>
  <c r="F204" i="14" s="1"/>
  <c r="M11" i="22"/>
  <c r="F206" i="14" s="1"/>
  <c r="M13" i="22"/>
  <c r="F208" i="14" s="1"/>
  <c r="M15" i="22"/>
  <c r="F210" i="14" s="1"/>
  <c r="P8" i="22"/>
  <c r="P11" i="22"/>
  <c r="I206" i="14" s="1"/>
  <c r="P16" i="22"/>
  <c r="I227" i="14" s="1"/>
  <c r="P19" i="22"/>
  <c r="I230" i="14" s="1"/>
  <c r="P24" i="22"/>
  <c r="I235" i="14" s="1"/>
  <c r="P27" i="22"/>
  <c r="I238" i="14" s="1"/>
  <c r="P32" i="22"/>
  <c r="I243" i="14" s="1"/>
  <c r="P35" i="22"/>
  <c r="I246" i="14" s="1"/>
  <c r="P40" i="22"/>
  <c r="I251" i="14" s="1"/>
  <c r="P43" i="22"/>
  <c r="I254" i="14" s="1"/>
  <c r="P48" i="22"/>
  <c r="I259" i="14" s="1"/>
  <c r="P51" i="22"/>
  <c r="I262" i="14" s="1"/>
  <c r="P56" i="22"/>
  <c r="I267" i="14" s="1"/>
  <c r="P58" i="22"/>
  <c r="I269" i="14" s="1"/>
  <c r="P62" i="22"/>
  <c r="O59" i="22"/>
  <c r="O63" i="22"/>
  <c r="O65" i="22"/>
  <c r="H288" i="14" s="1"/>
  <c r="N9" i="22"/>
  <c r="G204" i="14" s="1"/>
  <c r="N11" i="22"/>
  <c r="G206" i="14" s="1"/>
  <c r="N13" i="22"/>
  <c r="G208" i="14" s="1"/>
  <c r="N15" i="22"/>
  <c r="G210" i="14" s="1"/>
  <c r="N17" i="22"/>
  <c r="G228" i="14" s="1"/>
  <c r="N19" i="22"/>
  <c r="G230" i="14" s="1"/>
  <c r="N21" i="22"/>
  <c r="G232" i="14" s="1"/>
  <c r="N23" i="22"/>
  <c r="G234" i="14" s="1"/>
  <c r="N25" i="22"/>
  <c r="G236" i="14" s="1"/>
  <c r="N27" i="22"/>
  <c r="G238" i="14" s="1"/>
  <c r="N29" i="22"/>
  <c r="G240" i="14" s="1"/>
  <c r="N31" i="22"/>
  <c r="G242" i="14" s="1"/>
  <c r="N33" i="22"/>
  <c r="G244" i="14" s="1"/>
  <c r="N35" i="22"/>
  <c r="G246" i="14" s="1"/>
  <c r="N37" i="22"/>
  <c r="G248" i="14" s="1"/>
  <c r="N39" i="22"/>
  <c r="G250" i="14" s="1"/>
  <c r="N41" i="22"/>
  <c r="G252" i="14" s="1"/>
  <c r="N43" i="22"/>
  <c r="G254" i="14" s="1"/>
  <c r="N45" i="22"/>
  <c r="G256" i="14" s="1"/>
  <c r="N47" i="22"/>
  <c r="G258" i="14" s="1"/>
  <c r="N49" i="22"/>
  <c r="G260" i="14" s="1"/>
  <c r="N51" i="22"/>
  <c r="G262" i="14" s="1"/>
  <c r="N53" i="22"/>
  <c r="G264" i="14" s="1"/>
  <c r="N55" i="22"/>
  <c r="G266" i="14" s="1"/>
  <c r="N57" i="22"/>
  <c r="G268" i="14" s="1"/>
  <c r="N60" i="22"/>
  <c r="M61" i="22"/>
  <c r="M64" i="22"/>
  <c r="F287" i="14" s="1"/>
  <c r="M66" i="22"/>
  <c r="F289" i="14" s="1"/>
  <c r="L62" i="22"/>
  <c r="L58" i="22"/>
  <c r="L56" i="22"/>
  <c r="E267" i="14" s="1"/>
  <c r="L54" i="22"/>
  <c r="E265" i="14" s="1"/>
  <c r="L52" i="22"/>
  <c r="E263" i="14" s="1"/>
  <c r="L50" i="22"/>
  <c r="E261" i="14" s="1"/>
  <c r="L48" i="22"/>
  <c r="E259" i="14" s="1"/>
  <c r="L46" i="22"/>
  <c r="E257" i="14" s="1"/>
  <c r="L44" i="22"/>
  <c r="E255" i="14" s="1"/>
  <c r="L42" i="22"/>
  <c r="E253" i="14" s="1"/>
  <c r="L40" i="22"/>
  <c r="E251" i="14" s="1"/>
  <c r="L38" i="22"/>
  <c r="E249" i="14" s="1"/>
  <c r="L36" i="22"/>
  <c r="E247" i="14" s="1"/>
  <c r="L34" i="22"/>
  <c r="E245" i="14" s="1"/>
  <c r="L32" i="22"/>
  <c r="E243" i="14" s="1"/>
  <c r="L30" i="22"/>
  <c r="E241" i="14" s="1"/>
  <c r="L28" i="22"/>
  <c r="E239" i="14" s="1"/>
  <c r="L26" i="22"/>
  <c r="E237" i="14" s="1"/>
  <c r="L24" i="22"/>
  <c r="E235" i="14" s="1"/>
  <c r="L22" i="22"/>
  <c r="E233" i="14" s="1"/>
  <c r="L20" i="22"/>
  <c r="E231" i="14" s="1"/>
  <c r="L18" i="22"/>
  <c r="E229" i="14" s="1"/>
  <c r="L16" i="22"/>
  <c r="E227" i="14" s="1"/>
  <c r="L14" i="22"/>
  <c r="E209" i="14" s="1"/>
  <c r="L12" i="22"/>
  <c r="E207" i="14" s="1"/>
  <c r="L10" i="22"/>
  <c r="E205" i="14" s="1"/>
  <c r="L8" i="22"/>
  <c r="M63" i="22"/>
  <c r="M58" i="22"/>
  <c r="M55" i="22"/>
  <c r="F266" i="14" s="1"/>
  <c r="M50" i="22"/>
  <c r="F261" i="14" s="1"/>
  <c r="M47" i="22"/>
  <c r="F258" i="14" s="1"/>
  <c r="M42" i="22"/>
  <c r="F253" i="14" s="1"/>
  <c r="M39" i="22"/>
  <c r="F250" i="14" s="1"/>
  <c r="M34" i="22"/>
  <c r="F245" i="14" s="1"/>
  <c r="M31" i="22"/>
  <c r="F242" i="14" s="1"/>
  <c r="M26" i="22"/>
  <c r="F237" i="14" s="1"/>
  <c r="M23" i="22"/>
  <c r="F234" i="14" s="1"/>
  <c r="M18" i="22"/>
  <c r="F229" i="14" s="1"/>
  <c r="N54" i="22"/>
  <c r="G265" i="14" s="1"/>
  <c r="N46" i="22"/>
  <c r="G257" i="14" s="1"/>
  <c r="L66" i="22"/>
  <c r="E289" i="14" s="1"/>
  <c r="L64" i="22"/>
  <c r="E287" i="14" s="1"/>
  <c r="L61" i="22"/>
  <c r="M65" i="22"/>
  <c r="F288" i="14" s="1"/>
  <c r="M62" i="22"/>
  <c r="M57" i="22"/>
  <c r="F268" i="14" s="1"/>
  <c r="M52" i="22"/>
  <c r="F263" i="14" s="1"/>
  <c r="M49" i="22"/>
  <c r="F260" i="14" s="1"/>
  <c r="M44" i="22"/>
  <c r="F255" i="14" s="1"/>
  <c r="M41" i="22"/>
  <c r="F252" i="14" s="1"/>
  <c r="M36" i="22"/>
  <c r="F247" i="14" s="1"/>
  <c r="M33" i="22"/>
  <c r="F244" i="14" s="1"/>
  <c r="M28" i="22"/>
  <c r="F239" i="14" s="1"/>
  <c r="M25" i="22"/>
  <c r="F236" i="14" s="1"/>
  <c r="M20" i="22"/>
  <c r="F231" i="14" s="1"/>
  <c r="M17" i="22"/>
  <c r="F228" i="14" s="1"/>
  <c r="N62" i="22"/>
  <c r="N52" i="22"/>
  <c r="G263" i="14" s="1"/>
  <c r="N44" i="22"/>
  <c r="G255" i="14" s="1"/>
  <c r="L60" i="22"/>
  <c r="L57" i="22"/>
  <c r="E268" i="14" s="1"/>
  <c r="L55" i="22"/>
  <c r="E266" i="14" s="1"/>
  <c r="L53" i="22"/>
  <c r="E264" i="14" s="1"/>
  <c r="L51" i="22"/>
  <c r="E262" i="14" s="1"/>
  <c r="L49" i="22"/>
  <c r="E260" i="14" s="1"/>
  <c r="L47" i="22"/>
  <c r="E258" i="14" s="1"/>
  <c r="L45" i="22"/>
  <c r="E256" i="14" s="1"/>
  <c r="L43" i="22"/>
  <c r="E254" i="14" s="1"/>
  <c r="L41" i="22"/>
  <c r="E252" i="14" s="1"/>
  <c r="L39" i="22"/>
  <c r="E250" i="14" s="1"/>
  <c r="L37" i="22"/>
  <c r="E248" i="14" s="1"/>
  <c r="L35" i="22"/>
  <c r="E246" i="14" s="1"/>
  <c r="L33" i="22"/>
  <c r="E244" i="14" s="1"/>
  <c r="L31" i="22"/>
  <c r="E242" i="14" s="1"/>
  <c r="L29" i="22"/>
  <c r="E240" i="14" s="1"/>
  <c r="L27" i="22"/>
  <c r="E238" i="14" s="1"/>
  <c r="L25" i="22"/>
  <c r="E236" i="14" s="1"/>
  <c r="L23" i="22"/>
  <c r="E234" i="14" s="1"/>
  <c r="L21" i="22"/>
  <c r="E232" i="14" s="1"/>
  <c r="L19" i="22"/>
  <c r="E230" i="14" s="1"/>
  <c r="L17" i="22"/>
  <c r="E228" i="14" s="1"/>
  <c r="L15" i="22"/>
  <c r="E210" i="14" s="1"/>
  <c r="L13" i="22"/>
  <c r="E208" i="14" s="1"/>
  <c r="L11" i="22"/>
  <c r="E206" i="14" s="1"/>
  <c r="L9" i="22"/>
  <c r="E204" i="14" s="1"/>
  <c r="M60" i="22"/>
  <c r="M54" i="22"/>
  <c r="F265" i="14" s="1"/>
  <c r="M51" i="22"/>
  <c r="F262" i="14" s="1"/>
  <c r="M46" i="22"/>
  <c r="F257" i="14" s="1"/>
  <c r="M43" i="22"/>
  <c r="F254" i="14" s="1"/>
  <c r="M38" i="22"/>
  <c r="F249" i="14" s="1"/>
  <c r="M35" i="22"/>
  <c r="F246" i="14" s="1"/>
  <c r="M30" i="22"/>
  <c r="F241" i="14" s="1"/>
  <c r="M27" i="22"/>
  <c r="F238" i="14" s="1"/>
  <c r="M22" i="22"/>
  <c r="F233" i="14" s="1"/>
  <c r="M19" i="22"/>
  <c r="F230" i="14" s="1"/>
  <c r="N58" i="22"/>
  <c r="G269" i="14" s="1"/>
  <c r="N50" i="22"/>
  <c r="G261" i="14" s="1"/>
  <c r="E150" i="14"/>
  <c r="H157" i="14"/>
  <c r="O68" i="6"/>
  <c r="I92" i="16"/>
  <c r="I150" i="14"/>
  <c r="I157" i="14" s="1"/>
  <c r="J92" i="16"/>
  <c r="P68" i="6"/>
  <c r="L92" i="16"/>
  <c r="R68" i="6"/>
  <c r="L2" i="16"/>
  <c r="G13" i="4" s="1"/>
  <c r="L68" i="6"/>
  <c r="F92" i="16"/>
  <c r="E157" i="14"/>
  <c r="K2" i="14"/>
  <c r="G14" i="4" s="1"/>
  <c r="N68" i="6"/>
  <c r="G157" i="14"/>
  <c r="H92" i="16"/>
  <c r="M67" i="6"/>
  <c r="Q67" i="6"/>
  <c r="G150" i="14"/>
  <c r="K150" i="14"/>
  <c r="K157" i="14" s="1"/>
  <c r="E203" i="14" l="1"/>
  <c r="L67" i="22"/>
  <c r="G203" i="14"/>
  <c r="N67" i="22"/>
  <c r="K203" i="14"/>
  <c r="R67" i="22"/>
  <c r="E269" i="14"/>
  <c r="I203" i="14"/>
  <c r="P67" i="22"/>
  <c r="F269" i="14"/>
  <c r="H269" i="14"/>
  <c r="J203" i="14"/>
  <c r="Q67" i="22"/>
  <c r="H203" i="14"/>
  <c r="O67" i="22"/>
  <c r="F203" i="14"/>
  <c r="M67" i="22"/>
  <c r="K269" i="14"/>
  <c r="J157" i="14"/>
  <c r="K92" i="16"/>
  <c r="Q68" i="6"/>
  <c r="F157" i="14"/>
  <c r="G92" i="16"/>
  <c r="M68" i="6"/>
  <c r="R2" i="6" s="1"/>
  <c r="D13" i="4" s="1"/>
  <c r="E296" i="14" l="1"/>
  <c r="L68" i="22"/>
  <c r="F296" i="14"/>
  <c r="M68" i="22"/>
  <c r="J296" i="14"/>
  <c r="Q68" i="22"/>
  <c r="G296" i="14"/>
  <c r="N68" i="22"/>
  <c r="H296" i="14"/>
  <c r="O68" i="22"/>
  <c r="K296" i="14"/>
  <c r="R68" i="22"/>
  <c r="I296" i="14"/>
  <c r="P68" i="22"/>
  <c r="R2" i="22" l="1"/>
  <c r="D14" i="4" s="1"/>
</calcChain>
</file>

<file path=xl/sharedStrings.xml><?xml version="1.0" encoding="utf-8"?>
<sst xmlns="http://schemas.openxmlformats.org/spreadsheetml/2006/main" count="1572" uniqueCount="494">
  <si>
    <t>Comment</t>
  </si>
  <si>
    <t>Style legend</t>
  </si>
  <si>
    <t>Style</t>
  </si>
  <si>
    <t>Design</t>
  </si>
  <si>
    <t>Header1</t>
  </si>
  <si>
    <t>Header2</t>
  </si>
  <si>
    <t>Header3</t>
  </si>
  <si>
    <t>Header4</t>
  </si>
  <si>
    <t>Base_Input</t>
  </si>
  <si>
    <t>A model input that should not be changed to protect the integrity of the model</t>
  </si>
  <si>
    <t>Empty_Cell</t>
  </si>
  <si>
    <t>A cell that is left intentionally blank to avoid the risk of error</t>
  </si>
  <si>
    <t>InSheet_calc</t>
  </si>
  <si>
    <t>A link within the worksheet or an interim calculation step</t>
  </si>
  <si>
    <t xml:space="preserve">OffSheet </t>
  </si>
  <si>
    <t>A link to another worksheet to minimise the number of inter-worksheet references</t>
  </si>
  <si>
    <t>Line_SubTotal</t>
  </si>
  <si>
    <t>The sum of elements in the table immediately above</t>
  </si>
  <si>
    <t>Line_Total</t>
  </si>
  <si>
    <t xml:space="preserve">The sum of elements above, including sub-totals </t>
  </si>
  <si>
    <t>Unit / Info</t>
  </si>
  <si>
    <t>AUD millions</t>
  </si>
  <si>
    <t>Explanatory text showing helpful information or the units/dimensions of the calculations</t>
  </si>
  <si>
    <t>Line_Summary</t>
  </si>
  <si>
    <t>The SUM() of everything in the row</t>
  </si>
  <si>
    <t>Table_Header</t>
  </si>
  <si>
    <t>Qtr</t>
  </si>
  <si>
    <t xml:space="preserve">Header of a table or of an off-sheet reference </t>
  </si>
  <si>
    <t>Flag</t>
  </si>
  <si>
    <t>Binary flag - set up as a 'Style' and updated with conditional formatting</t>
  </si>
  <si>
    <t>Check_Cell</t>
  </si>
  <si>
    <t>Check figures add up to the correct amount</t>
  </si>
  <si>
    <t>Header 1A</t>
  </si>
  <si>
    <t>Control</t>
  </si>
  <si>
    <t>User Inputs</t>
  </si>
  <si>
    <t>Base Inputs</t>
  </si>
  <si>
    <t>Calculations</t>
  </si>
  <si>
    <t>Outputs/Export</t>
  </si>
  <si>
    <t>Legend</t>
  </si>
  <si>
    <t>Menu</t>
  </si>
  <si>
    <t>Sheet Check</t>
  </si>
  <si>
    <t>A user driven input for actual figures</t>
  </si>
  <si>
    <t>A user driven input for forcast figures</t>
  </si>
  <si>
    <t>User_Input_Actual</t>
  </si>
  <si>
    <t>User_Input_Forecast</t>
  </si>
  <si>
    <t>Historical Expenditure by Function Code</t>
  </si>
  <si>
    <t>Function Code</t>
  </si>
  <si>
    <t>Totals</t>
  </si>
  <si>
    <t>Description</t>
  </si>
  <si>
    <t>Historical Expenditure</t>
  </si>
  <si>
    <t>Base Year</t>
  </si>
  <si>
    <t>Year</t>
  </si>
  <si>
    <t>Inflation</t>
  </si>
  <si>
    <t>Forecast Expenditure</t>
  </si>
  <si>
    <t>Direct Capex by Function Code</t>
  </si>
  <si>
    <t>Forecast</t>
  </si>
  <si>
    <t>Rural Projects &lt; 50KVA</t>
  </si>
  <si>
    <t>Urban Projects &lt; 50KVA</t>
  </si>
  <si>
    <t>Medium Density SubDivision</t>
  </si>
  <si>
    <t>Business Supply &gt; 50KVA &lt; 200KVA</t>
  </si>
  <si>
    <t>Business Supply &gt; 200KVA</t>
  </si>
  <si>
    <t>HV Connections</t>
  </si>
  <si>
    <t>Business SubDivisions</t>
  </si>
  <si>
    <t>U/G Service Pits Ex O/H Supply</t>
  </si>
  <si>
    <t>Low Density SubDivisions</t>
  </si>
  <si>
    <t>High Density Residential/Business</t>
  </si>
  <si>
    <t>New Connection Meter Acc.</t>
  </si>
  <si>
    <t>New Connection Meter IMRO</t>
  </si>
  <si>
    <t>New Conn. Service/Materials</t>
  </si>
  <si>
    <t>New Conn. Servicing Labour</t>
  </si>
  <si>
    <t>Recoverable Works</t>
  </si>
  <si>
    <t>CO Generation Projects</t>
  </si>
  <si>
    <t>Energy Efficient Public Lighting - New</t>
  </si>
  <si>
    <t>Public Lighting - New</t>
  </si>
  <si>
    <t>Docklands</t>
  </si>
  <si>
    <t>Major Generation Projects</t>
  </si>
  <si>
    <t>New Conn. Meter Install Acc.</t>
  </si>
  <si>
    <t>New Conn. Meter Install MRIM</t>
  </si>
  <si>
    <t>New Conn. Meter AMI</t>
  </si>
  <si>
    <t>New Conn. Meter Install AMI</t>
  </si>
  <si>
    <t>ACS services</t>
  </si>
  <si>
    <t>Consolidated line maintenance</t>
  </si>
  <si>
    <t>Replacement accumulation meter</t>
  </si>
  <si>
    <t>Replacement MRIM meter</t>
  </si>
  <si>
    <t>Replacement AMI meter &amp; transformers</t>
  </si>
  <si>
    <t>Rollout AMI meter</t>
  </si>
  <si>
    <t>Rollout AMI meter install</t>
  </si>
  <si>
    <t>Replacement Meter Install AMI</t>
  </si>
  <si>
    <t>Replacement Meter &amp; Install IMRO</t>
  </si>
  <si>
    <t>Maintenance Related Fault Capital</t>
  </si>
  <si>
    <t>Public Lighting - Replacement</t>
  </si>
  <si>
    <t>Fault Related Capital</t>
  </si>
  <si>
    <t xml:space="preserve">Conductor Clearance </t>
  </si>
  <si>
    <t xml:space="preserve">HV Switch Replacement </t>
  </si>
  <si>
    <t>Transformer Replacement</t>
  </si>
  <si>
    <t>HV Fuse Unit &amp; Surge Divert. Repl.</t>
  </si>
  <si>
    <t>Recoverable Works - Asset Damage</t>
  </si>
  <si>
    <t>Pole Life Extension - Treatment</t>
  </si>
  <si>
    <t>Pole Replacement</t>
  </si>
  <si>
    <t>Pole Life Extension - Staking</t>
  </si>
  <si>
    <t>OH/UG Line Replacement</t>
  </si>
  <si>
    <t>Replacements Meter &amp; Install Acc</t>
  </si>
  <si>
    <t>Neutral Screen Services</t>
  </si>
  <si>
    <t>Servicing Replacement</t>
  </si>
  <si>
    <t>Bird Cover Replacement</t>
  </si>
  <si>
    <t>Cross-arm Replacement</t>
  </si>
  <si>
    <t>ZSS - Major Plant Replacement</t>
  </si>
  <si>
    <t>Zone SubStation Plant Replacement</t>
  </si>
  <si>
    <t xml:space="preserve">Safety Compliance </t>
  </si>
  <si>
    <t>TV Interference Replacement Capital</t>
  </si>
  <si>
    <t>Augmentation Lines</t>
  </si>
  <si>
    <t>Augmentation of Zone SubStation</t>
  </si>
  <si>
    <t>Network Development - Augment Dist.</t>
  </si>
  <si>
    <t>Environment Management'</t>
  </si>
  <si>
    <t>Bushfire Mitigation Augmentation</t>
  </si>
  <si>
    <t>LV Com. Multi Earth (CMEN)</t>
  </si>
  <si>
    <t>Reliability Improvement - Automation</t>
  </si>
  <si>
    <t>VBRC</t>
  </si>
  <si>
    <t>Zone SubStation Automation</t>
  </si>
  <si>
    <t>Augmentation Connection Assets</t>
  </si>
  <si>
    <t>SWER Augmentation</t>
  </si>
  <si>
    <t>Supply Reliability Improvement Scheme</t>
  </si>
  <si>
    <t>Pole Fire Mitigation</t>
  </si>
  <si>
    <t>Metering Communications</t>
  </si>
  <si>
    <t>Communications installation</t>
  </si>
  <si>
    <t>CBD Security Supply</t>
  </si>
  <si>
    <t>Computers</t>
  </si>
  <si>
    <t>IT Metering Data Services</t>
  </si>
  <si>
    <t>General Equipment</t>
  </si>
  <si>
    <t>General Equipment-AMI</t>
  </si>
  <si>
    <t>Office Furniture</t>
  </si>
  <si>
    <t>Office Furniture-AMI</t>
  </si>
  <si>
    <t>Property</t>
  </si>
  <si>
    <t>Property-AMI</t>
  </si>
  <si>
    <t>Motor Vehicles</t>
  </si>
  <si>
    <t>Motor Vehicles-AMI</t>
  </si>
  <si>
    <t>Intellectual Property</t>
  </si>
  <si>
    <t>Communications</t>
  </si>
  <si>
    <t>Testing &amp; Laboratory</t>
  </si>
  <si>
    <t>PAL MOD 1.26 Plant and Stations Replacement Capex</t>
  </si>
  <si>
    <t>HV Switch Replacement</t>
  </si>
  <si>
    <t>Transformer &amp; Substation Replacement</t>
  </si>
  <si>
    <t>UG Asset Replacement-Planned</t>
  </si>
  <si>
    <t>Unplanned Asset Replacement</t>
  </si>
  <si>
    <t>Zone Sub Plant Replacement</t>
  </si>
  <si>
    <t>Project List</t>
  </si>
  <si>
    <t>Project List by Function Code</t>
  </si>
  <si>
    <t>Name (Project Title) or (Programme Name)</t>
  </si>
  <si>
    <t>Project Location</t>
  </si>
  <si>
    <t>RIN Asset Group</t>
  </si>
  <si>
    <t>Other</t>
  </si>
  <si>
    <t>Ground Type Substation Transformer Replacement</t>
  </si>
  <si>
    <t>Control Cable Duct Replacement</t>
  </si>
  <si>
    <t>MLN</t>
  </si>
  <si>
    <t>22kV Circuit Breaker Replacement</t>
  </si>
  <si>
    <t>22kV Insulator Replacement (3 Phase Groups)</t>
  </si>
  <si>
    <t>22kV Isolator Replacement  (3 Phase Groups)</t>
  </si>
  <si>
    <t>66kV HPVA Disconnect Switch Refurbishment</t>
  </si>
  <si>
    <t>66kV Transformer Bushing Replacement</t>
  </si>
  <si>
    <t>Flexibile (Portable) Zone Substation Earths Replacement</t>
  </si>
  <si>
    <t>Transformer Refurbishment</t>
  </si>
  <si>
    <t>Station Service Transformers Replacement</t>
  </si>
  <si>
    <t>22kV Circuit Breaker Bushing Replacement / CB Refurb</t>
  </si>
  <si>
    <t xml:space="preserve">66kV Circuit Breaker Replacement </t>
  </si>
  <si>
    <t>WBL T2</t>
  </si>
  <si>
    <t>Instrument Transformer Replacement CTs and VTs</t>
  </si>
  <si>
    <t>Transformer Monitoring (WTI and OTI Replacement)</t>
  </si>
  <si>
    <t>IWD Regulator</t>
  </si>
  <si>
    <t>Emergency Plant Strategy (2017 Initiative)</t>
  </si>
  <si>
    <t>EMG</t>
  </si>
  <si>
    <t>TRG T3</t>
  </si>
  <si>
    <t>CME 14</t>
  </si>
  <si>
    <t>CME 21</t>
  </si>
  <si>
    <t>CDN</t>
  </si>
  <si>
    <t>WPD</t>
  </si>
  <si>
    <t>RVL T1</t>
  </si>
  <si>
    <t>RVL T2</t>
  </si>
  <si>
    <t>ASSET GROUP</t>
  </si>
  <si>
    <t>ASSET CATEGORY</t>
  </si>
  <si>
    <t>UNDERGROUND CABLES BY:</t>
  </si>
  <si>
    <t>˂ = 1 kV</t>
  </si>
  <si>
    <t>Highest operating voltage</t>
  </si>
  <si>
    <t>&gt; 1 kV &amp; &lt; = 11 kV</t>
  </si>
  <si>
    <t>&gt; 11 kV &amp; &lt; = 22 kV</t>
  </si>
  <si>
    <t>&gt; 22 kV &amp; &lt; = 33 kV</t>
  </si>
  <si>
    <t>&gt; 33 kV &amp; &lt; = 66 kV</t>
  </si>
  <si>
    <t>&gt; 66 kV &amp; &lt; = 132 kV</t>
  </si>
  <si>
    <t>&gt;  132 kV</t>
  </si>
  <si>
    <t>TRANSFORMERS BY:</t>
  </si>
  <si>
    <t>Pole Mounted ; &lt; = 22kV ;  &lt; = 60 kVA ; Single Phase</t>
  </si>
  <si>
    <t>Mounting type; Highest operating voltage; Ampere rating; Number of phases (at LV)</t>
  </si>
  <si>
    <t>Pole Mounted ; &lt; = 22kV ;  &gt; 60 kVA and &lt; = 600 kVA ; Single Phase</t>
  </si>
  <si>
    <t>Pole Mounted ; &lt; = 22kV ;  &gt; 600 kVA ; Single Phase</t>
  </si>
  <si>
    <t>Pole Mounted ; &lt; = 22kV ;  &lt; = 60 kVA  ; Multiple Phase</t>
  </si>
  <si>
    <t>Pole Mounted ; &lt; = 22kV ;  &gt; 60 kVA and &lt; = 600 kVA  ; Multiple Phase</t>
  </si>
  <si>
    <t>Pole Mounted ; &lt; = 22kV ;  &gt; 600 kVA  ; Multiple Phase</t>
  </si>
  <si>
    <t>Kiosk Mounted ; &lt; = 22kV ;  &lt; = 60 kVA ; Single Phase</t>
  </si>
  <si>
    <t>Kiosk Mounted ; &lt; = 22kV ;  &gt; 60 kVA and &lt; = 600 kVA ; Single Phase</t>
  </si>
  <si>
    <t>Kiosk Mounted ; &lt; = 22kV ;  &gt; 600 kVA ; Single Phase</t>
  </si>
  <si>
    <t>Kiosk Mounted ; &lt; = 22kV ;  &lt; = 60 kVA  ; Multiple Phase</t>
  </si>
  <si>
    <t>Kiosk Mounted ; &lt; = 22kV ;  &gt; 60 kVA and &lt; = 600 kVA  ; Multiple Phase</t>
  </si>
  <si>
    <t>Kiosk Mounted ; &lt; = 22kV ;  &gt; 600 kVA  ; Multiple Phase</t>
  </si>
  <si>
    <t>Ground Outdoor / Indoor Chamber Mounted; ˂ 22 kV ;  &lt; = 60 kVA ; Single Phase</t>
  </si>
  <si>
    <t>Ground Outdoor / Indoor Chamber Mounted; ˂  22 kV ;  &gt; 60 kVA  and &lt; = 600 kVA ; Single Phase</t>
  </si>
  <si>
    <t>Ground Outdoor / Indoor Chamber Mounted; ˂  22 kV ;  &gt;  600 kVA ; Single Phase</t>
  </si>
  <si>
    <t>Ground Outdoor / Indoor Chamber Mounted; ˂  22 kV ;  &lt; = 60 kVA ; Multiple Phase</t>
  </si>
  <si>
    <t>Ground Outdoor / Indoor Chamber Mounted; ˂  22 kV ;  &gt; 60 kVA  and &lt; = 600 kVA ; Multiple Phase</t>
  </si>
  <si>
    <t>Ground Outdoor / Indoor Chamber Mounted; ˂  22 kV ;  &gt;  600 kVA ; Multiple Phase</t>
  </si>
  <si>
    <t>Ground Outdoor / Indoor Chamber Mounted; &gt; = 22 kV &amp; &lt; = 33 kV ;  &lt; = 15 MVA</t>
  </si>
  <si>
    <t>Ground Outdoor / Indoor Chamber Mounted; &gt; = 22 kV &amp; &lt; = 33 kV ;  &gt; 15 MVA and &lt; = 40 MVA</t>
  </si>
  <si>
    <t>Ground Outdoor / Indoor Chamber Mounted; &gt; = 22 kV &amp; &lt; = 33 kV ;  &gt; 40 MVA</t>
  </si>
  <si>
    <t>Ground Outdoor / Indoor Chamber Mounted; &gt; 33 kV &amp; &lt; = 66 kV ;  &lt; = 15 MVA</t>
  </si>
  <si>
    <t>Ground Outdoor / Indoor Chamber Mounted; &gt; 33 kV &amp; &lt; = 66 kV ;  &gt; 15 MVA and &lt; = 40 MVA</t>
  </si>
  <si>
    <t>Ground Outdoor / Indoor Chamber Mounted; &gt; 33 kV &amp; &lt; = 66 kV ;  &gt; 40 MVA</t>
  </si>
  <si>
    <t>Ground Outdoor / Indoor Chamber Mounted; &gt; 66 kV &amp; &lt; = 132 kV ;  &lt; = 100 MVA</t>
  </si>
  <si>
    <t>Ground Outdoor / Indoor Chamber Mounted; &gt; 66 kV &amp; &lt; = 132 kV ;  &gt; 100 MVA</t>
  </si>
  <si>
    <t>Ground Outdoor / Indoor Chamber Mounted; &gt; 132 kV ;  &lt; = 100 MVA</t>
  </si>
  <si>
    <t>Ground Outdoor / Indoor Chamber Mounted; &gt; 132 kV ;  &gt; 100 MVA</t>
  </si>
  <si>
    <t>SWITCHGEAR BY:</t>
  </si>
  <si>
    <t>˂ = 11 kV ;  FUSE</t>
  </si>
  <si>
    <t>Highest operating voltage; Switch function</t>
  </si>
  <si>
    <t>˂ = 11 kV  ; Switch</t>
  </si>
  <si>
    <t>˂ = 11 kV ;  Circuit Breaker</t>
  </si>
  <si>
    <t>&gt; 11 kV &amp; &lt; = 22 kV  ; Switch</t>
  </si>
  <si>
    <t>&gt; 11 kV &amp; &lt; = 22 kV  ; Circuit Breaker</t>
  </si>
  <si>
    <t>&gt; 22 kV &amp; &lt; = 33 kV ; Switch</t>
  </si>
  <si>
    <t>&gt; 22 kV &amp; &lt; = 33 kV ; Circuit Breaker</t>
  </si>
  <si>
    <t>&gt; 33 kV &amp; &lt; = 66 kV ; Switch</t>
  </si>
  <si>
    <t>&gt; 33 kV &amp; &lt; = 66 kV ; Circuit Breaker</t>
  </si>
  <si>
    <t>&gt; 66 kV &amp; &lt; = 132 kV ; Switch</t>
  </si>
  <si>
    <t>&gt; 66 kV &amp; &lt; = 132 kV  ; Circuit Breaker</t>
  </si>
  <si>
    <t>&gt; 132 kV ; Switch</t>
  </si>
  <si>
    <t>&gt; 132 kV ; Circuit Breaker</t>
  </si>
  <si>
    <t>˂ = 1 KV ; CIRCUIT BREAKER</t>
  </si>
  <si>
    <t>&gt; 1 kV &amp; ˂ = 11 KV ; ISOLATORS, EARTHING SWITCH</t>
  </si>
  <si>
    <t>&gt; 11 KV &amp; &lt; = 22 KV  ; ISOLATORS, EARTHING SWITCH</t>
  </si>
  <si>
    <t>&gt; 33kV &amp; &lt;=66kV ; ISOLATORS, EARTHING SWITCH</t>
  </si>
  <si>
    <t>HV FUSES AND SURGE DIVERTERS</t>
  </si>
  <si>
    <t>OTHER BY:</t>
  </si>
  <si>
    <t>RECOVERABLE WORK - FAULTS</t>
  </si>
  <si>
    <t>DNSP defined</t>
  </si>
  <si>
    <t>MAJOR ZONE SUBSTATION REPLACEMENT WORKS</t>
  </si>
  <si>
    <t>PLANT AND STATIONS MISCELLANEOUS</t>
  </si>
  <si>
    <t>Source: Project List</t>
  </si>
  <si>
    <t>Historical Expenditure by RIN Category (Repex Table 2.2)</t>
  </si>
  <si>
    <t>Historical Volumes by RIN Category (Repex Table 2.2)</t>
  </si>
  <si>
    <t>Historical Volumes</t>
  </si>
  <si>
    <t>Staking of a wooden pole</t>
  </si>
  <si>
    <t>˂ = 11 kV ; Residential ; Simple Type</t>
  </si>
  <si>
    <t>˂ = 1 kV; Wood</t>
  </si>
  <si>
    <t>˂ = 11 kV ; Commercial &amp; Industrial ; Simple Type</t>
  </si>
  <si>
    <t>&gt; 1 kV &amp; &lt; = 11 kV; Wood</t>
  </si>
  <si>
    <t>˃ 11 kV &amp; &lt; = 22 kV</t>
  </si>
  <si>
    <t>˃ 11 kV &amp; &lt; = 22 kV  ; SWER</t>
  </si>
  <si>
    <t>˂ = 11 kV ; Residential ; Complex Type</t>
  </si>
  <si>
    <t>˃ 11 kV &amp; &lt; = 22 kV; Wood</t>
  </si>
  <si>
    <t>&gt; 22 kV &amp; &lt; = 66 kV</t>
  </si>
  <si>
    <t>˃ 11 kV &amp; &lt; = 22 kV ; Single-Phase</t>
  </si>
  <si>
    <t>˂ = 11 kV ; Commercial &amp; Industrial ; Complex Type</t>
  </si>
  <si>
    <t>&gt; 22 kV &amp; &lt; = 66 kV; Wood</t>
  </si>
  <si>
    <t>˃ 11 kV &amp; &lt; = 22 kV ; Multiple-Phase</t>
  </si>
  <si>
    <t>˂ = 11 kV ; Subdivision ; Complex Type</t>
  </si>
  <si>
    <t>&gt; 66 kV &amp; &lt; = 132 kV; Wood</t>
  </si>
  <si>
    <t>&gt; 132 kV</t>
  </si>
  <si>
    <t>&gt; 132 kV; Wood</t>
  </si>
  <si>
    <t>˂ = 1 kV; Concrete</t>
  </si>
  <si>
    <t>&gt; 1 kV &amp; &lt; = 11 kV; Concrete</t>
  </si>
  <si>
    <t>˃ 11 kV &amp; &lt; = 22 kV; Concrete</t>
  </si>
  <si>
    <t>&gt; 22 kV &amp; &lt; = 66 kV; Concrete</t>
  </si>
  <si>
    <t>&gt; 66 kV &amp; &lt; = 132 kV; Concrete</t>
  </si>
  <si>
    <t>&gt; 132 kV; Concrete</t>
  </si>
  <si>
    <t>˂ = 1 kV; Steel</t>
  </si>
  <si>
    <t>&gt; 1 kV &amp; &lt; = 11 kV; Steel</t>
  </si>
  <si>
    <t>˃ 11 kV &amp; &lt; = 22 kV; Steel</t>
  </si>
  <si>
    <t>&gt; 22 kV &amp; &lt; = 66 kV; Steel</t>
  </si>
  <si>
    <t>&gt; 66 kV &amp; &lt; = 132 kV; Steel</t>
  </si>
  <si>
    <t>&gt; 132 kV; Steel</t>
  </si>
  <si>
    <t xml:space="preserve">Low Gas RMU Replacement </t>
  </si>
  <si>
    <t>COBURNS-HIGH No.1</t>
  </si>
  <si>
    <t>BARNES-COMBEN</t>
  </si>
  <si>
    <t>BAN VT (EE)</t>
  </si>
  <si>
    <t>22kV Capacitor Bank Step Switch replacement</t>
  </si>
  <si>
    <t>WBL T3</t>
  </si>
  <si>
    <t>Total</t>
  </si>
  <si>
    <t>Unplanned Line Maintenance</t>
  </si>
  <si>
    <t>Erskine Falls Rd</t>
  </si>
  <si>
    <t>Camp-Doonan No2</t>
  </si>
  <si>
    <t xml:space="preserve">Deakin-Eighth </t>
  </si>
  <si>
    <t>Shillidays-Eighth</t>
  </si>
  <si>
    <t>0's</t>
  </si>
  <si>
    <t>End of Sheet</t>
  </si>
  <si>
    <t>Reset RIN 2.2 Repex</t>
  </si>
  <si>
    <t>2.2.1 - REPLACEMENT EXPENDITURE, VOLUMES AND ASSET FAILURES BY ASSET CATEGORY</t>
  </si>
  <si>
    <t>EXPENDITURE</t>
  </si>
  <si>
    <r>
      <rPr>
        <b/>
        <sz val="10"/>
        <color theme="1"/>
        <rFont val="Arial"/>
        <family val="2"/>
      </rPr>
      <t xml:space="preserve">POLES BY: </t>
    </r>
    <r>
      <rPr>
        <sz val="10"/>
        <color theme="1"/>
        <rFont val="Arial"/>
        <family val="2"/>
      </rPr>
      <t xml:space="preserve">
HIGHEST OPERATING VOLTAGE ; MATERIAL TYPE</t>
    </r>
  </si>
  <si>
    <r>
      <rPr>
        <b/>
        <sz val="10"/>
        <color theme="1"/>
        <rFont val="Arial"/>
        <family val="2"/>
      </rPr>
      <t xml:space="preserve">POLE TOP STRUCTURES BY: </t>
    </r>
    <r>
      <rPr>
        <sz val="10"/>
        <color theme="1"/>
        <rFont val="Arial"/>
        <family val="2"/>
      </rPr>
      <t xml:space="preserve">
HIGHEST OPERATING VOLTAGE</t>
    </r>
  </si>
  <si>
    <r>
      <rPr>
        <b/>
        <sz val="10"/>
        <color theme="1"/>
        <rFont val="Arial"/>
        <family val="2"/>
      </rPr>
      <t xml:space="preserve">STAKING WOODEN POLES BY: </t>
    </r>
    <r>
      <rPr>
        <sz val="10"/>
        <color theme="1"/>
        <rFont val="Arial"/>
        <family val="2"/>
      </rPr>
      <t xml:space="preserve">
HIGHEST OPERATING VOLTAGE</t>
    </r>
  </si>
  <si>
    <t>˂ = 1 Kv</t>
  </si>
  <si>
    <t>for year wooden pole staked</t>
  </si>
  <si>
    <r>
      <rPr>
        <b/>
        <sz val="10"/>
        <color theme="1"/>
        <rFont val="Arial"/>
        <family val="2"/>
      </rPr>
      <t>OVERHEAD CONDUCTORS BY:</t>
    </r>
    <r>
      <rPr>
        <sz val="10"/>
        <color theme="1"/>
        <rFont val="Arial"/>
        <family val="2"/>
      </rPr>
      <t xml:space="preserve"> 
Highest operating voltage; Number of phases (at HV)</t>
    </r>
  </si>
  <si>
    <t>per km</t>
  </si>
  <si>
    <r>
      <rPr>
        <b/>
        <sz val="10"/>
        <color theme="1"/>
        <rFont val="Arial"/>
        <family val="2"/>
      </rPr>
      <t xml:space="preserve">UNDERGROUND CABLES BY: </t>
    </r>
    <r>
      <rPr>
        <sz val="10"/>
        <color theme="1"/>
        <rFont val="Arial"/>
        <family val="2"/>
      </rPr>
      <t xml:space="preserve">
Highest operating voltage</t>
    </r>
  </si>
  <si>
    <r>
      <rPr>
        <b/>
        <sz val="10"/>
        <color theme="1"/>
        <rFont val="Arial"/>
        <family val="2"/>
      </rPr>
      <t xml:space="preserve">SERVICE LINES BY: </t>
    </r>
    <r>
      <rPr>
        <sz val="10"/>
        <color theme="1"/>
        <rFont val="Arial"/>
        <family val="2"/>
      </rPr>
      <t xml:space="preserve">
Connection voltage; Customer type; Connection complexity</t>
    </r>
  </si>
  <si>
    <t>per number of spans</t>
  </si>
  <si>
    <t>per number
 of spans</t>
  </si>
  <si>
    <t xml:space="preserve">&gt; 11 kV  &amp; &lt; = 22 kV ; Commercial &amp; Industrial  </t>
  </si>
  <si>
    <t xml:space="preserve">&gt; 11 kV  &amp; &lt; = 22 kV ; Subdivision  </t>
  </si>
  <si>
    <t xml:space="preserve">&gt; 22 kV &amp; &lt; = 33 kV ; Commercial &amp; Industrial  </t>
  </si>
  <si>
    <t xml:space="preserve">&gt; 22 kV &amp; &lt; = 33 kV ; Subdivision  </t>
  </si>
  <si>
    <t xml:space="preserve">&gt; 33 kV &amp; &lt; = 66 kV ; Commercial &amp; Industrial  </t>
  </si>
  <si>
    <t xml:space="preserve">&gt; 33 kV &amp; &lt; = 66 kV ; Subdivision  </t>
  </si>
  <si>
    <t xml:space="preserve">&gt; 66 kV &amp; &lt; = 132 kV ; Commercial &amp; Industrial  </t>
  </si>
  <si>
    <t xml:space="preserve">&gt; 66 kV &amp; &lt; = 132 kV ; Subdivision  </t>
  </si>
  <si>
    <t xml:space="preserve">&gt; 132 kV ; Commercial &amp; Industrial  </t>
  </si>
  <si>
    <t xml:space="preserve">&gt; 132 kV ; Subdivision  </t>
  </si>
  <si>
    <r>
      <rPr>
        <b/>
        <sz val="10"/>
        <color theme="1"/>
        <rFont val="Verdana"/>
        <family val="2"/>
      </rPr>
      <t>TRANSFORMERS BY:</t>
    </r>
    <r>
      <rPr>
        <sz val="10"/>
        <color theme="1"/>
        <rFont val="Verdana"/>
        <family val="2"/>
      </rPr>
      <t xml:space="preserve"> 
Mounting type; Highest operating voltage; Ampere rating; Number of phases (at LV)</t>
    </r>
  </si>
  <si>
    <r>
      <rPr>
        <b/>
        <sz val="10"/>
        <color theme="1"/>
        <rFont val="Verdana"/>
        <family val="2"/>
      </rPr>
      <t>SWITCHGEAR BY:</t>
    </r>
    <r>
      <rPr>
        <sz val="10"/>
        <color theme="1"/>
        <rFont val="Verdana"/>
        <family val="2"/>
      </rPr>
      <t xml:space="preserve"> 
Highest operating voltage; Switch function</t>
    </r>
  </si>
  <si>
    <r>
      <rPr>
        <b/>
        <sz val="10"/>
        <color theme="1"/>
        <rFont val="Verdana"/>
        <family val="2"/>
      </rPr>
      <t xml:space="preserve">PUBLIC LIGHTING BY: </t>
    </r>
    <r>
      <rPr>
        <sz val="10"/>
        <color theme="1"/>
        <rFont val="Verdana"/>
        <family val="2"/>
      </rPr>
      <t xml:space="preserve">
Asset type ; Lighting obligation</t>
    </r>
  </si>
  <si>
    <t>Luminaires ;  Major Road</t>
  </si>
  <si>
    <t>Luminaires ;  Minor Road</t>
  </si>
  <si>
    <t>Brackets ; Major Road</t>
  </si>
  <si>
    <t>Brackets ; Minor Road</t>
  </si>
  <si>
    <t>Lamps ; Major Road</t>
  </si>
  <si>
    <t>Lamps ; Minor Road</t>
  </si>
  <si>
    <t>Poles / Columns ; Major Road</t>
  </si>
  <si>
    <t>Poles / Columns ; Minor Road</t>
  </si>
  <si>
    <r>
      <rPr>
        <b/>
        <sz val="10"/>
        <color theme="1"/>
        <rFont val="Verdana"/>
        <family val="2"/>
      </rPr>
      <t xml:space="preserve">SCADA, NETWORK CONTROL AND PROTECTION SYSTEMS BY: </t>
    </r>
    <r>
      <rPr>
        <sz val="10"/>
        <color theme="1"/>
        <rFont val="Verdana"/>
        <family val="2"/>
      </rPr>
      <t xml:space="preserve">
Function</t>
    </r>
  </si>
  <si>
    <t>Field Devices</t>
  </si>
  <si>
    <t>Local Network Wiring Assets</t>
  </si>
  <si>
    <t>Communications Network Assets</t>
  </si>
  <si>
    <t>Master Station Assets</t>
  </si>
  <si>
    <t>Communications Site Infrastructure</t>
  </si>
  <si>
    <t>Communications Linear Assets</t>
  </si>
  <si>
    <t>AFLC</t>
  </si>
  <si>
    <r>
      <rPr>
        <b/>
        <sz val="10"/>
        <color theme="1"/>
        <rFont val="Verdana"/>
        <family val="2"/>
      </rPr>
      <t xml:space="preserve">OTHER BY: </t>
    </r>
    <r>
      <rPr>
        <sz val="10"/>
        <color theme="1"/>
        <rFont val="Verdana"/>
        <family val="2"/>
      </rPr>
      <t xml:space="preserve">
enter DNSP defined asset group here</t>
    </r>
  </si>
  <si>
    <t>ASSET REPLACEMENTS</t>
  </si>
  <si>
    <t>ASSET FAILURES</t>
  </si>
  <si>
    <t>Glendale-Heaths</t>
  </si>
  <si>
    <t>Lucan-Base Hospital RMU (+ Cable)</t>
  </si>
  <si>
    <t>St Albans 275-Gilmour</t>
  </si>
  <si>
    <t>Kiosk Substation Replacement (Condition)</t>
  </si>
  <si>
    <t>Apollo Bay College</t>
  </si>
  <si>
    <t>Service-Hampshire</t>
  </si>
  <si>
    <t>HV UG Cable Replacement</t>
  </si>
  <si>
    <t>(blank)</t>
  </si>
  <si>
    <t>BMH No2 Trans</t>
  </si>
  <si>
    <t>FNS No1, No2 &amp; No3 Trans</t>
  </si>
  <si>
    <t>GL No1 &amp; No2 Trans</t>
  </si>
  <si>
    <t>NKA No1, No2 &amp; No3 Trans</t>
  </si>
  <si>
    <t>OYN No1 &amp; No2 Trans</t>
  </si>
  <si>
    <t>PLD No1 Trans</t>
  </si>
  <si>
    <t>RVL No3 Trans</t>
  </si>
  <si>
    <t>STL No3 Trans</t>
  </si>
  <si>
    <t>Bund Gravel Enhancement</t>
  </si>
  <si>
    <t>BMH, CDN, FNS, GL, HSM, NKA, OYN, PLD, RVL, STL</t>
  </si>
  <si>
    <t>Control Room Fire Risk Reduction</t>
  </si>
  <si>
    <t>CDN,GL, NKA, PLD, RVL</t>
  </si>
  <si>
    <t>CVT Replacement Porcelain Bushing risk</t>
  </si>
  <si>
    <t>Fire Wall</t>
  </si>
  <si>
    <t>HSM No1-No2 Trans</t>
  </si>
  <si>
    <t>HSM No2-No3 Trans</t>
  </si>
  <si>
    <t>NKA No2-No3 Trans</t>
  </si>
  <si>
    <t>STL No3 Trans-Control</t>
  </si>
  <si>
    <t>AL</t>
  </si>
  <si>
    <t>GCY</t>
  </si>
  <si>
    <t>CLC4</t>
  </si>
  <si>
    <t>CLC6</t>
  </si>
  <si>
    <t>CRO CB A</t>
  </si>
  <si>
    <t>Low Gas Switches (OH) Replacement</t>
  </si>
  <si>
    <t>Outdoor HV ABS Replacement</t>
  </si>
  <si>
    <t>Outdoor HV ABS Replacement (CRO tagged interrupters)</t>
  </si>
  <si>
    <t>Outdoor HV ABS Replacement (Non-Geveas)</t>
  </si>
  <si>
    <t>Indoor Substation Transformer Replacement</t>
  </si>
  <si>
    <t>Kiosk Substation Replacement (Rust)</t>
  </si>
  <si>
    <t>LV UG Cables Planned Replacement</t>
  </si>
  <si>
    <t>Underground Pillar/Pit Replacement</t>
  </si>
  <si>
    <t>Unplanned Plant Replacement</t>
  </si>
  <si>
    <t>22kV Disconnect Switch Replacement</t>
  </si>
  <si>
    <t>ACR Replacement 22kV THREE PHASE</t>
  </si>
  <si>
    <t>CVT Voltage Monitoring</t>
  </si>
  <si>
    <t>Surge Arrester Replacement</t>
  </si>
  <si>
    <t>Regulator Replacement</t>
  </si>
  <si>
    <t>Operator / Maintainer Safety (Access Platforms)</t>
  </si>
  <si>
    <t>Zone Substation Barriers, Signs and Chains</t>
  </si>
  <si>
    <t>All Zone Substations</t>
  </si>
  <si>
    <t>HV ABS Replacement (Indoor substations) incl Calor EMAG, Gardy, A MEC, K MEC</t>
  </si>
  <si>
    <t>KRT 1, KRT 2</t>
  </si>
  <si>
    <t>RIN Asset Category</t>
  </si>
  <si>
    <t>RIN Category</t>
  </si>
  <si>
    <t>Switchgear</t>
  </si>
  <si>
    <t>Transformers</t>
  </si>
  <si>
    <t>UGCables</t>
  </si>
  <si>
    <t>&gt; 11 KV &amp; &lt; = 22 KV  ; LOAD BREAK SWITCH</t>
  </si>
  <si>
    <t>GROUND OUTDOOR / INDOOR CHAMBER MOUNTED ; ˂  22 KV ;  &gt; 60 KVA  AND &lt; = 600 KVA ; MULTIPLE PHASE</t>
  </si>
  <si>
    <t>KIOSK MOUNTED ; &lt; = 22KV ;  &gt; 60 KVA AND &lt; = 600 KVA  ; MULTIPLE PHASE</t>
  </si>
  <si>
    <t>&gt; 11 KV &amp; &lt; = 22 KV</t>
  </si>
  <si>
    <t>Pillar / Pit</t>
  </si>
  <si>
    <t>POLE MOUNTED ; &lt; = 22KV ;  &lt; = 60 KVA ; SINGLE PHASE</t>
  </si>
  <si>
    <t>˂ = 1 KV</t>
  </si>
  <si>
    <t>Residual</t>
  </si>
  <si>
    <t>Circuit Breaker Refurbishment</t>
  </si>
  <si>
    <t>&gt; 11 KV &amp; &lt; = 22 KV  ; LINKS</t>
  </si>
  <si>
    <t>ACR</t>
  </si>
  <si>
    <t>Zone Substation Major Building / Property / Facilities</t>
  </si>
  <si>
    <t>Instrument Transformer</t>
  </si>
  <si>
    <t>Surge Diverter</t>
  </si>
  <si>
    <t>GROUND OUTDOOR / INDOOR CHAMBER MOUNTED ; &gt; 33 KV &amp; &lt; = 66 KV ;  &gt; 15 MVA AND &lt; = 40 MVA</t>
  </si>
  <si>
    <t>&gt; 11 KV &amp; &lt; = 22 KV  ; CIRCUIT BREAKER</t>
  </si>
  <si>
    <t>&gt; 33 KV &amp; &lt; = 66 KV ; CIRCUIT BREAKER</t>
  </si>
  <si>
    <t>Regulator</t>
  </si>
  <si>
    <t>Mapped Category</t>
  </si>
  <si>
    <t>UGCables - &gt; 1 kV &amp; &lt; = 11 kV</t>
  </si>
  <si>
    <t>UGCables - &gt; 22 kV &amp; &lt; = 33 kV</t>
  </si>
  <si>
    <t>UGCables - &gt; 33 kV &amp; &lt; = 66 kV</t>
  </si>
  <si>
    <t>UGCables - &gt; 66 kV &amp; &lt; = 132 kV</t>
  </si>
  <si>
    <t>UGCables - &gt; 132 kV</t>
  </si>
  <si>
    <t>UGCables - Other</t>
  </si>
  <si>
    <t>Switchgear - ˂ = 1 kV ; CIRCUIT BREAKER</t>
  </si>
  <si>
    <t>Switchgear - &gt; 1 kV &amp; &lt; = 11 kV ; CIRCUIT BREAKER</t>
  </si>
  <si>
    <t>Other - Zone Substation Major Building / Property / Facilities</t>
  </si>
  <si>
    <t>Other - Pillar / Pit</t>
  </si>
  <si>
    <t>Other - Instrument Transformer</t>
  </si>
  <si>
    <t>Other - Transformer Refurbishment</t>
  </si>
  <si>
    <t>Other - Residual</t>
  </si>
  <si>
    <t>Switchgear - &gt; 11 KV &amp; &lt; = 22 KV  ; LOAD BREAK SWITCH</t>
  </si>
  <si>
    <t>Switchgear - &gt; 1 kV &amp; ˂ = 11 KV ; LOAD BREAK SWITCH</t>
  </si>
  <si>
    <t>Transformers - GROUND OUTDOOR / INDOOR CHAMBER MOUNTED ; ˂  22 KV ;  &gt; 60 KVA  AND &lt; = 600 KVA ; MULTIPLE PHASE</t>
  </si>
  <si>
    <t>Transformers - KIOSK MOUNTED ; &lt; = 22KV ;  &gt; 60 KVA AND &lt; = 600 KVA  ; MULTIPLE PHASE</t>
  </si>
  <si>
    <t>UGCables - &gt; 11 KV &amp; &lt; = 22 KV</t>
  </si>
  <si>
    <t xml:space="preserve"> - </t>
  </si>
  <si>
    <t>Transformers - POLE MOUNTED ; &lt; = 22KV ;  &lt; = 60 KVA ; SINGLE PHASE</t>
  </si>
  <si>
    <t>UGCables - ˂ = 1 KV</t>
  </si>
  <si>
    <t>Other - Circuit Breaker Refurbishment</t>
  </si>
  <si>
    <t>Switchgear - &gt; 11 KV &amp; &lt; = 22 KV  ; LINKS</t>
  </si>
  <si>
    <t>Other - ACR</t>
  </si>
  <si>
    <t>Other - Surge Diverter</t>
  </si>
  <si>
    <t>Transformers - GROUND OUTDOOR / INDOOR CHAMBER MOUNTED ; &gt; 33 KV &amp; &lt; = 66 KV ;  &gt; 15 MVA AND &lt; = 40 MVA</t>
  </si>
  <si>
    <t>Switchgear - &gt; 11 KV &amp; &lt; = 22 KV  ; CIRCUIT BREAKER</t>
  </si>
  <si>
    <t>Switchgear - &gt; 33 KV &amp; &lt; = 66 KV ; CIRCUIT BREAKER</t>
  </si>
  <si>
    <t>Other - Regulator</t>
  </si>
  <si>
    <t>2019/20</t>
  </si>
  <si>
    <t>2020/21</t>
  </si>
  <si>
    <t>2021/22</t>
  </si>
  <si>
    <t>2022/23</t>
  </si>
  <si>
    <t>2023/24</t>
  </si>
  <si>
    <t>2024/25</t>
  </si>
  <si>
    <t>2025/26</t>
  </si>
  <si>
    <t>Project List Volumes</t>
  </si>
  <si>
    <t>Forecast Volumes</t>
  </si>
  <si>
    <t>$'000 2021</t>
  </si>
  <si>
    <t>TOTAL DIRECT EXPENDITURE ($0's real June 2021)</t>
  </si>
  <si>
    <t>Pole Type Substation Transformer Replacement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</si>
  <si>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</si>
  <si>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</si>
  <si>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</si>
  <si>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</si>
  <si>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</si>
  <si>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</si>
  <si>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</si>
  <si>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</si>
  <si>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Forecast Expenditure by RIN Category (Repex Table 2.2)</t>
  </si>
  <si>
    <t>Forecast Volumes by RIN Category (Repex Table 2.2)</t>
  </si>
  <si>
    <t>$ 2021</t>
  </si>
  <si>
    <t>$Nominal</t>
  </si>
  <si>
    <t>2021/22-26 Total</t>
  </si>
  <si>
    <t>Multiple</t>
  </si>
  <si>
    <t>Multiple Transformer 1</t>
  </si>
  <si>
    <t>Direct Capex</t>
  </si>
  <si>
    <t>2019-20</t>
  </si>
  <si>
    <t>2020-21</t>
  </si>
  <si>
    <t>2021-22</t>
  </si>
  <si>
    <t>2022-23</t>
  </si>
  <si>
    <t>2023-24</t>
  </si>
  <si>
    <t>2024-25</t>
  </si>
  <si>
    <t>2025-26</t>
  </si>
  <si>
    <t>Volumes (0's)</t>
  </si>
  <si>
    <t>2021-2026 total</t>
  </si>
  <si>
    <t>Inflation Rates and Conversion factor to June 2021</t>
  </si>
  <si>
    <t>Check</t>
  </si>
  <si>
    <t>Financial year</t>
  </si>
  <si>
    <t>FY11/12</t>
  </si>
  <si>
    <t>FY12/13</t>
  </si>
  <si>
    <t>FY13/14</t>
  </si>
  <si>
    <t>FY14/15</t>
  </si>
  <si>
    <t>FY15/16</t>
  </si>
  <si>
    <t>FY16/17</t>
  </si>
  <si>
    <t>FY17/18</t>
  </si>
  <si>
    <t>FY18/19</t>
  </si>
  <si>
    <t>FY19/20</t>
  </si>
  <si>
    <t>FY20/21</t>
  </si>
  <si>
    <t>FY21/22</t>
  </si>
  <si>
    <t>Escalation selector</t>
  </si>
  <si>
    <t>Financial Year</t>
  </si>
  <si>
    <t>Calendar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</si>
</sst>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6" formatCode="&quot;$&quot;#,##0;[Red]\-&quot;$&quot;#,##0"/>
    <numFmt numFmtId="8" formatCode="&quot;$&quot;#,##0.00;[Red]\-&quot;$&quot;#,##0.00"/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_-* #,##0_-;* \(#,##0\)_-;_-* &quot;-&quot;??_-;_-@_-"/>
    <numFmt numFmtId="166" formatCode="#,##0_);\(#,##0\);\-\-_)"/>
    <numFmt numFmtId="167" formatCode="_-* #,##0_-;\-* #,##0_-;_-* &quot;-&quot;??_-;_-@_-"/>
    <numFmt numFmtId="168" formatCode="_-* #,##0.0_-;\-* #,##0.0_-;_-* &quot;-&quot;??_-;_-@_-"/>
    <numFmt numFmtId="169" formatCode="_-* #,##0.0000000_-;\-* #,##0.0000000_-;_-* &quot;-&quot;??_-;_-@_-"/>
    <numFmt numFmtId="170" formatCode="0.000"/>
    <numFmt numFmtId="171" formatCode="_-* #,##0.00000000_-;\-* #,##0.00000000_-;_-* &quot;-&quot;??_-;_-@_-"/>
    <numFmt numFmtId="172" formatCode="0.00000000"/>
  </numFmts>
  <fonts count="33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3"/>
      <name val="Arial"/>
      <family val="2"/>
    </font>
    <font>
      <sz val="11"/>
      <color theme="1"/>
      <name val="Arial"/>
      <family val="2"/>
    </font>
    <font>
      <sz val="10"/>
      <color theme="0" tint="-0.3499862666707357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9" tint="-0.499984740745262"/>
      <name val="Arial"/>
      <family val="2"/>
    </font>
    <font>
      <sz val="10"/>
      <color theme="0"/>
      <name val="Arial"/>
      <family val="2"/>
    </font>
    <font>
      <sz val="10"/>
      <color theme="0" tint="-0.499984740745262"/>
      <name val="Arial"/>
      <family val="2"/>
    </font>
    <font>
      <b/>
      <sz val="18"/>
      <color rgb="FFED1C24"/>
      <name val="Arial"/>
      <family val="2"/>
    </font>
    <font>
      <b/>
      <sz val="11"/>
      <color theme="1"/>
      <name val="Arial"/>
      <family val="2"/>
    </font>
    <font>
      <b/>
      <sz val="14"/>
      <color indexed="9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i/>
      <sz val="11"/>
      <color rgb="FF586577"/>
      <name val="Arial"/>
      <family val="2"/>
    </font>
    <font>
      <sz val="11"/>
      <color rgb="FF586577"/>
      <name val="Arial"/>
      <family val="2"/>
    </font>
    <font>
      <i/>
      <sz val="10"/>
      <color theme="0" tint="-0.499984740745262"/>
      <name val="Arial"/>
      <family val="2"/>
    </font>
    <font>
      <b/>
      <sz val="12"/>
      <color indexed="9"/>
      <name val="Arial"/>
      <family val="2"/>
    </font>
    <font>
      <b/>
      <sz val="14"/>
      <color theme="1"/>
      <name val="Arial"/>
      <family val="2"/>
    </font>
    <font>
      <b/>
      <sz val="14"/>
      <color theme="0"/>
      <name val="Arial"/>
      <family val="2"/>
    </font>
    <font>
      <u/>
      <sz val="10"/>
      <color theme="10"/>
      <name val="Verdana"/>
      <family val="2"/>
    </font>
    <font>
      <sz val="12"/>
      <color theme="10"/>
      <name val="Verdana"/>
      <family val="2"/>
    </font>
    <font>
      <sz val="10"/>
      <name val="Verdana"/>
      <family val="2"/>
    </font>
    <font>
      <b/>
      <sz val="10"/>
      <name val="Arial"/>
      <family val="2"/>
    </font>
    <font>
      <sz val="10"/>
      <color rgb="FF00B050"/>
      <name val="Arial"/>
      <family val="2"/>
    </font>
    <font>
      <sz val="10"/>
      <color rgb="FF00B050"/>
      <name val="Verdana"/>
      <family val="2"/>
    </font>
    <font>
      <sz val="10"/>
      <color theme="1"/>
      <name val="Verdana"/>
      <family val="2"/>
    </font>
    <font>
      <sz val="12"/>
      <color theme="10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lightGray">
        <fgColor theme="0" tint="-0.34998626667073579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6" fillId="0" borderId="0"/>
    <xf numFmtId="0" fontId="2" fillId="2" borderId="1" applyNumberFormat="0" applyAlignment="0">
      <alignment horizontal="right"/>
      <protection locked="0"/>
    </xf>
    <xf numFmtId="164" fontId="3" fillId="0" borderId="0" applyFont="0" applyFill="0" applyBorder="0" applyAlignment="0" applyProtection="0"/>
    <xf numFmtId="165" fontId="4" fillId="3" borderId="2" applyAlignment="0"/>
    <xf numFmtId="0" fontId="15" fillId="0" borderId="0" applyNumberFormat="0"/>
    <xf numFmtId="0" fontId="5" fillId="0" borderId="3" applyNumberFormat="0" applyAlignment="0"/>
    <xf numFmtId="0" fontId="3" fillId="0" borderId="4" applyNumberFormat="0" applyFont="0" applyFill="0" applyAlignment="0"/>
    <xf numFmtId="0" fontId="5" fillId="4" borderId="3" applyNumberFormat="0" applyAlignment="0"/>
    <xf numFmtId="0" fontId="3" fillId="0" borderId="8" applyNumberFormat="0" applyFont="0" applyFill="0" applyAlignment="0"/>
    <xf numFmtId="0" fontId="2" fillId="5" borderId="3" applyNumberFormat="0" applyProtection="0"/>
    <xf numFmtId="0" fontId="5" fillId="0" borderId="0"/>
    <xf numFmtId="0" fontId="6" fillId="1" borderId="0"/>
    <xf numFmtId="0" fontId="7" fillId="6" borderId="5" applyNumberFormat="0" applyAlignment="0"/>
    <xf numFmtId="0" fontId="8" fillId="7" borderId="3" applyNumberFormat="0">
      <alignment horizontal="centerContinuous" vertical="center" wrapText="1"/>
    </xf>
    <xf numFmtId="0" fontId="9" fillId="6" borderId="6" applyNumberFormat="0" applyAlignment="0"/>
    <xf numFmtId="0" fontId="18" fillId="0" borderId="0" applyNumberFormat="0"/>
    <xf numFmtId="0" fontId="13" fillId="10" borderId="0"/>
    <xf numFmtId="0" fontId="14" fillId="0" borderId="0"/>
    <xf numFmtId="166" fontId="12" fillId="13" borderId="0"/>
    <xf numFmtId="166" fontId="19" fillId="13" borderId="0"/>
    <xf numFmtId="0" fontId="22" fillId="0" borderId="0" applyNumberFormat="0" applyFill="0" applyBorder="0" applyAlignment="0" applyProtection="0"/>
    <xf numFmtId="3" fontId="2" fillId="16" borderId="1" applyAlignment="0">
      <alignment horizontal="right"/>
      <protection locked="0"/>
    </xf>
    <xf numFmtId="43" fontId="28" fillId="0" borderId="0" applyFont="0" applyFill="0" applyBorder="0" applyAlignment="0" applyProtection="0"/>
    <xf numFmtId="0" fontId="30" fillId="0" borderId="0"/>
    <xf numFmtId="41" fontId="2" fillId="2" borderId="1" applyAlignment="0">
      <alignment horizontal="right"/>
      <protection locked="0"/>
    </xf>
  </cellStyleXfs>
  <cellXfs count="229">
    <xf numFmtId="0" fontId="0" fillId="0" borderId="0" xfId="0"/>
    <xf numFmtId="0" fontId="0" fillId="8" borderId="0" xfId="0" applyFill="1"/>
    <xf numFmtId="0" fontId="10" fillId="8" borderId="0" xfId="12" applyFont="1" applyFill="1"/>
    <xf numFmtId="0" fontId="6" fillId="8" borderId="0" xfId="12" applyFill="1"/>
    <xf numFmtId="0" fontId="11" fillId="8" borderId="7" xfId="12" applyFont="1" applyFill="1" applyBorder="1"/>
    <xf numFmtId="0" fontId="6" fillId="8" borderId="7" xfId="12" applyFill="1" applyBorder="1"/>
    <xf numFmtId="0" fontId="2" fillId="2" borderId="1" xfId="2" applyNumberFormat="1">
      <alignment horizontal="right"/>
      <protection locked="0"/>
    </xf>
    <xf numFmtId="0" fontId="16" fillId="8" borderId="0" xfId="16" applyFont="1" applyFill="1"/>
    <xf numFmtId="0" fontId="5" fillId="6" borderId="6" xfId="15" applyFont="1"/>
    <xf numFmtId="0" fontId="6" fillId="9" borderId="2" xfId="12" applyFill="1" applyBorder="1"/>
    <xf numFmtId="0" fontId="17" fillId="8" borderId="0" xfId="12" applyFont="1" applyFill="1"/>
    <xf numFmtId="0" fontId="5" fillId="8" borderId="3" xfId="6" applyFont="1" applyFill="1"/>
    <xf numFmtId="0" fontId="7" fillId="6" borderId="5" xfId="13"/>
    <xf numFmtId="0" fontId="6" fillId="0" borderId="4" xfId="7" applyFont="1"/>
    <xf numFmtId="0" fontId="6" fillId="0" borderId="8" xfId="9" applyFont="1"/>
    <xf numFmtId="0" fontId="18" fillId="0" borderId="0" xfId="16" applyFont="1"/>
    <xf numFmtId="0" fontId="5" fillId="4" borderId="3" xfId="8"/>
    <xf numFmtId="0" fontId="8" fillId="7" borderId="3" xfId="14">
      <alignment horizontal="centerContinuous" vertical="center" wrapText="1"/>
    </xf>
    <xf numFmtId="165" fontId="4" fillId="3" borderId="2" xfId="4"/>
    <xf numFmtId="0" fontId="2" fillId="5" borderId="3" xfId="10"/>
    <xf numFmtId="0" fontId="5" fillId="0" borderId="0" xfId="11"/>
    <xf numFmtId="0" fontId="15" fillId="0" borderId="0" xfId="5"/>
    <xf numFmtId="0" fontId="13" fillId="10" borderId="0" xfId="17"/>
    <xf numFmtId="0" fontId="14" fillId="0" borderId="0" xfId="18"/>
    <xf numFmtId="166" fontId="12" fillId="13" borderId="0" xfId="19"/>
    <xf numFmtId="0" fontId="5" fillId="8" borderId="0" xfId="11" applyFill="1"/>
    <xf numFmtId="166" fontId="19" fillId="13" borderId="0" xfId="20"/>
    <xf numFmtId="0" fontId="23" fillId="6" borderId="3" xfId="21" applyFont="1" applyFill="1" applyBorder="1" applyAlignment="1">
      <alignment horizontal="center" vertical="center"/>
    </xf>
    <xf numFmtId="0" fontId="24" fillId="8" borderId="0" xfId="0" applyFont="1" applyFill="1"/>
    <xf numFmtId="0" fontId="25" fillId="8" borderId="0" xfId="0" applyFont="1" applyFill="1"/>
    <xf numFmtId="166" fontId="19" fillId="13" borderId="0" xfId="20" applyAlignment="1">
      <alignment horizontal="right"/>
    </xf>
    <xf numFmtId="0" fontId="27" fillId="8" borderId="0" xfId="0" applyFont="1" applyFill="1"/>
    <xf numFmtId="3" fontId="2" fillId="16" borderId="1" xfId="22">
      <alignment horizontal="right"/>
      <protection locked="0"/>
    </xf>
    <xf numFmtId="166" fontId="12" fillId="13" borderId="0" xfId="19" applyFont="1"/>
    <xf numFmtId="0" fontId="29" fillId="6" borderId="3" xfId="21" applyFont="1" applyFill="1" applyBorder="1" applyAlignment="1">
      <alignment horizontal="center" vertical="center"/>
    </xf>
    <xf numFmtId="0" fontId="6" fillId="0" borderId="0" xfId="0" applyFont="1"/>
    <xf numFmtId="166" fontId="19" fillId="13" borderId="0" xfId="20" applyFont="1"/>
    <xf numFmtId="0" fontId="5" fillId="8" borderId="0" xfId="11" applyFont="1" applyFill="1"/>
    <xf numFmtId="0" fontId="13" fillId="8" borderId="0" xfId="18" applyFont="1" applyFill="1"/>
    <xf numFmtId="0" fontId="6" fillId="8" borderId="0" xfId="0" applyFont="1" applyFill="1"/>
    <xf numFmtId="0" fontId="18" fillId="8" borderId="0" xfId="16" applyFill="1"/>
    <xf numFmtId="0" fontId="5" fillId="8" borderId="3" xfId="11" applyFont="1" applyFill="1" applyBorder="1" applyAlignment="1">
      <alignment horizontal="center"/>
    </xf>
    <xf numFmtId="0" fontId="5" fillId="8" borderId="3" xfId="11" applyFont="1" applyFill="1" applyBorder="1"/>
    <xf numFmtId="43" fontId="5" fillId="8" borderId="0" xfId="11" applyNumberFormat="1" applyFont="1" applyFill="1"/>
    <xf numFmtId="0" fontId="5" fillId="4" borderId="3" xfId="8" applyAlignment="1">
      <alignment horizontal="right"/>
    </xf>
    <xf numFmtId="167" fontId="5" fillId="4" borderId="3" xfId="8" applyNumberFormat="1"/>
    <xf numFmtId="0" fontId="8" fillId="7" borderId="3" xfId="14" applyAlignment="1">
      <alignment horizontal="left" vertical="center" wrapText="1"/>
    </xf>
    <xf numFmtId="0" fontId="14" fillId="0" borderId="0" xfId="18" applyAlignment="1">
      <alignment horizontal="left"/>
    </xf>
    <xf numFmtId="10" fontId="2" fillId="2" borderId="1" xfId="2" applyNumberFormat="1" applyAlignment="1">
      <alignment horizontal="center"/>
      <protection locked="0"/>
    </xf>
    <xf numFmtId="0" fontId="2" fillId="2" borderId="1" xfId="2" applyAlignment="1">
      <alignment horizontal="center"/>
      <protection locked="0"/>
    </xf>
    <xf numFmtId="0" fontId="0" fillId="8" borderId="13" xfId="0" applyFill="1" applyBorder="1"/>
    <xf numFmtId="0" fontId="0" fillId="8" borderId="3" xfId="0" applyFill="1" applyBorder="1" applyAlignment="1">
      <alignment horizontal="center"/>
    </xf>
    <xf numFmtId="0" fontId="0" fillId="8" borderId="3" xfId="0" applyFill="1" applyBorder="1"/>
    <xf numFmtId="167" fontId="2" fillId="2" borderId="1" xfId="2" applyNumberFormat="1" applyAlignment="1">
      <protection locked="0"/>
    </xf>
    <xf numFmtId="166" fontId="19" fillId="13" borderId="0" xfId="20" applyAlignment="1">
      <alignment horizontal="center"/>
    </xf>
    <xf numFmtId="166" fontId="12" fillId="13" borderId="0" xfId="19" applyAlignment="1">
      <alignment horizontal="center"/>
    </xf>
    <xf numFmtId="0" fontId="0" fillId="8" borderId="0" xfId="0" applyFill="1"/>
    <xf numFmtId="0" fontId="13" fillId="0" borderId="0" xfId="18" applyFont="1"/>
    <xf numFmtId="0" fontId="6" fillId="8" borderId="0" xfId="0" applyFont="1" applyFill="1"/>
    <xf numFmtId="0" fontId="2" fillId="2" borderId="1" xfId="2" applyAlignment="1">
      <alignment horizontal="center"/>
      <protection locked="0"/>
    </xf>
    <xf numFmtId="0" fontId="5" fillId="8" borderId="0" xfId="11" applyFill="1" applyAlignment="1">
      <alignment horizontal="center"/>
    </xf>
    <xf numFmtId="0" fontId="0" fillId="0" borderId="0" xfId="0" applyAlignment="1">
      <alignment horizontal="center"/>
    </xf>
    <xf numFmtId="0" fontId="0" fillId="8" borderId="0" xfId="0" applyFill="1" applyAlignment="1">
      <alignment horizontal="center"/>
    </xf>
    <xf numFmtId="0" fontId="13" fillId="8" borderId="0" xfId="18" applyFont="1" applyFill="1"/>
    <xf numFmtId="0" fontId="6" fillId="8" borderId="0" xfId="0" applyFont="1" applyFill="1"/>
    <xf numFmtId="0" fontId="22" fillId="8" borderId="0" xfId="21" applyFill="1"/>
    <xf numFmtId="0" fontId="8" fillId="7" borderId="3" xfId="14">
      <alignment horizontal="centerContinuous" vertical="center" wrapText="1"/>
    </xf>
    <xf numFmtId="0" fontId="6" fillId="8" borderId="0" xfId="0" applyFont="1" applyFill="1"/>
    <xf numFmtId="43" fontId="5" fillId="8" borderId="0" xfId="11" applyNumberFormat="1" applyFont="1" applyFill="1"/>
    <xf numFmtId="0" fontId="5" fillId="4" borderId="3" xfId="8" applyAlignment="1">
      <alignment horizontal="right"/>
    </xf>
    <xf numFmtId="167" fontId="5" fillId="4" borderId="3" xfId="8" applyNumberFormat="1"/>
    <xf numFmtId="167" fontId="2" fillId="2" borderId="1" xfId="2" applyNumberFormat="1" applyAlignment="1">
      <protection locked="0"/>
    </xf>
    <xf numFmtId="0" fontId="6" fillId="8" borderId="3" xfId="0" applyFont="1" applyFill="1" applyBorder="1"/>
    <xf numFmtId="0" fontId="6" fillId="8" borderId="11" xfId="0" applyFont="1" applyFill="1" applyBorder="1"/>
    <xf numFmtId="0" fontId="8" fillId="7" borderId="12" xfId="14" applyBorder="1">
      <alignment horizontal="centerContinuous" vertical="center" wrapText="1"/>
    </xf>
    <xf numFmtId="0" fontId="6" fillId="8" borderId="12" xfId="0" applyFont="1" applyFill="1" applyBorder="1" applyAlignment="1">
      <alignment wrapText="1"/>
    </xf>
    <xf numFmtId="0" fontId="6" fillId="8" borderId="14" xfId="0" applyFont="1" applyFill="1" applyBorder="1"/>
    <xf numFmtId="0" fontId="6" fillId="8" borderId="13" xfId="0" applyFont="1" applyFill="1" applyBorder="1"/>
    <xf numFmtId="0" fontId="6" fillId="8" borderId="11" xfId="0" applyFont="1" applyFill="1" applyBorder="1" applyAlignment="1">
      <alignment vertical="top"/>
    </xf>
    <xf numFmtId="0" fontId="6" fillId="8" borderId="12" xfId="0" applyFont="1" applyFill="1" applyBorder="1"/>
    <xf numFmtId="0" fontId="5" fillId="8" borderId="14" xfId="0" applyFont="1" applyFill="1" applyBorder="1" applyAlignment="1">
      <alignment horizontal="left" vertical="top" wrapText="1"/>
    </xf>
    <xf numFmtId="0" fontId="5" fillId="8" borderId="13" xfId="0" applyFont="1" applyFill="1" applyBorder="1" applyAlignment="1">
      <alignment horizontal="left" vertical="top" wrapText="1"/>
    </xf>
    <xf numFmtId="0" fontId="5" fillId="8" borderId="12" xfId="0" applyFont="1" applyFill="1" applyBorder="1" applyAlignment="1">
      <alignment vertical="top" wrapText="1"/>
    </xf>
    <xf numFmtId="0" fontId="18" fillId="0" borderId="0" xfId="16"/>
    <xf numFmtId="0" fontId="0" fillId="8" borderId="0" xfId="0" applyFill="1"/>
    <xf numFmtId="0" fontId="5" fillId="8" borderId="0" xfId="11" applyFont="1" applyFill="1"/>
    <xf numFmtId="0" fontId="5" fillId="8" borderId="3" xfId="11" applyFont="1" applyFill="1" applyBorder="1" applyAlignment="1">
      <alignment horizontal="center"/>
    </xf>
    <xf numFmtId="0" fontId="5" fillId="8" borderId="3" xfId="11" applyFont="1" applyFill="1" applyBorder="1"/>
    <xf numFmtId="0" fontId="13" fillId="8" borderId="0" xfId="18" applyFont="1" applyFill="1"/>
    <xf numFmtId="0" fontId="18" fillId="8" borderId="0" xfId="16" applyFill="1"/>
    <xf numFmtId="0" fontId="0" fillId="8" borderId="0" xfId="0" applyFill="1"/>
    <xf numFmtId="0" fontId="8" fillId="7" borderId="3" xfId="14">
      <alignment horizontal="centerContinuous" vertical="center" wrapText="1"/>
    </xf>
    <xf numFmtId="0" fontId="5" fillId="8" borderId="0" xfId="11" applyFill="1"/>
    <xf numFmtId="166" fontId="26" fillId="5" borderId="3" xfId="10" applyNumberFormat="1" applyFont="1" applyAlignment="1">
      <alignment horizontal="center"/>
    </xf>
    <xf numFmtId="0" fontId="6" fillId="8" borderId="0" xfId="0" applyFont="1" applyFill="1"/>
    <xf numFmtId="0" fontId="5" fillId="4" borderId="3" xfId="8" applyAlignment="1">
      <alignment horizontal="right"/>
    </xf>
    <xf numFmtId="167" fontId="5" fillId="4" borderId="3" xfId="8" applyNumberFormat="1"/>
    <xf numFmtId="167" fontId="7" fillId="6" borderId="5" xfId="13" applyNumberFormat="1" applyAlignment="1"/>
    <xf numFmtId="0" fontId="6" fillId="8" borderId="3" xfId="0" applyFont="1" applyFill="1" applyBorder="1"/>
    <xf numFmtId="0" fontId="6" fillId="8" borderId="11" xfId="0" applyFont="1" applyFill="1" applyBorder="1"/>
    <xf numFmtId="0" fontId="8" fillId="7" borderId="12" xfId="14" applyBorder="1">
      <alignment horizontal="centerContinuous" vertical="center" wrapText="1"/>
    </xf>
    <xf numFmtId="0" fontId="6" fillId="8" borderId="12" xfId="0" applyFont="1" applyFill="1" applyBorder="1" applyAlignment="1">
      <alignment wrapText="1"/>
    </xf>
    <xf numFmtId="0" fontId="6" fillId="8" borderId="14" xfId="0" applyFont="1" applyFill="1" applyBorder="1"/>
    <xf numFmtId="0" fontId="6" fillId="8" borderId="13" xfId="0" applyFont="1" applyFill="1" applyBorder="1"/>
    <xf numFmtId="0" fontId="6" fillId="8" borderId="11" xfId="0" applyFont="1" applyFill="1" applyBorder="1" applyAlignment="1">
      <alignment vertical="top"/>
    </xf>
    <xf numFmtId="0" fontId="6" fillId="8" borderId="12" xfId="0" applyFont="1" applyFill="1" applyBorder="1"/>
    <xf numFmtId="0" fontId="5" fillId="8" borderId="13" xfId="0" applyFont="1" applyFill="1" applyBorder="1" applyAlignment="1">
      <alignment horizontal="left" vertical="top" wrapText="1"/>
    </xf>
    <xf numFmtId="0" fontId="5" fillId="8" borderId="12" xfId="0" applyFont="1" applyFill="1" applyBorder="1" applyAlignment="1">
      <alignment vertical="top" wrapText="1"/>
    </xf>
    <xf numFmtId="0" fontId="5" fillId="8" borderId="14" xfId="0" applyFont="1" applyFill="1" applyBorder="1" applyAlignment="1">
      <alignment horizontal="left" vertical="top" wrapText="1"/>
    </xf>
    <xf numFmtId="168" fontId="2" fillId="2" borderId="1" xfId="2" applyNumberFormat="1" applyAlignment="1">
      <protection locked="0"/>
    </xf>
    <xf numFmtId="0" fontId="0" fillId="0" borderId="0" xfId="0"/>
    <xf numFmtId="167" fontId="0" fillId="8" borderId="0" xfId="0" applyNumberFormat="1" applyFill="1"/>
    <xf numFmtId="8" fontId="0" fillId="8" borderId="0" xfId="0" applyNumberFormat="1" applyFill="1"/>
    <xf numFmtId="6" fontId="0" fillId="8" borderId="0" xfId="0" applyNumberFormat="1" applyFill="1"/>
    <xf numFmtId="0" fontId="14" fillId="8" borderId="0" xfId="18" applyFill="1" applyAlignment="1">
      <alignment vertical="center"/>
    </xf>
    <xf numFmtId="43" fontId="6" fillId="8" borderId="0" xfId="0" applyNumberFormat="1" applyFont="1" applyFill="1"/>
    <xf numFmtId="8" fontId="5" fillId="8" borderId="0" xfId="11" applyNumberFormat="1" applyFont="1" applyFill="1"/>
    <xf numFmtId="0" fontId="24" fillId="8" borderId="0" xfId="0" applyFont="1" applyFill="1" applyAlignment="1"/>
    <xf numFmtId="0" fontId="31" fillId="14" borderId="9" xfId="14" applyFont="1" applyFill="1" applyBorder="1" applyAlignment="1">
      <alignment vertical="center"/>
    </xf>
    <xf numFmtId="0" fontId="8" fillId="14" borderId="10" xfId="14" applyFill="1" applyBorder="1" applyAlignment="1">
      <alignment vertical="center" wrapText="1"/>
    </xf>
    <xf numFmtId="0" fontId="32" fillId="8" borderId="0" xfId="11" applyFont="1" applyFill="1"/>
    <xf numFmtId="0" fontId="8" fillId="7" borderId="18" xfId="14" applyBorder="1">
      <alignment horizontal="centerContinuous" vertical="center" wrapText="1"/>
    </xf>
    <xf numFmtId="0" fontId="8" fillId="7" borderId="15" xfId="14" applyBorder="1" applyAlignment="1">
      <alignment vertical="center" wrapText="1"/>
    </xf>
    <xf numFmtId="0" fontId="8" fillId="7" borderId="17" xfId="14" applyBorder="1" applyAlignment="1">
      <alignment vertical="center" wrapText="1"/>
    </xf>
    <xf numFmtId="0" fontId="25" fillId="18" borderId="18" xfId="11" applyFont="1" applyFill="1" applyBorder="1" applyAlignment="1">
      <alignment horizontal="center"/>
    </xf>
    <xf numFmtId="0" fontId="25" fillId="17" borderId="18" xfId="11" applyFont="1" applyFill="1" applyBorder="1" applyAlignment="1">
      <alignment horizontal="center"/>
    </xf>
    <xf numFmtId="0" fontId="6" fillId="8" borderId="20" xfId="0" applyFont="1" applyFill="1" applyBorder="1"/>
    <xf numFmtId="0" fontId="6" fillId="8" borderId="21" xfId="0" applyFont="1" applyFill="1" applyBorder="1"/>
    <xf numFmtId="167" fontId="2" fillId="2" borderId="22" xfId="2" applyNumberFormat="1" applyFill="1" applyBorder="1" applyAlignment="1">
      <protection locked="0"/>
    </xf>
    <xf numFmtId="167" fontId="2" fillId="2" borderId="23" xfId="2" applyNumberFormat="1" applyFill="1" applyBorder="1" applyAlignment="1">
      <protection locked="0"/>
    </xf>
    <xf numFmtId="167" fontId="2" fillId="2" borderId="24" xfId="2" applyNumberFormat="1" applyFill="1" applyBorder="1" applyAlignment="1">
      <protection locked="0"/>
    </xf>
    <xf numFmtId="0" fontId="6" fillId="8" borderId="26" xfId="0" applyFont="1" applyFill="1" applyBorder="1"/>
    <xf numFmtId="0" fontId="6" fillId="8" borderId="27" xfId="0" applyFont="1" applyFill="1" applyBorder="1"/>
    <xf numFmtId="167" fontId="2" fillId="2" borderId="11" xfId="2" applyNumberFormat="1" applyFill="1" applyBorder="1" applyAlignment="1">
      <protection locked="0"/>
    </xf>
    <xf numFmtId="167" fontId="2" fillId="2" borderId="3" xfId="2" applyNumberFormat="1" applyFill="1" applyBorder="1" applyAlignment="1">
      <protection locked="0"/>
    </xf>
    <xf numFmtId="167" fontId="2" fillId="2" borderId="28" xfId="2" applyNumberFormat="1" applyFill="1" applyBorder="1" applyAlignment="1">
      <protection locked="0"/>
    </xf>
    <xf numFmtId="0" fontId="6" fillId="8" borderId="30" xfId="0" applyFont="1" applyFill="1" applyBorder="1"/>
    <xf numFmtId="0" fontId="6" fillId="8" borderId="31" xfId="0" applyFont="1" applyFill="1" applyBorder="1"/>
    <xf numFmtId="167" fontId="2" fillId="2" borderId="32" xfId="2" applyNumberFormat="1" applyFill="1" applyBorder="1" applyAlignment="1">
      <protection locked="0"/>
    </xf>
    <xf numFmtId="167" fontId="2" fillId="2" borderId="33" xfId="2" applyNumberFormat="1" applyFill="1" applyBorder="1" applyAlignment="1">
      <protection locked="0"/>
    </xf>
    <xf numFmtId="167" fontId="2" fillId="2" borderId="34" xfId="2" applyNumberFormat="1" applyFill="1" applyBorder="1" applyAlignment="1">
      <protection locked="0"/>
    </xf>
    <xf numFmtId="0" fontId="25" fillId="20" borderId="25" xfId="11" applyFont="1" applyFill="1" applyBorder="1" applyAlignment="1">
      <alignment horizontal="center"/>
    </xf>
    <xf numFmtId="0" fontId="25" fillId="19" borderId="25" xfId="11" applyFont="1" applyFill="1" applyBorder="1" applyAlignment="1">
      <alignment horizontal="center"/>
    </xf>
    <xf numFmtId="167" fontId="6" fillId="8" borderId="0" xfId="0" applyNumberFormat="1" applyFont="1" applyFill="1"/>
    <xf numFmtId="170" fontId="2" fillId="2" borderId="1" xfId="2" applyNumberFormat="1" applyAlignment="1">
      <alignment horizontal="center"/>
      <protection locked="0"/>
    </xf>
    <xf numFmtId="0" fontId="5" fillId="4" borderId="3" xfId="8" applyAlignment="1">
      <alignment horizontal="center"/>
    </xf>
    <xf numFmtId="167" fontId="5" fillId="4" borderId="3" xfId="8" applyNumberFormat="1" applyAlignment="1">
      <alignment horizontal="center"/>
    </xf>
    <xf numFmtId="0" fontId="5" fillId="0" borderId="3" xfId="6" applyAlignment="1">
      <alignment horizontal="left"/>
    </xf>
    <xf numFmtId="166" fontId="12" fillId="13" borderId="0" xfId="19" applyAlignment="1">
      <alignment horizontal="left"/>
    </xf>
    <xf numFmtId="166" fontId="19" fillId="13" borderId="0" xfId="20" applyAlignment="1">
      <alignment horizontal="left"/>
    </xf>
    <xf numFmtId="0" fontId="5" fillId="8" borderId="0" xfId="11" applyFill="1" applyAlignment="1">
      <alignment horizontal="left"/>
    </xf>
    <xf numFmtId="0" fontId="5" fillId="4" borderId="3" xfId="8" applyAlignment="1">
      <alignment horizontal="left"/>
    </xf>
    <xf numFmtId="0" fontId="0" fillId="8" borderId="0" xfId="0" applyFill="1" applyAlignment="1">
      <alignment horizontal="left"/>
    </xf>
    <xf numFmtId="0" fontId="0" fillId="0" borderId="0" xfId="0" applyAlignment="1">
      <alignment horizontal="left"/>
    </xf>
    <xf numFmtId="0" fontId="8" fillId="7" borderId="3" xfId="14" applyAlignment="1">
      <alignment vertical="center" wrapText="1"/>
    </xf>
    <xf numFmtId="0" fontId="8" fillId="7" borderId="3" xfId="14" applyBorder="1">
      <alignment horizontal="centerContinuous" vertical="center" wrapText="1"/>
    </xf>
    <xf numFmtId="167" fontId="5" fillId="0" borderId="3" xfId="6" applyNumberFormat="1"/>
    <xf numFmtId="171" fontId="5" fillId="8" borderId="0" xfId="11" applyNumberFormat="1" applyFill="1"/>
    <xf numFmtId="172" fontId="5" fillId="8" borderId="0" xfId="11" applyNumberFormat="1" applyFill="1"/>
    <xf numFmtId="169" fontId="5" fillId="8" borderId="0" xfId="23" applyNumberFormat="1" applyFont="1" applyFill="1"/>
    <xf numFmtId="0" fontId="5" fillId="8" borderId="14" xfId="0" applyFont="1" applyFill="1" applyBorder="1" applyAlignment="1">
      <alignment horizontal="left" vertical="top" wrapText="1"/>
    </xf>
    <xf numFmtId="0" fontId="8" fillId="7" borderId="3" xfId="14" applyAlignment="1">
      <alignment horizontal="center" vertical="center" wrapText="1"/>
    </xf>
    <xf numFmtId="0" fontId="7" fillId="6" borderId="5" xfId="13" applyAlignment="1">
      <alignment horizontal="center"/>
    </xf>
    <xf numFmtId="0" fontId="7" fillId="6" borderId="5" xfId="13" applyAlignment="1">
      <alignment horizontal="left"/>
    </xf>
    <xf numFmtId="167" fontId="2" fillId="5" borderId="3" xfId="10" applyNumberFormat="1"/>
    <xf numFmtId="167" fontId="5" fillId="8" borderId="0" xfId="23" applyNumberFormat="1" applyFont="1" applyFill="1"/>
    <xf numFmtId="0" fontId="5" fillId="8" borderId="14" xfId="0" applyFont="1" applyFill="1" applyBorder="1" applyAlignment="1">
      <alignment horizontal="left" vertical="top" wrapText="1"/>
    </xf>
    <xf numFmtId="0" fontId="8" fillId="7" borderId="3" xfId="14" applyAlignment="1">
      <alignment horizontal="center" vertical="center" wrapText="1"/>
    </xf>
    <xf numFmtId="0" fontId="2" fillId="2" borderId="1" xfId="2" applyAlignment="1">
      <alignment horizontal="left"/>
      <protection locked="0"/>
    </xf>
    <xf numFmtId="0" fontId="24" fillId="8" borderId="0" xfId="0" applyFont="1" applyFill="1" applyAlignment="1">
      <alignment horizontal="center"/>
    </xf>
    <xf numFmtId="167" fontId="5" fillId="8" borderId="0" xfId="11" applyNumberFormat="1" applyFont="1" applyFill="1"/>
    <xf numFmtId="0" fontId="6" fillId="1" borderId="3" xfId="12" applyBorder="1"/>
    <xf numFmtId="168" fontId="2" fillId="2" borderId="35" xfId="2" applyNumberFormat="1" applyBorder="1" applyAlignment="1">
      <protection locked="0"/>
    </xf>
    <xf numFmtId="167" fontId="2" fillId="2" borderId="35" xfId="2" applyNumberFormat="1" applyBorder="1" applyAlignment="1">
      <protection locked="0"/>
    </xf>
    <xf numFmtId="167" fontId="5" fillId="8" borderId="0" xfId="11" applyNumberFormat="1" applyFill="1"/>
    <xf numFmtId="43" fontId="6" fillId="1" borderId="3" xfId="23" applyFont="1" applyFill="1" applyBorder="1"/>
    <xf numFmtId="170" fontId="2" fillId="0" borderId="1" xfId="2" applyNumberFormat="1" applyFill="1" applyAlignment="1">
      <alignment horizontal="center"/>
      <protection locked="0"/>
    </xf>
    <xf numFmtId="10" fontId="2" fillId="2" borderId="1" xfId="25" applyNumberFormat="1" applyAlignment="1">
      <alignment horizontal="right"/>
      <protection locked="0"/>
    </xf>
    <xf numFmtId="170" fontId="2" fillId="0" borderId="1" xfId="25" applyNumberFormat="1" applyFill="1" applyAlignment="1">
      <alignment horizontal="right"/>
      <protection locked="0"/>
    </xf>
    <xf numFmtId="170" fontId="2" fillId="2" borderId="1" xfId="25" applyNumberFormat="1" applyAlignment="1">
      <alignment horizontal="right"/>
      <protection locked="0"/>
    </xf>
    <xf numFmtId="43" fontId="0" fillId="21" borderId="3" xfId="23" applyFont="1" applyFill="1" applyBorder="1"/>
    <xf numFmtId="167" fontId="7" fillId="22" borderId="5" xfId="23" applyNumberFormat="1" applyFont="1" applyFill="1" applyBorder="1"/>
    <xf numFmtId="0" fontId="2" fillId="2" borderId="1" xfId="2" applyFill="1" applyAlignment="1">
      <alignment horizontal="center"/>
      <protection locked="0"/>
    </xf>
    <xf numFmtId="0" fontId="0" fillId="23" borderId="13" xfId="0" applyFill="1" applyBorder="1" applyAlignment="1">
      <alignment horizontal="center"/>
    </xf>
    <xf numFmtId="167" fontId="2" fillId="2" borderId="1" xfId="2" applyNumberFormat="1" applyFill="1" applyAlignment="1">
      <protection locked="0"/>
    </xf>
    <xf numFmtId="167" fontId="2" fillId="2" borderId="36" xfId="2" applyNumberFormat="1" applyFill="1" applyBorder="1" applyAlignment="1">
      <protection locked="0"/>
    </xf>
    <xf numFmtId="167" fontId="2" fillId="2" borderId="12" xfId="2" applyNumberFormat="1" applyFill="1" applyBorder="1" applyAlignment="1">
      <protection locked="0"/>
    </xf>
    <xf numFmtId="167" fontId="2" fillId="2" borderId="37" xfId="2" applyNumberFormat="1" applyFill="1" applyBorder="1" applyAlignment="1">
      <protection locked="0"/>
    </xf>
    <xf numFmtId="167" fontId="0" fillId="21" borderId="3" xfId="0" applyNumberFormat="1" applyFill="1" applyBorder="1"/>
    <xf numFmtId="167" fontId="2" fillId="24" borderId="3" xfId="10" applyNumberFormat="1" applyFill="1"/>
    <xf numFmtId="167" fontId="5" fillId="25" borderId="3" xfId="8" applyNumberFormat="1" applyFill="1"/>
    <xf numFmtId="167" fontId="5" fillId="0" borderId="3" xfId="6" applyNumberFormat="1" applyFill="1"/>
    <xf numFmtId="167" fontId="7" fillId="22" borderId="5" xfId="13" applyNumberFormat="1" applyFill="1" applyAlignment="1"/>
    <xf numFmtId="166" fontId="26" fillId="24" borderId="3" xfId="10" applyNumberFormat="1" applyFont="1" applyFill="1" applyAlignment="1">
      <alignment horizontal="center"/>
    </xf>
    <xf numFmtId="166" fontId="19" fillId="13" borderId="0" xfId="20" applyFill="1"/>
    <xf numFmtId="0" fontId="5" fillId="0" borderId="3" xfId="6" applyFill="1" applyAlignment="1">
      <alignment horizontal="left"/>
    </xf>
    <xf numFmtId="168" fontId="2" fillId="2" borderId="1" xfId="2" applyNumberFormat="1" applyFill="1" applyAlignment="1">
      <protection locked="0"/>
    </xf>
    <xf numFmtId="10" fontId="2" fillId="0" borderId="1" xfId="2" applyNumberFormat="1" applyFill="1" applyAlignment="1">
      <alignment horizontal="center"/>
      <protection locked="0"/>
    </xf>
    <xf numFmtId="0" fontId="24" fillId="8" borderId="3" xfId="21" applyFont="1" applyFill="1" applyBorder="1" applyAlignment="1">
      <alignment horizontal="center"/>
    </xf>
    <xf numFmtId="0" fontId="20" fillId="15" borderId="3" xfId="0" applyFont="1" applyFill="1" applyBorder="1" applyAlignment="1">
      <alignment horizontal="center"/>
    </xf>
    <xf numFmtId="0" fontId="20" fillId="13" borderId="3" xfId="0" applyFont="1" applyFill="1" applyBorder="1" applyAlignment="1">
      <alignment horizontal="center"/>
    </xf>
    <xf numFmtId="0" fontId="21" fillId="14" borderId="0" xfId="0" applyFont="1" applyFill="1" applyAlignment="1">
      <alignment horizontal="center"/>
    </xf>
    <xf numFmtId="0" fontId="20" fillId="11" borderId="3" xfId="0" applyFont="1" applyFill="1" applyBorder="1" applyAlignment="1">
      <alignment horizontal="center"/>
    </xf>
    <xf numFmtId="0" fontId="20" fillId="12" borderId="3" xfId="0" applyFont="1" applyFill="1" applyBorder="1" applyAlignment="1">
      <alignment horizontal="center"/>
    </xf>
    <xf numFmtId="0" fontId="24" fillId="8" borderId="0" xfId="0" applyFont="1" applyFill="1" applyAlignment="1">
      <alignment horizontal="center"/>
    </xf>
    <xf numFmtId="0" fontId="8" fillId="7" borderId="9" xfId="14" applyNumberFormat="1" applyBorder="1" applyAlignment="1">
      <alignment horizontal="center" vertical="center" wrapText="1"/>
    </xf>
    <xf numFmtId="0" fontId="8" fillId="7" borderId="10" xfId="14" applyNumberFormat="1" applyBorder="1" applyAlignment="1">
      <alignment horizontal="center" vertical="center" wrapText="1"/>
    </xf>
    <xf numFmtId="0" fontId="8" fillId="7" borderId="11" xfId="14" applyNumberFormat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left" vertical="top" wrapText="1"/>
    </xf>
    <xf numFmtId="0" fontId="5" fillId="8" borderId="14" xfId="0" applyFont="1" applyFill="1" applyBorder="1" applyAlignment="1">
      <alignment horizontal="left" vertical="top" wrapText="1"/>
    </xf>
    <xf numFmtId="0" fontId="8" fillId="7" borderId="3" xfId="14" applyBorder="1" applyAlignment="1">
      <alignment horizontal="center" vertical="center" wrapText="1"/>
    </xf>
    <xf numFmtId="0" fontId="8" fillId="7" borderId="9" xfId="14" applyBorder="1" applyAlignment="1">
      <alignment horizontal="center" vertical="center" wrapText="1"/>
    </xf>
    <xf numFmtId="0" fontId="8" fillId="7" borderId="10" xfId="14" applyBorder="1" applyAlignment="1">
      <alignment horizontal="center" vertical="center" wrapText="1"/>
    </xf>
    <xf numFmtId="0" fontId="8" fillId="7" borderId="11" xfId="14" applyBorder="1" applyAlignment="1">
      <alignment horizontal="center" vertical="center" wrapText="1"/>
    </xf>
    <xf numFmtId="0" fontId="8" fillId="7" borderId="12" xfId="14" applyBorder="1" applyAlignment="1">
      <alignment horizontal="center" vertical="center" wrapText="1"/>
    </xf>
    <xf numFmtId="0" fontId="8" fillId="7" borderId="13" xfId="14" applyBorder="1" applyAlignment="1">
      <alignment horizontal="center" vertical="center" wrapText="1"/>
    </xf>
    <xf numFmtId="0" fontId="0" fillId="8" borderId="19" xfId="0" applyFill="1" applyBorder="1" applyAlignment="1">
      <alignment horizontal="left" vertical="top" wrapText="1"/>
    </xf>
    <xf numFmtId="0" fontId="0" fillId="8" borderId="25" xfId="0" applyFill="1" applyBorder="1" applyAlignment="1">
      <alignment horizontal="left" vertical="top" wrapText="1"/>
    </xf>
    <xf numFmtId="0" fontId="0" fillId="8" borderId="29" xfId="0" applyFill="1" applyBorder="1" applyAlignment="1">
      <alignment horizontal="left" vertical="top" wrapText="1"/>
    </xf>
    <xf numFmtId="0" fontId="1" fillId="19" borderId="15" xfId="0" applyFont="1" applyFill="1" applyBorder="1" applyAlignment="1">
      <alignment horizontal="center"/>
    </xf>
    <xf numFmtId="0" fontId="1" fillId="19" borderId="16" xfId="0" applyFont="1" applyFill="1" applyBorder="1" applyAlignment="1">
      <alignment horizontal="center"/>
    </xf>
    <xf numFmtId="0" fontId="1" fillId="19" borderId="17" xfId="0" applyFont="1" applyFill="1" applyBorder="1" applyAlignment="1">
      <alignment horizontal="center"/>
    </xf>
    <xf numFmtId="0" fontId="6" fillId="8" borderId="19" xfId="0" applyFont="1" applyFill="1" applyBorder="1" applyAlignment="1">
      <alignment horizontal="left" vertical="top" wrapText="1"/>
    </xf>
    <xf numFmtId="0" fontId="6" fillId="8" borderId="25" xfId="0" applyFont="1" applyFill="1" applyBorder="1" applyAlignment="1">
      <alignment horizontal="left" vertical="top" wrapText="1"/>
    </xf>
    <xf numFmtId="0" fontId="6" fillId="8" borderId="29" xfId="0" applyFont="1" applyFill="1" applyBorder="1" applyAlignment="1">
      <alignment horizontal="left" vertical="top" wrapText="1"/>
    </xf>
    <xf numFmtId="0" fontId="1" fillId="17" borderId="15" xfId="0" applyFont="1" applyFill="1" applyBorder="1" applyAlignment="1">
      <alignment horizontal="center"/>
    </xf>
    <xf numFmtId="0" fontId="1" fillId="17" borderId="16" xfId="0" applyFont="1" applyFill="1" applyBorder="1" applyAlignment="1">
      <alignment horizontal="center"/>
    </xf>
    <xf numFmtId="0" fontId="1" fillId="17" borderId="17" xfId="0" applyFont="1" applyFill="1" applyBorder="1" applyAlignment="1">
      <alignment horizontal="center"/>
    </xf>
    <xf numFmtId="0" fontId="0" fillId="2" borderId="3" xfId="0" applyFill="1" applyBorder="1"/>
  </cellXfs>
  <cellStyles count="26">
    <cellStyle name="Base_Input" xfId="15"/>
    <cellStyle name="Check_Cell" xfId="10"/>
    <cellStyle name="Comma" xfId="23" builtinId="3"/>
    <cellStyle name="Comma [0] 2" xfId="3"/>
    <cellStyle name="Empty_Cell" xfId="12"/>
    <cellStyle name="Explanatory Text" xfId="1" builtinId="53" customBuiltin="1"/>
    <cellStyle name="Flag" xfId="4"/>
    <cellStyle name="Header1" xfId="19"/>
    <cellStyle name="Header1A" xfId="20"/>
    <cellStyle name="Header2" xfId="17"/>
    <cellStyle name="Header3" xfId="5"/>
    <cellStyle name="Header4" xfId="18"/>
    <cellStyle name="Hyperlink" xfId="21" builtinId="8"/>
    <cellStyle name="Insheet" xfId="6"/>
    <cellStyle name="Line_SubTotal" xfId="7"/>
    <cellStyle name="Line_Summary" xfId="8"/>
    <cellStyle name="Line_Total" xfId="9"/>
    <cellStyle name="Normal" xfId="0" builtinId="0" customBuiltin="1"/>
    <cellStyle name="Normal 10" xfId="11"/>
    <cellStyle name="Normal 119" xfId="24"/>
    <cellStyle name="Offsheet" xfId="13"/>
    <cellStyle name="Table_Heading" xfId="14"/>
    <cellStyle name="Unit" xfId="16"/>
    <cellStyle name="User_Input_Actual" xfId="2"/>
    <cellStyle name="User_Input_Actual 2" xfId="25"/>
    <cellStyle name="User_Input_Forecast" xfId="22"/>
  </cellStyles>
  <dxfs count="13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704850</xdr:colOff>
      <xdr:row>1</xdr:row>
      <xdr:rowOff>0</xdr:rowOff>
    </xdr:from>
    <xdr:to>
      <xdr:col>5</xdr:col>
      <xdr:colOff>676276</xdr:colOff>
      <xdr:row>2</xdr:row>
      <xdr:rowOff>104776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61925"/>
          <a:ext cx="1114426" cy="4000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2</xdr:row>
      <xdr:rowOff>85725</xdr:rowOff>
    </xdr:from>
    <xdr:to>
      <xdr:col>10</xdr:col>
      <xdr:colOff>1000125</xdr:colOff>
      <xdr:row>13</xdr:row>
      <xdr:rowOff>76200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514350"/>
          <a:ext cx="15144750" cy="1771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N48"/>
  <sheetViews>
    <sheetView zoomScale="80" zoomScaleNormal="80" workbookViewId="0">
      <selection activeCell="H162" sqref="H162"/>
    </sheetView>
  </sheetViews>
  <sheetFormatPr defaultColWidth="0" defaultRowHeight="12.75" zeroHeight="1" x14ac:dyDescent="0.2"/>
  <cols>
    <col min="1" max="1" width="4.375" customWidth="1"/>
    <col min="2" max="2" width="11.875" customWidth="1"/>
    <col min="3" max="3" width="4" customWidth="1"/>
    <col min="4" max="4" width="11.625" customWidth="1"/>
    <col min="5" max="5" width="3.375" customWidth="1"/>
    <col min="6" max="14" width="9" customWidth="1"/>
    <col min="15" max="16384" width="9" hidden="1"/>
  </cols>
  <sheetData>
    <row r="1" spans="1:14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3.25" x14ac:dyDescent="0.35">
      <c r="A2" s="1"/>
      <c r="B2" s="2" t="s">
        <v>1</v>
      </c>
      <c r="C2" s="3"/>
      <c r="D2" s="3"/>
      <c r="E2" s="3"/>
      <c r="F2" s="3"/>
      <c r="G2" s="1"/>
      <c r="H2" s="27" t="s">
        <v>39</v>
      </c>
      <c r="I2" s="1"/>
      <c r="J2" s="1"/>
      <c r="K2" s="1"/>
      <c r="L2" s="1"/>
      <c r="M2" s="1"/>
      <c r="N2" s="1"/>
    </row>
    <row r="3" spans="1:14" x14ac:dyDescent="0.2">
      <c r="A3" s="1"/>
      <c r="B3" s="3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</row>
    <row r="4" spans="1:14" x14ac:dyDescent="0.2">
      <c r="A4" s="1"/>
      <c r="B4" s="3"/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</row>
    <row r="5" spans="1:14" x14ac:dyDescent="0.2">
      <c r="A5" s="1"/>
      <c r="B5" s="3"/>
      <c r="C5" s="3"/>
      <c r="D5" s="3"/>
      <c r="E5" s="3"/>
      <c r="F5" s="3"/>
      <c r="G5" s="1"/>
      <c r="H5" s="1"/>
      <c r="I5" s="1"/>
      <c r="J5" s="1"/>
      <c r="K5" s="1"/>
      <c r="L5" s="1"/>
      <c r="M5" s="1"/>
      <c r="N5" s="1"/>
    </row>
    <row r="6" spans="1:14" ht="15.75" thickBot="1" x14ac:dyDescent="0.3">
      <c r="A6" s="1"/>
      <c r="B6" s="4" t="s">
        <v>2</v>
      </c>
      <c r="C6" s="5"/>
      <c r="D6" s="4" t="s">
        <v>3</v>
      </c>
      <c r="E6" s="5"/>
      <c r="F6" s="4" t="s">
        <v>0</v>
      </c>
      <c r="G6" s="1"/>
      <c r="H6" s="1"/>
      <c r="I6" s="1"/>
      <c r="J6" s="1"/>
      <c r="K6" s="1"/>
      <c r="L6" s="1"/>
      <c r="M6" s="1"/>
      <c r="N6" s="1"/>
    </row>
    <row r="7" spans="1:14" x14ac:dyDescent="0.2">
      <c r="A7" s="1"/>
      <c r="B7" s="3"/>
      <c r="C7" s="3"/>
      <c r="D7" s="3"/>
      <c r="E7" s="3"/>
      <c r="F7" s="3"/>
      <c r="G7" s="1"/>
      <c r="H7" s="1"/>
      <c r="I7" s="1"/>
      <c r="J7" s="1"/>
      <c r="K7" s="1"/>
      <c r="L7" s="1"/>
      <c r="M7" s="1"/>
      <c r="N7" s="1"/>
    </row>
    <row r="8" spans="1:14" ht="18" x14ac:dyDescent="0.25">
      <c r="A8" s="1"/>
      <c r="B8" s="3" t="s">
        <v>4</v>
      </c>
      <c r="C8" s="3"/>
      <c r="D8" s="24" t="s">
        <v>4</v>
      </c>
      <c r="E8" s="3"/>
      <c r="F8" s="3"/>
      <c r="G8" s="1"/>
      <c r="H8" s="1"/>
      <c r="I8" s="1"/>
      <c r="J8" s="1"/>
      <c r="K8" s="1"/>
      <c r="L8" s="1"/>
      <c r="M8" s="1"/>
      <c r="N8" s="1"/>
    </row>
    <row r="9" spans="1:14" x14ac:dyDescent="0.2">
      <c r="A9" s="1"/>
      <c r="B9" s="3"/>
      <c r="C9" s="3"/>
      <c r="D9" s="25"/>
      <c r="E9" s="3"/>
      <c r="F9" s="3"/>
      <c r="G9" s="1"/>
      <c r="H9" s="1"/>
      <c r="I9" s="1"/>
      <c r="J9" s="1"/>
      <c r="K9" s="1"/>
      <c r="L9" s="1"/>
      <c r="M9" s="1"/>
      <c r="N9" s="1"/>
    </row>
    <row r="10" spans="1:14" ht="15.75" x14ac:dyDescent="0.25">
      <c r="A10" s="1"/>
      <c r="B10" s="3" t="s">
        <v>32</v>
      </c>
      <c r="C10" s="3"/>
      <c r="D10" s="26" t="s">
        <v>32</v>
      </c>
      <c r="E10" s="3"/>
      <c r="F10" s="3"/>
      <c r="G10" s="1"/>
      <c r="H10" s="1"/>
      <c r="I10" s="1"/>
      <c r="J10" s="1"/>
      <c r="K10" s="1"/>
      <c r="L10" s="1"/>
      <c r="M10" s="1"/>
      <c r="N10" s="1"/>
    </row>
    <row r="11" spans="1:14" x14ac:dyDescent="0.2">
      <c r="A11" s="1"/>
      <c r="B11" s="3"/>
      <c r="C11" s="3"/>
      <c r="D11" s="25"/>
      <c r="E11" s="3"/>
      <c r="F11" s="3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1"/>
      <c r="B12" s="3" t="s">
        <v>5</v>
      </c>
      <c r="C12" s="3"/>
      <c r="D12" s="22" t="s">
        <v>5</v>
      </c>
      <c r="E12" s="3"/>
      <c r="F12" s="3"/>
      <c r="G12" s="1"/>
      <c r="H12" s="1"/>
      <c r="I12" s="1"/>
      <c r="J12" s="1"/>
      <c r="K12" s="1"/>
      <c r="L12" s="1"/>
      <c r="M12" s="1"/>
      <c r="N12" s="1"/>
    </row>
    <row r="13" spans="1:14" x14ac:dyDescent="0.2">
      <c r="A13" s="1"/>
      <c r="B13" s="3"/>
      <c r="C13" s="3"/>
      <c r="D13" s="25"/>
      <c r="E13" s="3"/>
      <c r="F13" s="3"/>
      <c r="G13" s="1"/>
      <c r="H13" s="1"/>
      <c r="I13" s="1"/>
      <c r="J13" s="1"/>
      <c r="K13" s="1"/>
      <c r="L13" s="1"/>
      <c r="M13" s="1"/>
      <c r="N13" s="1"/>
    </row>
    <row r="14" spans="1:14" x14ac:dyDescent="0.2">
      <c r="A14" s="1"/>
      <c r="B14" s="3" t="s">
        <v>6</v>
      </c>
      <c r="C14" s="3"/>
      <c r="D14" s="21" t="s">
        <v>6</v>
      </c>
      <c r="E14" s="3"/>
      <c r="F14" s="3"/>
      <c r="G14" s="1"/>
      <c r="H14" s="1"/>
      <c r="I14" s="1"/>
      <c r="J14" s="1"/>
      <c r="K14" s="1"/>
      <c r="L14" s="1"/>
      <c r="M14" s="1"/>
      <c r="N14" s="1"/>
    </row>
    <row r="15" spans="1:14" x14ac:dyDescent="0.2">
      <c r="A15" s="1"/>
      <c r="B15" s="3"/>
      <c r="C15" s="3"/>
      <c r="D15" s="25"/>
      <c r="E15" s="3"/>
      <c r="F15" s="3"/>
      <c r="G15" s="1"/>
      <c r="H15" s="1"/>
      <c r="I15" s="1"/>
      <c r="J15" s="1"/>
      <c r="K15" s="1"/>
      <c r="L15" s="1"/>
      <c r="M15" s="1"/>
      <c r="N15" s="1"/>
    </row>
    <row r="16" spans="1:14" x14ac:dyDescent="0.2">
      <c r="A16" s="1"/>
      <c r="B16" s="3" t="s">
        <v>7</v>
      </c>
      <c r="C16" s="3"/>
      <c r="D16" s="23" t="s">
        <v>7</v>
      </c>
      <c r="E16" s="3"/>
      <c r="F16" s="3"/>
      <c r="G16" s="1"/>
      <c r="H16" s="1"/>
      <c r="I16" s="1"/>
      <c r="J16" s="1"/>
      <c r="K16" s="1"/>
      <c r="L16" s="1"/>
      <c r="M16" s="1"/>
      <c r="N16" s="1"/>
    </row>
    <row r="17" spans="1:14" x14ac:dyDescent="0.2">
      <c r="A17" s="1"/>
      <c r="B17" s="3"/>
      <c r="C17" s="3"/>
      <c r="D17" s="25"/>
      <c r="E17" s="3"/>
      <c r="F17" s="3"/>
      <c r="G17" s="1"/>
      <c r="H17" s="1"/>
      <c r="I17" s="1"/>
      <c r="J17" s="1"/>
      <c r="K17" s="1"/>
      <c r="L17" s="1"/>
      <c r="M17" s="1"/>
      <c r="N17" s="1"/>
    </row>
    <row r="18" spans="1:14" ht="14.25" x14ac:dyDescent="0.2">
      <c r="A18" s="1"/>
      <c r="B18" s="3" t="s">
        <v>43</v>
      </c>
      <c r="C18" s="3"/>
      <c r="D18" s="6">
        <v>100</v>
      </c>
      <c r="E18" s="3"/>
      <c r="F18" s="7" t="s">
        <v>41</v>
      </c>
      <c r="G18" s="1"/>
      <c r="H18" s="1"/>
      <c r="I18" s="1"/>
      <c r="J18" s="1"/>
      <c r="K18" s="1"/>
      <c r="L18" s="1"/>
      <c r="M18" s="1"/>
      <c r="N18" s="1"/>
    </row>
    <row r="19" spans="1:14" ht="14.25" x14ac:dyDescent="0.2">
      <c r="A19" s="1"/>
      <c r="B19" s="3"/>
      <c r="C19" s="3"/>
      <c r="D19" s="20"/>
      <c r="E19" s="3"/>
      <c r="F19" s="7"/>
      <c r="G19" s="1"/>
      <c r="H19" s="1"/>
      <c r="I19" s="1"/>
      <c r="J19" s="1"/>
      <c r="K19" s="1"/>
      <c r="L19" s="1"/>
      <c r="M19" s="1"/>
      <c r="N19" s="1"/>
    </row>
    <row r="20" spans="1:14" ht="14.25" x14ac:dyDescent="0.2">
      <c r="A20" s="1"/>
      <c r="B20" s="3" t="s">
        <v>44</v>
      </c>
      <c r="C20" s="3"/>
      <c r="D20" s="32">
        <v>100</v>
      </c>
      <c r="E20" s="3"/>
      <c r="F20" s="7" t="s">
        <v>42</v>
      </c>
      <c r="G20" s="1"/>
      <c r="H20" s="1"/>
      <c r="I20" s="1"/>
      <c r="J20" s="1"/>
      <c r="K20" s="1"/>
      <c r="L20" s="1"/>
      <c r="M20" s="1"/>
      <c r="N20" s="1"/>
    </row>
    <row r="21" spans="1:14" x14ac:dyDescent="0.2">
      <c r="A21" s="1"/>
      <c r="B21" s="3"/>
      <c r="C21" s="3"/>
      <c r="D21" s="20"/>
      <c r="E21" s="3"/>
      <c r="F21" s="3"/>
      <c r="G21" s="1"/>
      <c r="H21" s="1"/>
      <c r="I21" s="1"/>
      <c r="J21" s="1"/>
      <c r="K21" s="1"/>
      <c r="L21" s="1"/>
      <c r="M21" s="1"/>
      <c r="N21" s="1"/>
    </row>
    <row r="22" spans="1:14" ht="14.25" x14ac:dyDescent="0.2">
      <c r="A22" s="1"/>
      <c r="B22" s="3" t="s">
        <v>8</v>
      </c>
      <c r="C22" s="3"/>
      <c r="D22" s="8">
        <v>100</v>
      </c>
      <c r="E22" s="3"/>
      <c r="F22" s="7" t="s">
        <v>9</v>
      </c>
      <c r="G22" s="1"/>
      <c r="H22" s="1"/>
      <c r="I22" s="1"/>
      <c r="J22" s="1"/>
      <c r="K22" s="1"/>
      <c r="L22" s="1"/>
      <c r="M22" s="1"/>
      <c r="N22" s="1"/>
    </row>
    <row r="23" spans="1:14" x14ac:dyDescent="0.2">
      <c r="A23" s="1"/>
      <c r="B23" s="3"/>
      <c r="C23" s="3"/>
      <c r="D23" s="20"/>
      <c r="E23" s="3"/>
      <c r="F23" s="3"/>
      <c r="G23" s="1"/>
      <c r="H23" s="1"/>
      <c r="I23" s="1"/>
      <c r="J23" s="1"/>
      <c r="K23" s="1"/>
      <c r="L23" s="1"/>
      <c r="M23" s="1"/>
      <c r="N23" s="1"/>
    </row>
    <row r="24" spans="1:14" ht="14.25" x14ac:dyDescent="0.2">
      <c r="A24" s="1"/>
      <c r="B24" s="3" t="s">
        <v>10</v>
      </c>
      <c r="C24" s="3"/>
      <c r="D24" s="9"/>
      <c r="E24" s="3"/>
      <c r="F24" s="7" t="s">
        <v>11</v>
      </c>
      <c r="G24" s="1"/>
      <c r="H24" s="1"/>
      <c r="I24" s="1"/>
      <c r="J24" s="1"/>
      <c r="K24" s="1"/>
      <c r="L24" s="1"/>
      <c r="M24" s="1"/>
      <c r="N24" s="1"/>
    </row>
    <row r="25" spans="1:14" ht="14.25" x14ac:dyDescent="0.2">
      <c r="A25" s="1"/>
      <c r="B25" s="3"/>
      <c r="C25" s="3"/>
      <c r="D25" s="20"/>
      <c r="E25" s="3"/>
      <c r="F25" s="10"/>
      <c r="G25" s="1"/>
      <c r="H25" s="1"/>
      <c r="I25" s="1"/>
      <c r="J25" s="1"/>
      <c r="K25" s="1"/>
      <c r="L25" s="1"/>
      <c r="M25" s="1"/>
      <c r="N25" s="1"/>
    </row>
    <row r="26" spans="1:14" ht="14.25" x14ac:dyDescent="0.2">
      <c r="A26" s="1"/>
      <c r="B26" s="3" t="s">
        <v>12</v>
      </c>
      <c r="C26" s="3"/>
      <c r="D26" s="11">
        <v>100</v>
      </c>
      <c r="E26" s="3"/>
      <c r="F26" s="7" t="s">
        <v>13</v>
      </c>
      <c r="G26" s="1"/>
      <c r="H26" s="1"/>
      <c r="I26" s="1"/>
      <c r="J26" s="1"/>
      <c r="K26" s="1"/>
      <c r="L26" s="1"/>
      <c r="M26" s="1"/>
      <c r="N26" s="1"/>
    </row>
    <row r="27" spans="1:14" ht="14.25" x14ac:dyDescent="0.2">
      <c r="A27" s="1"/>
      <c r="B27" s="3"/>
      <c r="C27" s="3"/>
      <c r="D27" s="20"/>
      <c r="E27" s="3"/>
      <c r="F27" s="10"/>
      <c r="G27" s="1"/>
      <c r="H27" s="1"/>
      <c r="I27" s="1"/>
      <c r="J27" s="1"/>
      <c r="K27" s="1"/>
      <c r="L27" s="1"/>
      <c r="M27" s="1"/>
      <c r="N27" s="1"/>
    </row>
    <row r="28" spans="1:14" ht="14.25" x14ac:dyDescent="0.2">
      <c r="A28" s="1"/>
      <c r="B28" s="3" t="s">
        <v>14</v>
      </c>
      <c r="C28" s="3"/>
      <c r="D28" s="12">
        <v>100</v>
      </c>
      <c r="E28" s="3"/>
      <c r="F28" s="7" t="s">
        <v>15</v>
      </c>
      <c r="G28" s="1"/>
      <c r="H28" s="1"/>
      <c r="I28" s="1"/>
      <c r="J28" s="1"/>
      <c r="K28" s="1"/>
      <c r="L28" s="1"/>
      <c r="M28" s="1"/>
      <c r="N28" s="1"/>
    </row>
    <row r="29" spans="1:14" ht="14.25" x14ac:dyDescent="0.2">
      <c r="A29" s="1"/>
      <c r="B29" s="3"/>
      <c r="C29" s="3"/>
      <c r="D29" s="20"/>
      <c r="E29" s="3"/>
      <c r="F29" s="10"/>
      <c r="G29" s="1"/>
      <c r="H29" s="1"/>
      <c r="I29" s="1"/>
      <c r="J29" s="1"/>
      <c r="K29" s="1"/>
      <c r="L29" s="1"/>
      <c r="M29" s="1"/>
      <c r="N29" s="1"/>
    </row>
    <row r="30" spans="1:14" ht="14.25" x14ac:dyDescent="0.2">
      <c r="A30" s="1"/>
      <c r="B30" s="3" t="s">
        <v>16</v>
      </c>
      <c r="C30" s="3"/>
      <c r="D30" s="13">
        <v>100</v>
      </c>
      <c r="E30" s="3"/>
      <c r="F30" s="7" t="s">
        <v>17</v>
      </c>
      <c r="G30" s="1"/>
      <c r="H30" s="1"/>
      <c r="I30" s="1"/>
      <c r="J30" s="1"/>
      <c r="K30" s="1"/>
      <c r="L30" s="1"/>
      <c r="M30" s="1"/>
      <c r="N30" s="1"/>
    </row>
    <row r="31" spans="1:14" ht="14.25" x14ac:dyDescent="0.2">
      <c r="A31" s="1"/>
      <c r="B31" s="3"/>
      <c r="C31" s="3"/>
      <c r="D31" s="25"/>
      <c r="E31" s="3"/>
      <c r="F31" s="10"/>
      <c r="G31" s="1"/>
      <c r="H31" s="1"/>
      <c r="I31" s="1"/>
      <c r="J31" s="1"/>
      <c r="K31" s="1"/>
      <c r="L31" s="1"/>
      <c r="M31" s="1"/>
      <c r="N31" s="1"/>
    </row>
    <row r="32" spans="1:14" ht="15" thickBot="1" x14ac:dyDescent="0.25">
      <c r="A32" s="1"/>
      <c r="B32" s="3" t="s">
        <v>18</v>
      </c>
      <c r="C32" s="3"/>
      <c r="D32" s="14">
        <v>100</v>
      </c>
      <c r="E32" s="3"/>
      <c r="F32" s="7" t="s">
        <v>19</v>
      </c>
      <c r="G32" s="1"/>
      <c r="H32" s="1"/>
      <c r="I32" s="1"/>
      <c r="J32" s="1"/>
      <c r="K32" s="1"/>
      <c r="L32" s="1"/>
      <c r="M32" s="1"/>
      <c r="N32" s="1"/>
    </row>
    <row r="33" spans="1:14" ht="15" thickTop="1" x14ac:dyDescent="0.2">
      <c r="A33" s="1"/>
      <c r="B33" s="3"/>
      <c r="C33" s="3"/>
      <c r="D33" s="25"/>
      <c r="E33" s="3"/>
      <c r="F33" s="10"/>
      <c r="G33" s="1"/>
      <c r="H33" s="1"/>
      <c r="I33" s="1"/>
      <c r="J33" s="1"/>
      <c r="K33" s="1"/>
      <c r="L33" s="1"/>
      <c r="M33" s="1"/>
      <c r="N33" s="1"/>
    </row>
    <row r="34" spans="1:14" ht="14.25" x14ac:dyDescent="0.2">
      <c r="A34" s="1"/>
      <c r="B34" s="3" t="s">
        <v>20</v>
      </c>
      <c r="C34" s="3"/>
      <c r="D34" s="15" t="s">
        <v>21</v>
      </c>
      <c r="E34" s="3"/>
      <c r="F34" s="7" t="s">
        <v>22</v>
      </c>
      <c r="G34" s="1"/>
      <c r="H34" s="1"/>
      <c r="I34" s="1"/>
      <c r="J34" s="1"/>
      <c r="K34" s="1"/>
      <c r="L34" s="1"/>
      <c r="M34" s="1"/>
      <c r="N34" s="1"/>
    </row>
    <row r="35" spans="1:14" ht="14.25" x14ac:dyDescent="0.2">
      <c r="A35" s="1"/>
      <c r="B35" s="3"/>
      <c r="C35" s="3"/>
      <c r="D35" s="25"/>
      <c r="E35" s="3"/>
      <c r="F35" s="10"/>
      <c r="G35" s="1"/>
      <c r="H35" s="1"/>
      <c r="I35" s="1"/>
      <c r="J35" s="1"/>
      <c r="K35" s="1"/>
      <c r="L35" s="1"/>
      <c r="M35" s="1"/>
      <c r="N35" s="1"/>
    </row>
    <row r="36" spans="1:14" ht="14.25" x14ac:dyDescent="0.2">
      <c r="A36" s="1"/>
      <c r="B36" s="3" t="s">
        <v>23</v>
      </c>
      <c r="C36" s="3"/>
      <c r="D36" s="16">
        <v>100</v>
      </c>
      <c r="E36" s="3"/>
      <c r="F36" s="7" t="s">
        <v>24</v>
      </c>
      <c r="G36" s="1"/>
      <c r="H36" s="1"/>
      <c r="I36" s="1"/>
      <c r="J36" s="1"/>
      <c r="K36" s="1"/>
      <c r="L36" s="1"/>
      <c r="M36" s="1"/>
      <c r="N36" s="1"/>
    </row>
    <row r="37" spans="1:14" ht="14.25" x14ac:dyDescent="0.2">
      <c r="A37" s="1"/>
      <c r="B37" s="3"/>
      <c r="C37" s="3"/>
      <c r="D37" s="20"/>
      <c r="E37" s="3"/>
      <c r="F37" s="10"/>
      <c r="G37" s="1"/>
      <c r="H37" s="1"/>
      <c r="I37" s="1"/>
      <c r="J37" s="1"/>
      <c r="K37" s="1"/>
      <c r="L37" s="1"/>
      <c r="M37" s="1"/>
      <c r="N37" s="1"/>
    </row>
    <row r="38" spans="1:14" ht="14.25" x14ac:dyDescent="0.2">
      <c r="A38" s="1"/>
      <c r="B38" s="3" t="s">
        <v>25</v>
      </c>
      <c r="C38" s="3"/>
      <c r="D38" s="17" t="s">
        <v>26</v>
      </c>
      <c r="E38" s="3"/>
      <c r="F38" s="7" t="s">
        <v>27</v>
      </c>
      <c r="G38" s="1"/>
      <c r="H38" s="1"/>
      <c r="I38" s="1"/>
      <c r="J38" s="1"/>
      <c r="K38" s="1"/>
      <c r="L38" s="1"/>
      <c r="M38" s="1"/>
      <c r="N38" s="1"/>
    </row>
    <row r="39" spans="1:14" ht="14.25" x14ac:dyDescent="0.2">
      <c r="A39" s="1"/>
      <c r="B39" s="3"/>
      <c r="C39" s="3"/>
      <c r="D39" s="20"/>
      <c r="E39" s="3"/>
      <c r="F39" s="10"/>
      <c r="G39" s="1"/>
      <c r="H39" s="1"/>
      <c r="I39" s="1"/>
      <c r="J39" s="1"/>
      <c r="K39" s="1"/>
      <c r="L39" s="1"/>
      <c r="M39" s="1"/>
      <c r="N39" s="1"/>
    </row>
    <row r="40" spans="1:14" ht="14.25" x14ac:dyDescent="0.2">
      <c r="A40" s="1"/>
      <c r="B40" s="3" t="s">
        <v>28</v>
      </c>
      <c r="C40" s="3"/>
      <c r="D40" s="18">
        <v>1</v>
      </c>
      <c r="E40" s="3"/>
      <c r="F40" s="7" t="s">
        <v>29</v>
      </c>
      <c r="G40" s="1"/>
      <c r="H40" s="1"/>
      <c r="I40" s="1"/>
      <c r="J40" s="1"/>
      <c r="K40" s="1"/>
      <c r="L40" s="1"/>
      <c r="M40" s="1"/>
      <c r="N40" s="1"/>
    </row>
    <row r="41" spans="1:14" ht="14.25" x14ac:dyDescent="0.2">
      <c r="A41" s="1"/>
      <c r="B41" s="3"/>
      <c r="C41" s="3"/>
      <c r="D41" s="20"/>
      <c r="E41" s="3"/>
      <c r="F41" s="7"/>
      <c r="G41" s="1"/>
      <c r="H41" s="1"/>
      <c r="I41" s="1"/>
      <c r="J41" s="1"/>
      <c r="K41" s="1"/>
      <c r="L41" s="1"/>
      <c r="M41" s="1"/>
      <c r="N41" s="1"/>
    </row>
    <row r="42" spans="1:14" ht="14.25" x14ac:dyDescent="0.2">
      <c r="A42" s="1"/>
      <c r="B42" s="3" t="s">
        <v>30</v>
      </c>
      <c r="C42" s="3"/>
      <c r="D42" s="19">
        <v>100</v>
      </c>
      <c r="E42" s="3"/>
      <c r="F42" s="7" t="s">
        <v>31</v>
      </c>
      <c r="G42" s="1"/>
      <c r="H42" s="1"/>
      <c r="I42" s="1"/>
      <c r="J42" s="1"/>
      <c r="K42" s="1"/>
      <c r="L42" s="1"/>
      <c r="M42" s="1"/>
      <c r="N42" s="1"/>
    </row>
    <row r="43" spans="1:14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</sheetData>
  <hyperlinks>
    <hyperlink ref="H2" location="Menu!A1" display="Menu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R101"/>
  <sheetViews>
    <sheetView zoomScale="80" zoomScaleNormal="80" workbookViewId="0">
      <pane ySplit="7" topLeftCell="A8" activePane="bottomLeft" state="frozen"/>
      <selection activeCell="H162" sqref="H162"/>
      <selection pane="bottomLeft" activeCell="A8" sqref="A8"/>
    </sheetView>
  </sheetViews>
  <sheetFormatPr defaultColWidth="0" defaultRowHeight="12.75" zeroHeight="1" x14ac:dyDescent="0.2"/>
  <cols>
    <col min="1" max="1" width="3.625" style="110" customWidth="1"/>
    <col min="2" max="2" width="7.625" style="110" customWidth="1"/>
    <col min="3" max="3" width="34" style="110" bestFit="1" customWidth="1"/>
    <col min="4" max="5" width="2.625" style="110" customWidth="1"/>
    <col min="6" max="12" width="9.625" style="110" customWidth="1"/>
    <col min="13" max="13" width="3.625" style="110" customWidth="1"/>
    <col min="14" max="15" width="9" style="110" hidden="1" customWidth="1"/>
    <col min="16" max="18" width="0" style="110" hidden="1" customWidth="1"/>
    <col min="19" max="16384" width="9" style="110" hidden="1"/>
  </cols>
  <sheetData>
    <row r="1" spans="1:15" ht="18" x14ac:dyDescent="0.25">
      <c r="A1" s="24" t="s">
        <v>139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7" t="s">
        <v>39</v>
      </c>
      <c r="M1" s="24"/>
      <c r="N1" s="24"/>
      <c r="O1" s="24"/>
    </row>
    <row r="2" spans="1:15" ht="15.75" x14ac:dyDescent="0.25">
      <c r="A2" s="26" t="str">
        <f ca="1">RIGHT(CELL("filename", $A$1), LEN(CELL("filename", $A$1)) - SEARCH("]", CELL("filename", $A$1)))</f>
        <v>Direct Capex</v>
      </c>
      <c r="B2" s="26"/>
      <c r="C2" s="26"/>
      <c r="D2" s="26"/>
      <c r="E2" s="26"/>
      <c r="F2" s="26"/>
      <c r="G2" s="26"/>
      <c r="H2" s="26"/>
      <c r="I2" s="26"/>
      <c r="J2" s="26"/>
      <c r="K2" s="30" t="s">
        <v>40</v>
      </c>
      <c r="L2" s="193" t="str">
        <f>IF(ROUND(SUM(F8:L91)*1000,2)=ROUND(SUM('Forecast Expenditure'!L67:R67),2),"OK","Check!")</f>
        <v>OK</v>
      </c>
      <c r="M2" s="26"/>
      <c r="N2" s="26"/>
      <c r="O2" s="26"/>
    </row>
    <row r="3" spans="1:15" x14ac:dyDescent="0.2">
      <c r="A3" s="92"/>
      <c r="B3" s="92"/>
      <c r="C3" s="165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</row>
    <row r="4" spans="1:15" x14ac:dyDescent="0.2">
      <c r="A4" s="92"/>
      <c r="B4" s="88" t="s">
        <v>54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2"/>
      <c r="N4" s="92"/>
      <c r="O4" s="92"/>
    </row>
    <row r="5" spans="1:15" x14ac:dyDescent="0.2">
      <c r="A5" s="92"/>
      <c r="B5" s="90"/>
      <c r="C5" s="90"/>
      <c r="D5" s="90"/>
      <c r="E5" s="90"/>
      <c r="F5" s="91" t="s">
        <v>440</v>
      </c>
      <c r="G5" s="91" t="s">
        <v>441</v>
      </c>
      <c r="H5" s="91" t="s">
        <v>442</v>
      </c>
      <c r="I5" s="91" t="s">
        <v>443</v>
      </c>
      <c r="J5" s="91" t="s">
        <v>444</v>
      </c>
      <c r="K5" s="91" t="s">
        <v>445</v>
      </c>
      <c r="L5" s="91" t="s">
        <v>446</v>
      </c>
      <c r="M5" s="92"/>
      <c r="N5" s="92"/>
      <c r="O5" s="92"/>
    </row>
    <row r="6" spans="1:15" x14ac:dyDescent="0.2">
      <c r="A6" s="92"/>
      <c r="B6" s="214" t="s">
        <v>46</v>
      </c>
      <c r="C6" s="214" t="s">
        <v>48</v>
      </c>
      <c r="D6" s="90"/>
      <c r="E6" s="90"/>
      <c r="F6" s="91" t="s">
        <v>449</v>
      </c>
      <c r="G6" s="91" t="s">
        <v>449</v>
      </c>
      <c r="H6" s="91" t="s">
        <v>449</v>
      </c>
      <c r="I6" s="91" t="s">
        <v>449</v>
      </c>
      <c r="J6" s="91" t="s">
        <v>449</v>
      </c>
      <c r="K6" s="91" t="s">
        <v>449</v>
      </c>
      <c r="L6" s="91" t="s">
        <v>449</v>
      </c>
      <c r="M6" s="90"/>
      <c r="N6" s="90"/>
      <c r="O6" s="90"/>
    </row>
    <row r="7" spans="1:15" x14ac:dyDescent="0.2">
      <c r="A7" s="92"/>
      <c r="B7" s="215"/>
      <c r="C7" s="215"/>
      <c r="D7" s="90"/>
      <c r="E7" s="90"/>
      <c r="F7" s="91" t="s">
        <v>55</v>
      </c>
      <c r="G7" s="91" t="s">
        <v>55</v>
      </c>
      <c r="H7" s="91" t="s">
        <v>55</v>
      </c>
      <c r="I7" s="91" t="s">
        <v>55</v>
      </c>
      <c r="J7" s="91" t="s">
        <v>55</v>
      </c>
      <c r="K7" s="91" t="s">
        <v>55</v>
      </c>
      <c r="L7" s="91" t="s">
        <v>55</v>
      </c>
      <c r="M7" s="90"/>
      <c r="N7" s="90"/>
      <c r="O7" s="90"/>
    </row>
    <row r="8" spans="1:15" x14ac:dyDescent="0.2">
      <c r="A8" s="92"/>
      <c r="B8" s="183">
        <v>102</v>
      </c>
      <c r="C8" s="50" t="s">
        <v>56</v>
      </c>
      <c r="D8" s="90"/>
      <c r="E8" s="90"/>
      <c r="F8" s="181">
        <f>SUMIF('Project List'!$B$9:$B$92,'Direct Capex'!$B8,'Project List'!H$9:H$92)/1000*Inflation!$K$10</f>
        <v>0</v>
      </c>
      <c r="G8" s="181">
        <f>SUMIF('Project List'!$B$9:$B$92,'Direct Capex'!$B8,'Project List'!I$9:I$92)/1000*Inflation!$K$10</f>
        <v>0</v>
      </c>
      <c r="H8" s="181">
        <f>SUMIF('Project List'!$B$9:$B$92,'Direct Capex'!$B8,'Project List'!J$9:J$92)/1000*Inflation!$K$10</f>
        <v>0</v>
      </c>
      <c r="I8" s="181">
        <f>SUMIF('Project List'!$B$9:$B$92,'Direct Capex'!$B8,'Project List'!K$9:K$92)/1000*Inflation!$K$10</f>
        <v>0</v>
      </c>
      <c r="J8" s="181">
        <f>SUMIF('Project List'!$B$9:$B$92,'Direct Capex'!$B8,'Project List'!L$9:L$92)/1000*Inflation!$K$10</f>
        <v>0</v>
      </c>
      <c r="K8" s="181">
        <f>SUMIF('Project List'!$B$9:$B$92,'Direct Capex'!$B8,'Project List'!M$9:M$92)/1000*Inflation!$K$10</f>
        <v>0</v>
      </c>
      <c r="L8" s="181">
        <f>SUMIF('Project List'!$B$9:$B$92,'Direct Capex'!$B8,'Project List'!N$9:N$92)/1000*Inflation!$K$10</f>
        <v>0</v>
      </c>
      <c r="M8" s="90"/>
      <c r="N8" s="90"/>
      <c r="O8" s="90"/>
    </row>
    <row r="9" spans="1:15" x14ac:dyDescent="0.2">
      <c r="A9" s="92"/>
      <c r="B9" s="51">
        <v>103</v>
      </c>
      <c r="C9" s="52" t="s">
        <v>57</v>
      </c>
      <c r="D9" s="90"/>
      <c r="E9" s="90"/>
      <c r="F9" s="181">
        <f>SUMIF('Project List'!$B$9:$B$92,'Direct Capex'!$B9,'Project List'!H$9:H$92)/1000*Inflation!$K$10</f>
        <v>0</v>
      </c>
      <c r="G9" s="181">
        <f>SUMIF('Project List'!$B$9:$B$92,'Direct Capex'!$B9,'Project List'!I$9:I$92)/1000*Inflation!$K$10</f>
        <v>0</v>
      </c>
      <c r="H9" s="181">
        <f>SUMIF('Project List'!$B$9:$B$92,'Direct Capex'!$B9,'Project List'!J$9:J$92)/1000*Inflation!$K$10</f>
        <v>0</v>
      </c>
      <c r="I9" s="181">
        <f>SUMIF('Project List'!$B$9:$B$92,'Direct Capex'!$B9,'Project List'!K$9:K$92)/1000*Inflation!$K$10</f>
        <v>0</v>
      </c>
      <c r="J9" s="181">
        <f>SUMIF('Project List'!$B$9:$B$92,'Direct Capex'!$B9,'Project List'!L$9:L$92)/1000*Inflation!$K$10</f>
        <v>0</v>
      </c>
      <c r="K9" s="181">
        <f>SUMIF('Project List'!$B$9:$B$92,'Direct Capex'!$B9,'Project List'!M$9:M$92)/1000*Inflation!$K$10</f>
        <v>0</v>
      </c>
      <c r="L9" s="181">
        <f>SUMIF('Project List'!$B$9:$B$92,'Direct Capex'!$B9,'Project List'!N$9:N$92)/1000*Inflation!$K$10</f>
        <v>0</v>
      </c>
      <c r="M9" s="90"/>
      <c r="N9" s="90"/>
      <c r="O9" s="90"/>
    </row>
    <row r="10" spans="1:15" x14ac:dyDescent="0.2">
      <c r="A10" s="92"/>
      <c r="B10" s="51">
        <v>104</v>
      </c>
      <c r="C10" s="52" t="s">
        <v>58</v>
      </c>
      <c r="D10" s="90"/>
      <c r="E10" s="90"/>
      <c r="F10" s="181">
        <f>SUMIF('Project List'!$B$9:$B$92,'Direct Capex'!$B10,'Project List'!H$9:H$92)/1000*Inflation!$K$10</f>
        <v>0</v>
      </c>
      <c r="G10" s="181">
        <f>SUMIF('Project List'!$B$9:$B$92,'Direct Capex'!$B10,'Project List'!I$9:I$92)/1000*Inflation!$K$10</f>
        <v>0</v>
      </c>
      <c r="H10" s="181">
        <f>SUMIF('Project List'!$B$9:$B$92,'Direct Capex'!$B10,'Project List'!J$9:J$92)/1000*Inflation!$K$10</f>
        <v>0</v>
      </c>
      <c r="I10" s="181">
        <f>SUMIF('Project List'!$B$9:$B$92,'Direct Capex'!$B10,'Project List'!K$9:K$92)/1000*Inflation!$K$10</f>
        <v>0</v>
      </c>
      <c r="J10" s="181">
        <f>SUMIF('Project List'!$B$9:$B$92,'Direct Capex'!$B10,'Project List'!L$9:L$92)/1000*Inflation!$K$10</f>
        <v>0</v>
      </c>
      <c r="K10" s="181">
        <f>SUMIF('Project List'!$B$9:$B$92,'Direct Capex'!$B10,'Project List'!M$9:M$92)/1000*Inflation!$K$10</f>
        <v>0</v>
      </c>
      <c r="L10" s="181">
        <f>SUMIF('Project List'!$B$9:$B$92,'Direct Capex'!$B10,'Project List'!N$9:N$92)/1000*Inflation!$K$10</f>
        <v>0</v>
      </c>
      <c r="M10" s="90"/>
      <c r="N10" s="90"/>
      <c r="O10" s="90"/>
    </row>
    <row r="11" spans="1:15" x14ac:dyDescent="0.2">
      <c r="A11" s="92"/>
      <c r="B11" s="51">
        <v>105</v>
      </c>
      <c r="C11" s="52" t="s">
        <v>59</v>
      </c>
      <c r="D11" s="90"/>
      <c r="E11" s="90"/>
      <c r="F11" s="181">
        <f>SUMIF('Project List'!$B$9:$B$92,'Direct Capex'!$B11,'Project List'!H$9:H$92)/1000*Inflation!$K$10</f>
        <v>0</v>
      </c>
      <c r="G11" s="181">
        <f>SUMIF('Project List'!$B$9:$B$92,'Direct Capex'!$B11,'Project List'!I$9:I$92)/1000*Inflation!$K$10</f>
        <v>0</v>
      </c>
      <c r="H11" s="181">
        <f>SUMIF('Project List'!$B$9:$B$92,'Direct Capex'!$B11,'Project List'!J$9:J$92)/1000*Inflation!$K$10</f>
        <v>0</v>
      </c>
      <c r="I11" s="181">
        <f>SUMIF('Project List'!$B$9:$B$92,'Direct Capex'!$B11,'Project List'!K$9:K$92)/1000*Inflation!$K$10</f>
        <v>0</v>
      </c>
      <c r="J11" s="181">
        <f>SUMIF('Project List'!$B$9:$B$92,'Direct Capex'!$B11,'Project List'!L$9:L$92)/1000*Inflation!$K$10</f>
        <v>0</v>
      </c>
      <c r="K11" s="181">
        <f>SUMIF('Project List'!$B$9:$B$92,'Direct Capex'!$B11,'Project List'!M$9:M$92)/1000*Inflation!$K$10</f>
        <v>0</v>
      </c>
      <c r="L11" s="181">
        <f>SUMIF('Project List'!$B$9:$B$92,'Direct Capex'!$B11,'Project List'!N$9:N$92)/1000*Inflation!$K$10</f>
        <v>0</v>
      </c>
      <c r="M11" s="90"/>
      <c r="N11" s="90"/>
      <c r="O11" s="90"/>
    </row>
    <row r="12" spans="1:15" x14ac:dyDescent="0.2">
      <c r="A12" s="92"/>
      <c r="B12" s="51">
        <v>106</v>
      </c>
      <c r="C12" s="52" t="s">
        <v>60</v>
      </c>
      <c r="D12" s="90"/>
      <c r="E12" s="90"/>
      <c r="F12" s="181">
        <f>SUMIF('Project List'!$B$9:$B$92,'Direct Capex'!$B12,'Project List'!H$9:H$92)/1000*Inflation!$K$10</f>
        <v>0</v>
      </c>
      <c r="G12" s="181">
        <f>SUMIF('Project List'!$B$9:$B$92,'Direct Capex'!$B12,'Project List'!I$9:I$92)/1000*Inflation!$K$10</f>
        <v>0</v>
      </c>
      <c r="H12" s="181">
        <f>SUMIF('Project List'!$B$9:$B$92,'Direct Capex'!$B12,'Project List'!J$9:J$92)/1000*Inflation!$K$10</f>
        <v>0</v>
      </c>
      <c r="I12" s="181">
        <f>SUMIF('Project List'!$B$9:$B$92,'Direct Capex'!$B12,'Project List'!K$9:K$92)/1000*Inflation!$K$10</f>
        <v>0</v>
      </c>
      <c r="J12" s="181">
        <f>SUMIF('Project List'!$B$9:$B$92,'Direct Capex'!$B12,'Project List'!L$9:L$92)/1000*Inflation!$K$10</f>
        <v>0</v>
      </c>
      <c r="K12" s="181">
        <f>SUMIF('Project List'!$B$9:$B$92,'Direct Capex'!$B12,'Project List'!M$9:M$92)/1000*Inflation!$K$10</f>
        <v>0</v>
      </c>
      <c r="L12" s="181">
        <f>SUMIF('Project List'!$B$9:$B$92,'Direct Capex'!$B12,'Project List'!N$9:N$92)/1000*Inflation!$K$10</f>
        <v>0</v>
      </c>
      <c r="M12" s="90"/>
      <c r="N12" s="90"/>
      <c r="O12" s="90"/>
    </row>
    <row r="13" spans="1:15" x14ac:dyDescent="0.2">
      <c r="A13" s="92"/>
      <c r="B13" s="51">
        <v>107</v>
      </c>
      <c r="C13" s="52" t="s">
        <v>61</v>
      </c>
      <c r="D13" s="90"/>
      <c r="E13" s="90"/>
      <c r="F13" s="181">
        <f>SUMIF('Project List'!$B$9:$B$92,'Direct Capex'!$B13,'Project List'!H$9:H$92)/1000*Inflation!$K$10</f>
        <v>0</v>
      </c>
      <c r="G13" s="181">
        <f>SUMIF('Project List'!$B$9:$B$92,'Direct Capex'!$B13,'Project List'!I$9:I$92)/1000*Inflation!$K$10</f>
        <v>0</v>
      </c>
      <c r="H13" s="181">
        <f>SUMIF('Project List'!$B$9:$B$92,'Direct Capex'!$B13,'Project List'!J$9:J$92)/1000*Inflation!$K$10</f>
        <v>0</v>
      </c>
      <c r="I13" s="181">
        <f>SUMIF('Project List'!$B$9:$B$92,'Direct Capex'!$B13,'Project List'!K$9:K$92)/1000*Inflation!$K$10</f>
        <v>0</v>
      </c>
      <c r="J13" s="181">
        <f>SUMIF('Project List'!$B$9:$B$92,'Direct Capex'!$B13,'Project List'!L$9:L$92)/1000*Inflation!$K$10</f>
        <v>0</v>
      </c>
      <c r="K13" s="181">
        <f>SUMIF('Project List'!$B$9:$B$92,'Direct Capex'!$B13,'Project List'!M$9:M$92)/1000*Inflation!$K$10</f>
        <v>0</v>
      </c>
      <c r="L13" s="181">
        <f>SUMIF('Project List'!$B$9:$B$92,'Direct Capex'!$B13,'Project List'!N$9:N$92)/1000*Inflation!$K$10</f>
        <v>0</v>
      </c>
      <c r="M13" s="90"/>
      <c r="N13" s="90"/>
      <c r="O13" s="90"/>
    </row>
    <row r="14" spans="1:15" x14ac:dyDescent="0.2">
      <c r="A14" s="92"/>
      <c r="B14" s="51">
        <v>108</v>
      </c>
      <c r="C14" s="52" t="s">
        <v>62</v>
      </c>
      <c r="D14" s="90"/>
      <c r="E14" s="90"/>
      <c r="F14" s="181">
        <f>SUMIF('Project List'!$B$9:$B$92,'Direct Capex'!$B14,'Project List'!H$9:H$92)/1000*Inflation!$K$10</f>
        <v>0</v>
      </c>
      <c r="G14" s="181">
        <f>SUMIF('Project List'!$B$9:$B$92,'Direct Capex'!$B14,'Project List'!I$9:I$92)/1000*Inflation!$K$10</f>
        <v>0</v>
      </c>
      <c r="H14" s="181">
        <f>SUMIF('Project List'!$B$9:$B$92,'Direct Capex'!$B14,'Project List'!J$9:J$92)/1000*Inflation!$K$10</f>
        <v>0</v>
      </c>
      <c r="I14" s="181">
        <f>SUMIF('Project List'!$B$9:$B$92,'Direct Capex'!$B14,'Project List'!K$9:K$92)/1000*Inflation!$K$10</f>
        <v>0</v>
      </c>
      <c r="J14" s="181">
        <f>SUMIF('Project List'!$B$9:$B$92,'Direct Capex'!$B14,'Project List'!L$9:L$92)/1000*Inflation!$K$10</f>
        <v>0</v>
      </c>
      <c r="K14" s="181">
        <f>SUMIF('Project List'!$B$9:$B$92,'Direct Capex'!$B14,'Project List'!M$9:M$92)/1000*Inflation!$K$10</f>
        <v>0</v>
      </c>
      <c r="L14" s="181">
        <f>SUMIF('Project List'!$B$9:$B$92,'Direct Capex'!$B14,'Project List'!N$9:N$92)/1000*Inflation!$K$10</f>
        <v>0</v>
      </c>
      <c r="M14" s="90"/>
      <c r="N14" s="90"/>
      <c r="O14" s="90"/>
    </row>
    <row r="15" spans="1:15" x14ac:dyDescent="0.2">
      <c r="A15" s="92"/>
      <c r="B15" s="51">
        <v>109</v>
      </c>
      <c r="C15" s="52" t="s">
        <v>63</v>
      </c>
      <c r="D15" s="90"/>
      <c r="E15" s="90"/>
      <c r="F15" s="181">
        <f>SUMIF('Project List'!$B$9:$B$92,'Direct Capex'!$B15,'Project List'!H$9:H$92)/1000*Inflation!$K$10</f>
        <v>0</v>
      </c>
      <c r="G15" s="181">
        <f>SUMIF('Project List'!$B$9:$B$92,'Direct Capex'!$B15,'Project List'!I$9:I$92)/1000*Inflation!$K$10</f>
        <v>0</v>
      </c>
      <c r="H15" s="181">
        <f>SUMIF('Project List'!$B$9:$B$92,'Direct Capex'!$B15,'Project List'!J$9:J$92)/1000*Inflation!$K$10</f>
        <v>0</v>
      </c>
      <c r="I15" s="181">
        <f>SUMIF('Project List'!$B$9:$B$92,'Direct Capex'!$B15,'Project List'!K$9:K$92)/1000*Inflation!$K$10</f>
        <v>0</v>
      </c>
      <c r="J15" s="181">
        <f>SUMIF('Project List'!$B$9:$B$92,'Direct Capex'!$B15,'Project List'!L$9:L$92)/1000*Inflation!$K$10</f>
        <v>0</v>
      </c>
      <c r="K15" s="181">
        <f>SUMIF('Project List'!$B$9:$B$92,'Direct Capex'!$B15,'Project List'!M$9:M$92)/1000*Inflation!$K$10</f>
        <v>0</v>
      </c>
      <c r="L15" s="181">
        <f>SUMIF('Project List'!$B$9:$B$92,'Direct Capex'!$B15,'Project List'!N$9:N$92)/1000*Inflation!$K$10</f>
        <v>0</v>
      </c>
      <c r="M15" s="90"/>
      <c r="N15" s="90"/>
      <c r="O15" s="90"/>
    </row>
    <row r="16" spans="1:15" x14ac:dyDescent="0.2">
      <c r="A16" s="92"/>
      <c r="B16" s="51">
        <v>110</v>
      </c>
      <c r="C16" s="52" t="s">
        <v>64</v>
      </c>
      <c r="D16" s="90"/>
      <c r="E16" s="90"/>
      <c r="F16" s="181">
        <f>SUMIF('Project List'!$B$9:$B$92,'Direct Capex'!$B16,'Project List'!H$9:H$92)/1000*Inflation!$K$10</f>
        <v>0</v>
      </c>
      <c r="G16" s="181">
        <f>SUMIF('Project List'!$B$9:$B$92,'Direct Capex'!$B16,'Project List'!I$9:I$92)/1000*Inflation!$K$10</f>
        <v>0</v>
      </c>
      <c r="H16" s="181">
        <f>SUMIF('Project List'!$B$9:$B$92,'Direct Capex'!$B16,'Project List'!J$9:J$92)/1000*Inflation!$K$10</f>
        <v>0</v>
      </c>
      <c r="I16" s="181">
        <f>SUMIF('Project List'!$B$9:$B$92,'Direct Capex'!$B16,'Project List'!K$9:K$92)/1000*Inflation!$K$10</f>
        <v>0</v>
      </c>
      <c r="J16" s="181">
        <f>SUMIF('Project List'!$B$9:$B$92,'Direct Capex'!$B16,'Project List'!L$9:L$92)/1000*Inflation!$K$10</f>
        <v>0</v>
      </c>
      <c r="K16" s="181">
        <f>SUMIF('Project List'!$B$9:$B$92,'Direct Capex'!$B16,'Project List'!M$9:M$92)/1000*Inflation!$K$10</f>
        <v>0</v>
      </c>
      <c r="L16" s="181">
        <f>SUMIF('Project List'!$B$9:$B$92,'Direct Capex'!$B16,'Project List'!N$9:N$92)/1000*Inflation!$K$10</f>
        <v>0</v>
      </c>
      <c r="M16" s="90"/>
      <c r="N16" s="90"/>
      <c r="O16" s="90"/>
    </row>
    <row r="17" spans="1:15" x14ac:dyDescent="0.2">
      <c r="A17" s="92"/>
      <c r="B17" s="51">
        <v>111</v>
      </c>
      <c r="C17" s="52" t="s">
        <v>65</v>
      </c>
      <c r="D17" s="90"/>
      <c r="E17" s="90"/>
      <c r="F17" s="181">
        <f>SUMIF('Project List'!$B$9:$B$92,'Direct Capex'!$B17,'Project List'!H$9:H$92)/1000*Inflation!$K$10</f>
        <v>0</v>
      </c>
      <c r="G17" s="181">
        <f>SUMIF('Project List'!$B$9:$B$92,'Direct Capex'!$B17,'Project List'!I$9:I$92)/1000*Inflation!$K$10</f>
        <v>0</v>
      </c>
      <c r="H17" s="181">
        <f>SUMIF('Project List'!$B$9:$B$92,'Direct Capex'!$B17,'Project List'!J$9:J$92)/1000*Inflation!$K$10</f>
        <v>0</v>
      </c>
      <c r="I17" s="181">
        <f>SUMIF('Project List'!$B$9:$B$92,'Direct Capex'!$B17,'Project List'!K$9:K$92)/1000*Inflation!$K$10</f>
        <v>0</v>
      </c>
      <c r="J17" s="181">
        <f>SUMIF('Project List'!$B$9:$B$92,'Direct Capex'!$B17,'Project List'!L$9:L$92)/1000*Inflation!$K$10</f>
        <v>0</v>
      </c>
      <c r="K17" s="181">
        <f>SUMIF('Project List'!$B$9:$B$92,'Direct Capex'!$B17,'Project List'!M$9:M$92)/1000*Inflation!$K$10</f>
        <v>0</v>
      </c>
      <c r="L17" s="181">
        <f>SUMIF('Project List'!$B$9:$B$92,'Direct Capex'!$B17,'Project List'!N$9:N$92)/1000*Inflation!$K$10</f>
        <v>0</v>
      </c>
      <c r="M17" s="92"/>
      <c r="N17" s="92"/>
      <c r="O17" s="92"/>
    </row>
    <row r="18" spans="1:15" x14ac:dyDescent="0.2">
      <c r="A18" s="92"/>
      <c r="B18" s="51">
        <v>112</v>
      </c>
      <c r="C18" s="52" t="s">
        <v>66</v>
      </c>
      <c r="D18" s="90"/>
      <c r="E18" s="90"/>
      <c r="F18" s="181">
        <f>SUMIF('Project List'!$B$9:$B$92,'Direct Capex'!$B18,'Project List'!H$9:H$92)/1000*Inflation!$K$10</f>
        <v>0</v>
      </c>
      <c r="G18" s="181">
        <f>SUMIF('Project List'!$B$9:$B$92,'Direct Capex'!$B18,'Project List'!I$9:I$92)/1000*Inflation!$K$10</f>
        <v>0</v>
      </c>
      <c r="H18" s="181">
        <f>SUMIF('Project List'!$B$9:$B$92,'Direct Capex'!$B18,'Project List'!J$9:J$92)/1000*Inflation!$K$10</f>
        <v>0</v>
      </c>
      <c r="I18" s="181">
        <f>SUMIF('Project List'!$B$9:$B$92,'Direct Capex'!$B18,'Project List'!K$9:K$92)/1000*Inflation!$K$10</f>
        <v>0</v>
      </c>
      <c r="J18" s="181">
        <f>SUMIF('Project List'!$B$9:$B$92,'Direct Capex'!$B18,'Project List'!L$9:L$92)/1000*Inflation!$K$10</f>
        <v>0</v>
      </c>
      <c r="K18" s="181">
        <f>SUMIF('Project List'!$B$9:$B$92,'Direct Capex'!$B18,'Project List'!M$9:M$92)/1000*Inflation!$K$10</f>
        <v>0</v>
      </c>
      <c r="L18" s="181">
        <f>SUMIF('Project List'!$B$9:$B$92,'Direct Capex'!$B18,'Project List'!N$9:N$92)/1000*Inflation!$K$10</f>
        <v>0</v>
      </c>
      <c r="M18" s="92"/>
      <c r="N18" s="92"/>
      <c r="O18" s="92"/>
    </row>
    <row r="19" spans="1:15" x14ac:dyDescent="0.2">
      <c r="A19" s="92"/>
      <c r="B19" s="51">
        <v>113</v>
      </c>
      <c r="C19" s="52" t="s">
        <v>67</v>
      </c>
      <c r="D19" s="90"/>
      <c r="E19" s="90"/>
      <c r="F19" s="181">
        <f>SUMIF('Project List'!$B$9:$B$92,'Direct Capex'!$B19,'Project List'!H$9:H$92)/1000*Inflation!$K$10</f>
        <v>0</v>
      </c>
      <c r="G19" s="181">
        <f>SUMIF('Project List'!$B$9:$B$92,'Direct Capex'!$B19,'Project List'!I$9:I$92)/1000*Inflation!$K$10</f>
        <v>0</v>
      </c>
      <c r="H19" s="181">
        <f>SUMIF('Project List'!$B$9:$B$92,'Direct Capex'!$B19,'Project List'!J$9:J$92)/1000*Inflation!$K$10</f>
        <v>0</v>
      </c>
      <c r="I19" s="181">
        <f>SUMIF('Project List'!$B$9:$B$92,'Direct Capex'!$B19,'Project List'!K$9:K$92)/1000*Inflation!$K$10</f>
        <v>0</v>
      </c>
      <c r="J19" s="181">
        <f>SUMIF('Project List'!$B$9:$B$92,'Direct Capex'!$B19,'Project List'!L$9:L$92)/1000*Inflation!$K$10</f>
        <v>0</v>
      </c>
      <c r="K19" s="181">
        <f>SUMIF('Project List'!$B$9:$B$92,'Direct Capex'!$B19,'Project List'!M$9:M$92)/1000*Inflation!$K$10</f>
        <v>0</v>
      </c>
      <c r="L19" s="181">
        <f>SUMIF('Project List'!$B$9:$B$92,'Direct Capex'!$B19,'Project List'!N$9:N$92)/1000*Inflation!$K$10</f>
        <v>0</v>
      </c>
      <c r="M19" s="92"/>
      <c r="N19" s="92"/>
      <c r="O19" s="92"/>
    </row>
    <row r="20" spans="1:15" x14ac:dyDescent="0.2">
      <c r="A20" s="92"/>
      <c r="B20" s="51">
        <v>114</v>
      </c>
      <c r="C20" s="52" t="s">
        <v>68</v>
      </c>
      <c r="D20" s="90"/>
      <c r="E20" s="90"/>
      <c r="F20" s="181">
        <f>SUMIF('Project List'!$B$9:$B$92,'Direct Capex'!$B20,'Project List'!H$9:H$92)/1000*Inflation!$K$10</f>
        <v>0</v>
      </c>
      <c r="G20" s="181">
        <f>SUMIF('Project List'!$B$9:$B$92,'Direct Capex'!$B20,'Project List'!I$9:I$92)/1000*Inflation!$K$10</f>
        <v>0</v>
      </c>
      <c r="H20" s="181">
        <f>SUMIF('Project List'!$B$9:$B$92,'Direct Capex'!$B20,'Project List'!J$9:J$92)/1000*Inflation!$K$10</f>
        <v>0</v>
      </c>
      <c r="I20" s="181">
        <f>SUMIF('Project List'!$B$9:$B$92,'Direct Capex'!$B20,'Project List'!K$9:K$92)/1000*Inflation!$K$10</f>
        <v>0</v>
      </c>
      <c r="J20" s="181">
        <f>SUMIF('Project List'!$B$9:$B$92,'Direct Capex'!$B20,'Project List'!L$9:L$92)/1000*Inflation!$K$10</f>
        <v>0</v>
      </c>
      <c r="K20" s="181">
        <f>SUMIF('Project List'!$B$9:$B$92,'Direct Capex'!$B20,'Project List'!M$9:M$92)/1000*Inflation!$K$10</f>
        <v>0</v>
      </c>
      <c r="L20" s="181">
        <f>SUMIF('Project List'!$B$9:$B$92,'Direct Capex'!$B20,'Project List'!N$9:N$92)/1000*Inflation!$K$10</f>
        <v>0</v>
      </c>
      <c r="M20" s="92"/>
      <c r="N20" s="92"/>
      <c r="O20" s="92"/>
    </row>
    <row r="21" spans="1:15" x14ac:dyDescent="0.2">
      <c r="A21" s="92"/>
      <c r="B21" s="51">
        <v>115</v>
      </c>
      <c r="C21" s="52" t="s">
        <v>69</v>
      </c>
      <c r="D21" s="90"/>
      <c r="E21" s="90"/>
      <c r="F21" s="181">
        <f>SUMIF('Project List'!$B$9:$B$92,'Direct Capex'!$B21,'Project List'!H$9:H$92)/1000*Inflation!$K$10</f>
        <v>0</v>
      </c>
      <c r="G21" s="181">
        <f>SUMIF('Project List'!$B$9:$B$92,'Direct Capex'!$B21,'Project List'!I$9:I$92)/1000*Inflation!$K$10</f>
        <v>0</v>
      </c>
      <c r="H21" s="181">
        <f>SUMIF('Project List'!$B$9:$B$92,'Direct Capex'!$B21,'Project List'!J$9:J$92)/1000*Inflation!$K$10</f>
        <v>0</v>
      </c>
      <c r="I21" s="181">
        <f>SUMIF('Project List'!$B$9:$B$92,'Direct Capex'!$B21,'Project List'!K$9:K$92)/1000*Inflation!$K$10</f>
        <v>0</v>
      </c>
      <c r="J21" s="181">
        <f>SUMIF('Project List'!$B$9:$B$92,'Direct Capex'!$B21,'Project List'!L$9:L$92)/1000*Inflation!$K$10</f>
        <v>0</v>
      </c>
      <c r="K21" s="181">
        <f>SUMIF('Project List'!$B$9:$B$92,'Direct Capex'!$B21,'Project List'!M$9:M$92)/1000*Inflation!$K$10</f>
        <v>0</v>
      </c>
      <c r="L21" s="181">
        <f>SUMIF('Project List'!$B$9:$B$92,'Direct Capex'!$B21,'Project List'!N$9:N$92)/1000*Inflation!$K$10</f>
        <v>0</v>
      </c>
      <c r="M21" s="92"/>
      <c r="N21" s="92"/>
      <c r="O21" s="92"/>
    </row>
    <row r="22" spans="1:15" x14ac:dyDescent="0.2">
      <c r="A22" s="92"/>
      <c r="B22" s="51">
        <v>116</v>
      </c>
      <c r="C22" s="52" t="s">
        <v>70</v>
      </c>
      <c r="D22" s="90"/>
      <c r="E22" s="90"/>
      <c r="F22" s="181">
        <f>SUMIF('Project List'!$B$9:$B$92,'Direct Capex'!$B22,'Project List'!H$9:H$92)/1000*Inflation!$K$10</f>
        <v>0</v>
      </c>
      <c r="G22" s="181">
        <f>SUMIF('Project List'!$B$9:$B$92,'Direct Capex'!$B22,'Project List'!I$9:I$92)/1000*Inflation!$K$10</f>
        <v>0</v>
      </c>
      <c r="H22" s="181">
        <f>SUMIF('Project List'!$B$9:$B$92,'Direct Capex'!$B22,'Project List'!J$9:J$92)/1000*Inflation!$K$10</f>
        <v>0</v>
      </c>
      <c r="I22" s="181">
        <f>SUMIF('Project List'!$B$9:$B$92,'Direct Capex'!$B22,'Project List'!K$9:K$92)/1000*Inflation!$K$10</f>
        <v>0</v>
      </c>
      <c r="J22" s="181">
        <f>SUMIF('Project List'!$B$9:$B$92,'Direct Capex'!$B22,'Project List'!L$9:L$92)/1000*Inflation!$K$10</f>
        <v>0</v>
      </c>
      <c r="K22" s="181">
        <f>SUMIF('Project List'!$B$9:$B$92,'Direct Capex'!$B22,'Project List'!M$9:M$92)/1000*Inflation!$K$10</f>
        <v>0</v>
      </c>
      <c r="L22" s="181">
        <f>SUMIF('Project List'!$B$9:$B$92,'Direct Capex'!$B22,'Project List'!N$9:N$92)/1000*Inflation!$K$10</f>
        <v>0</v>
      </c>
      <c r="M22" s="92"/>
      <c r="N22" s="92"/>
      <c r="O22" s="92"/>
    </row>
    <row r="23" spans="1:15" x14ac:dyDescent="0.2">
      <c r="A23" s="92"/>
      <c r="B23" s="51">
        <v>118</v>
      </c>
      <c r="C23" s="52" t="s">
        <v>71</v>
      </c>
      <c r="D23" s="90"/>
      <c r="E23" s="90"/>
      <c r="F23" s="181">
        <f>SUMIF('Project List'!$B$9:$B$92,'Direct Capex'!$B23,'Project List'!H$9:H$92)/1000*Inflation!$K$10</f>
        <v>0</v>
      </c>
      <c r="G23" s="181">
        <f>SUMIF('Project List'!$B$9:$B$92,'Direct Capex'!$B23,'Project List'!I$9:I$92)/1000*Inflation!$K$10</f>
        <v>0</v>
      </c>
      <c r="H23" s="181">
        <f>SUMIF('Project List'!$B$9:$B$92,'Direct Capex'!$B23,'Project List'!J$9:J$92)/1000*Inflation!$K$10</f>
        <v>0</v>
      </c>
      <c r="I23" s="181">
        <f>SUMIF('Project List'!$B$9:$B$92,'Direct Capex'!$B23,'Project List'!K$9:K$92)/1000*Inflation!$K$10</f>
        <v>0</v>
      </c>
      <c r="J23" s="181">
        <f>SUMIF('Project List'!$B$9:$B$92,'Direct Capex'!$B23,'Project List'!L$9:L$92)/1000*Inflation!$K$10</f>
        <v>0</v>
      </c>
      <c r="K23" s="181">
        <f>SUMIF('Project List'!$B$9:$B$92,'Direct Capex'!$B23,'Project List'!M$9:M$92)/1000*Inflation!$K$10</f>
        <v>0</v>
      </c>
      <c r="L23" s="181">
        <f>SUMIF('Project List'!$B$9:$B$92,'Direct Capex'!$B23,'Project List'!N$9:N$92)/1000*Inflation!$K$10</f>
        <v>0</v>
      </c>
      <c r="M23" s="92"/>
      <c r="N23" s="92"/>
      <c r="O23" s="92"/>
    </row>
    <row r="24" spans="1:15" x14ac:dyDescent="0.2">
      <c r="A24" s="92"/>
      <c r="B24" s="51">
        <v>119</v>
      </c>
      <c r="C24" s="52" t="s">
        <v>72</v>
      </c>
      <c r="D24" s="90"/>
      <c r="E24" s="90"/>
      <c r="F24" s="181">
        <f>SUMIF('Project List'!$B$9:$B$92,'Direct Capex'!$B24,'Project List'!H$9:H$92)/1000*Inflation!$K$10</f>
        <v>0</v>
      </c>
      <c r="G24" s="181">
        <f>SUMIF('Project List'!$B$9:$B$92,'Direct Capex'!$B24,'Project List'!I$9:I$92)/1000*Inflation!$K$10</f>
        <v>0</v>
      </c>
      <c r="H24" s="181">
        <f>SUMIF('Project List'!$B$9:$B$92,'Direct Capex'!$B24,'Project List'!J$9:J$92)/1000*Inflation!$K$10</f>
        <v>0</v>
      </c>
      <c r="I24" s="181">
        <f>SUMIF('Project List'!$B$9:$B$92,'Direct Capex'!$B24,'Project List'!K$9:K$92)/1000*Inflation!$K$10</f>
        <v>0</v>
      </c>
      <c r="J24" s="181">
        <f>SUMIF('Project List'!$B$9:$B$92,'Direct Capex'!$B24,'Project List'!L$9:L$92)/1000*Inflation!$K$10</f>
        <v>0</v>
      </c>
      <c r="K24" s="181">
        <f>SUMIF('Project List'!$B$9:$B$92,'Direct Capex'!$B24,'Project List'!M$9:M$92)/1000*Inflation!$K$10</f>
        <v>0</v>
      </c>
      <c r="L24" s="181">
        <f>SUMIF('Project List'!$B$9:$B$92,'Direct Capex'!$B24,'Project List'!N$9:N$92)/1000*Inflation!$K$10</f>
        <v>0</v>
      </c>
      <c r="M24" s="92"/>
      <c r="N24" s="92"/>
      <c r="O24" s="92"/>
    </row>
    <row r="25" spans="1:15" x14ac:dyDescent="0.2">
      <c r="A25" s="92"/>
      <c r="B25" s="51">
        <v>120</v>
      </c>
      <c r="C25" s="52" t="s">
        <v>73</v>
      </c>
      <c r="D25" s="90"/>
      <c r="E25" s="90"/>
      <c r="F25" s="181">
        <f>SUMIF('Project List'!$B$9:$B$92,'Direct Capex'!$B25,'Project List'!H$9:H$92)/1000*Inflation!$K$10</f>
        <v>0</v>
      </c>
      <c r="G25" s="181">
        <f>SUMIF('Project List'!$B$9:$B$92,'Direct Capex'!$B25,'Project List'!I$9:I$92)/1000*Inflation!$K$10</f>
        <v>0</v>
      </c>
      <c r="H25" s="181">
        <f>SUMIF('Project List'!$B$9:$B$92,'Direct Capex'!$B25,'Project List'!J$9:J$92)/1000*Inflation!$K$10</f>
        <v>0</v>
      </c>
      <c r="I25" s="181">
        <f>SUMIF('Project List'!$B$9:$B$92,'Direct Capex'!$B25,'Project List'!K$9:K$92)/1000*Inflation!$K$10</f>
        <v>0</v>
      </c>
      <c r="J25" s="181">
        <f>SUMIF('Project List'!$B$9:$B$92,'Direct Capex'!$B25,'Project List'!L$9:L$92)/1000*Inflation!$K$10</f>
        <v>0</v>
      </c>
      <c r="K25" s="181">
        <f>SUMIF('Project List'!$B$9:$B$92,'Direct Capex'!$B25,'Project List'!M$9:M$92)/1000*Inflation!$K$10</f>
        <v>0</v>
      </c>
      <c r="L25" s="181">
        <f>SUMIF('Project List'!$B$9:$B$92,'Direct Capex'!$B25,'Project List'!N$9:N$92)/1000*Inflation!$K$10</f>
        <v>0</v>
      </c>
      <c r="M25" s="92"/>
      <c r="N25" s="92"/>
      <c r="O25" s="92"/>
    </row>
    <row r="26" spans="1:15" x14ac:dyDescent="0.2">
      <c r="A26" s="92"/>
      <c r="B26" s="51">
        <v>121</v>
      </c>
      <c r="C26" s="52" t="s">
        <v>74</v>
      </c>
      <c r="D26" s="90"/>
      <c r="E26" s="90"/>
      <c r="F26" s="181">
        <f>SUMIF('Project List'!$B$9:$B$92,'Direct Capex'!$B26,'Project List'!H$9:H$92)/1000*Inflation!$K$10</f>
        <v>0</v>
      </c>
      <c r="G26" s="181">
        <f>SUMIF('Project List'!$B$9:$B$92,'Direct Capex'!$B26,'Project List'!I$9:I$92)/1000*Inflation!$K$10</f>
        <v>0</v>
      </c>
      <c r="H26" s="181">
        <f>SUMIF('Project List'!$B$9:$B$92,'Direct Capex'!$B26,'Project List'!J$9:J$92)/1000*Inflation!$K$10</f>
        <v>0</v>
      </c>
      <c r="I26" s="181">
        <f>SUMIF('Project List'!$B$9:$B$92,'Direct Capex'!$B26,'Project List'!K$9:K$92)/1000*Inflation!$K$10</f>
        <v>0</v>
      </c>
      <c r="J26" s="181">
        <f>SUMIF('Project List'!$B$9:$B$92,'Direct Capex'!$B26,'Project List'!L$9:L$92)/1000*Inflation!$K$10</f>
        <v>0</v>
      </c>
      <c r="K26" s="181">
        <f>SUMIF('Project List'!$B$9:$B$92,'Direct Capex'!$B26,'Project List'!M$9:M$92)/1000*Inflation!$K$10</f>
        <v>0</v>
      </c>
      <c r="L26" s="181">
        <f>SUMIF('Project List'!$B$9:$B$92,'Direct Capex'!$B26,'Project List'!N$9:N$92)/1000*Inflation!$K$10</f>
        <v>0</v>
      </c>
      <c r="M26" s="92"/>
      <c r="N26" s="92"/>
      <c r="O26" s="92"/>
    </row>
    <row r="27" spans="1:15" x14ac:dyDescent="0.2">
      <c r="A27" s="92"/>
      <c r="B27" s="51">
        <v>122</v>
      </c>
      <c r="C27" s="52" t="s">
        <v>75</v>
      </c>
      <c r="D27" s="90"/>
      <c r="E27" s="90"/>
      <c r="F27" s="181">
        <f>SUMIF('Project List'!$B$9:$B$92,'Direct Capex'!$B27,'Project List'!H$9:H$92)/1000*Inflation!$K$10</f>
        <v>0</v>
      </c>
      <c r="G27" s="181">
        <f>SUMIF('Project List'!$B$9:$B$92,'Direct Capex'!$B27,'Project List'!I$9:I$92)/1000*Inflation!$K$10</f>
        <v>0</v>
      </c>
      <c r="H27" s="181">
        <f>SUMIF('Project List'!$B$9:$B$92,'Direct Capex'!$B27,'Project List'!J$9:J$92)/1000*Inflation!$K$10</f>
        <v>0</v>
      </c>
      <c r="I27" s="181">
        <f>SUMIF('Project List'!$B$9:$B$92,'Direct Capex'!$B27,'Project List'!K$9:K$92)/1000*Inflation!$K$10</f>
        <v>0</v>
      </c>
      <c r="J27" s="181">
        <f>SUMIF('Project List'!$B$9:$B$92,'Direct Capex'!$B27,'Project List'!L$9:L$92)/1000*Inflation!$K$10</f>
        <v>0</v>
      </c>
      <c r="K27" s="181">
        <f>SUMIF('Project List'!$B$9:$B$92,'Direct Capex'!$B27,'Project List'!M$9:M$92)/1000*Inflation!$K$10</f>
        <v>0</v>
      </c>
      <c r="L27" s="181">
        <f>SUMIF('Project List'!$B$9:$B$92,'Direct Capex'!$B27,'Project List'!N$9:N$92)/1000*Inflation!$K$10</f>
        <v>0</v>
      </c>
      <c r="M27" s="92"/>
      <c r="N27" s="92"/>
      <c r="O27" s="92"/>
    </row>
    <row r="28" spans="1:15" x14ac:dyDescent="0.2">
      <c r="A28" s="92"/>
      <c r="B28" s="51">
        <v>123</v>
      </c>
      <c r="C28" s="52" t="s">
        <v>76</v>
      </c>
      <c r="D28" s="90"/>
      <c r="E28" s="90"/>
      <c r="F28" s="181">
        <f>SUMIF('Project List'!$B$9:$B$92,'Direct Capex'!$B28,'Project List'!H$9:H$92)/1000*Inflation!$K$10</f>
        <v>0</v>
      </c>
      <c r="G28" s="181">
        <f>SUMIF('Project List'!$B$9:$B$92,'Direct Capex'!$B28,'Project List'!I$9:I$92)/1000*Inflation!$K$10</f>
        <v>0</v>
      </c>
      <c r="H28" s="181">
        <f>SUMIF('Project List'!$B$9:$B$92,'Direct Capex'!$B28,'Project List'!J$9:J$92)/1000*Inflation!$K$10</f>
        <v>0</v>
      </c>
      <c r="I28" s="181">
        <f>SUMIF('Project List'!$B$9:$B$92,'Direct Capex'!$B28,'Project List'!K$9:K$92)/1000*Inflation!$K$10</f>
        <v>0</v>
      </c>
      <c r="J28" s="181">
        <f>SUMIF('Project List'!$B$9:$B$92,'Direct Capex'!$B28,'Project List'!L$9:L$92)/1000*Inflation!$K$10</f>
        <v>0</v>
      </c>
      <c r="K28" s="181">
        <f>SUMIF('Project List'!$B$9:$B$92,'Direct Capex'!$B28,'Project List'!M$9:M$92)/1000*Inflation!$K$10</f>
        <v>0</v>
      </c>
      <c r="L28" s="181">
        <f>SUMIF('Project List'!$B$9:$B$92,'Direct Capex'!$B28,'Project List'!N$9:N$92)/1000*Inflation!$K$10</f>
        <v>0</v>
      </c>
      <c r="M28" s="92"/>
      <c r="N28" s="92"/>
      <c r="O28" s="92"/>
    </row>
    <row r="29" spans="1:15" x14ac:dyDescent="0.2">
      <c r="A29" s="92"/>
      <c r="B29" s="51">
        <v>124</v>
      </c>
      <c r="C29" s="52" t="s">
        <v>77</v>
      </c>
      <c r="D29" s="90"/>
      <c r="E29" s="90"/>
      <c r="F29" s="181">
        <f>SUMIF('Project List'!$B$9:$B$92,'Direct Capex'!$B29,'Project List'!H$9:H$92)/1000*Inflation!$K$10</f>
        <v>0</v>
      </c>
      <c r="G29" s="181">
        <f>SUMIF('Project List'!$B$9:$B$92,'Direct Capex'!$B29,'Project List'!I$9:I$92)/1000*Inflation!$K$10</f>
        <v>0</v>
      </c>
      <c r="H29" s="181">
        <f>SUMIF('Project List'!$B$9:$B$92,'Direct Capex'!$B29,'Project List'!J$9:J$92)/1000*Inflation!$K$10</f>
        <v>0</v>
      </c>
      <c r="I29" s="181">
        <f>SUMIF('Project List'!$B$9:$B$92,'Direct Capex'!$B29,'Project List'!K$9:K$92)/1000*Inflation!$K$10</f>
        <v>0</v>
      </c>
      <c r="J29" s="181">
        <f>SUMIF('Project List'!$B$9:$B$92,'Direct Capex'!$B29,'Project List'!L$9:L$92)/1000*Inflation!$K$10</f>
        <v>0</v>
      </c>
      <c r="K29" s="181">
        <f>SUMIF('Project List'!$B$9:$B$92,'Direct Capex'!$B29,'Project List'!M$9:M$92)/1000*Inflation!$K$10</f>
        <v>0</v>
      </c>
      <c r="L29" s="181">
        <f>SUMIF('Project List'!$B$9:$B$92,'Direct Capex'!$B29,'Project List'!N$9:N$92)/1000*Inflation!$K$10</f>
        <v>0</v>
      </c>
      <c r="M29" s="92"/>
      <c r="N29" s="92"/>
      <c r="O29" s="92"/>
    </row>
    <row r="30" spans="1:15" x14ac:dyDescent="0.2">
      <c r="A30" s="92"/>
      <c r="B30" s="51">
        <v>125</v>
      </c>
      <c r="C30" s="52" t="s">
        <v>78</v>
      </c>
      <c r="D30" s="90"/>
      <c r="E30" s="90"/>
      <c r="F30" s="181">
        <f>SUMIF('Project List'!$B$9:$B$92,'Direct Capex'!$B30,'Project List'!H$9:H$92)/1000*Inflation!$K$10</f>
        <v>0</v>
      </c>
      <c r="G30" s="181">
        <f>SUMIF('Project List'!$B$9:$B$92,'Direct Capex'!$B30,'Project List'!I$9:I$92)/1000*Inflation!$K$10</f>
        <v>0</v>
      </c>
      <c r="H30" s="181">
        <f>SUMIF('Project List'!$B$9:$B$92,'Direct Capex'!$B30,'Project List'!J$9:J$92)/1000*Inflation!$K$10</f>
        <v>0</v>
      </c>
      <c r="I30" s="181">
        <f>SUMIF('Project List'!$B$9:$B$92,'Direct Capex'!$B30,'Project List'!K$9:K$92)/1000*Inflation!$K$10</f>
        <v>0</v>
      </c>
      <c r="J30" s="181">
        <f>SUMIF('Project List'!$B$9:$B$92,'Direct Capex'!$B30,'Project List'!L$9:L$92)/1000*Inflation!$K$10</f>
        <v>0</v>
      </c>
      <c r="K30" s="181">
        <f>SUMIF('Project List'!$B$9:$B$92,'Direct Capex'!$B30,'Project List'!M$9:M$92)/1000*Inflation!$K$10</f>
        <v>0</v>
      </c>
      <c r="L30" s="181">
        <f>SUMIF('Project List'!$B$9:$B$92,'Direct Capex'!$B30,'Project List'!N$9:N$92)/1000*Inflation!$K$10</f>
        <v>0</v>
      </c>
      <c r="M30" s="92"/>
      <c r="N30" s="92"/>
      <c r="O30" s="92"/>
    </row>
    <row r="31" spans="1:15" x14ac:dyDescent="0.2">
      <c r="A31" s="92"/>
      <c r="B31" s="51">
        <v>126</v>
      </c>
      <c r="C31" s="52" t="s">
        <v>79</v>
      </c>
      <c r="D31" s="90"/>
      <c r="E31" s="90"/>
      <c r="F31" s="181">
        <f>SUMIF('Project List'!$B$9:$B$92,'Direct Capex'!$B31,'Project List'!H$9:H$92)/1000*Inflation!$K$10</f>
        <v>0</v>
      </c>
      <c r="G31" s="181">
        <f>SUMIF('Project List'!$B$9:$B$92,'Direct Capex'!$B31,'Project List'!I$9:I$92)/1000*Inflation!$K$10</f>
        <v>0</v>
      </c>
      <c r="H31" s="181">
        <f>SUMIF('Project List'!$B$9:$B$92,'Direct Capex'!$B31,'Project List'!J$9:J$92)/1000*Inflation!$K$10</f>
        <v>0</v>
      </c>
      <c r="I31" s="181">
        <f>SUMIF('Project List'!$B$9:$B$92,'Direct Capex'!$B31,'Project List'!K$9:K$92)/1000*Inflation!$K$10</f>
        <v>0</v>
      </c>
      <c r="J31" s="181">
        <f>SUMIF('Project List'!$B$9:$B$92,'Direct Capex'!$B31,'Project List'!L$9:L$92)/1000*Inflation!$K$10</f>
        <v>0</v>
      </c>
      <c r="K31" s="181">
        <f>SUMIF('Project List'!$B$9:$B$92,'Direct Capex'!$B31,'Project List'!M$9:M$92)/1000*Inflation!$K$10</f>
        <v>0</v>
      </c>
      <c r="L31" s="181">
        <f>SUMIF('Project List'!$B$9:$B$92,'Direct Capex'!$B31,'Project List'!N$9:N$92)/1000*Inflation!$K$10</f>
        <v>0</v>
      </c>
      <c r="M31" s="92"/>
      <c r="N31" s="92"/>
      <c r="O31" s="92"/>
    </row>
    <row r="32" spans="1:15" x14ac:dyDescent="0.2">
      <c r="A32" s="92"/>
      <c r="B32" s="51">
        <v>130</v>
      </c>
      <c r="C32" s="52" t="s">
        <v>80</v>
      </c>
      <c r="D32" s="90"/>
      <c r="E32" s="90"/>
      <c r="F32" s="181">
        <f>SUMIF('Project List'!$B$9:$B$92,'Direct Capex'!$B32,'Project List'!H$9:H$92)/1000*Inflation!$K$10</f>
        <v>0</v>
      </c>
      <c r="G32" s="181">
        <f>SUMIF('Project List'!$B$9:$B$92,'Direct Capex'!$B32,'Project List'!I$9:I$92)/1000*Inflation!$K$10</f>
        <v>0</v>
      </c>
      <c r="H32" s="181">
        <f>SUMIF('Project List'!$B$9:$B$92,'Direct Capex'!$B32,'Project List'!J$9:J$92)/1000*Inflation!$K$10</f>
        <v>0</v>
      </c>
      <c r="I32" s="181">
        <f>SUMIF('Project List'!$B$9:$B$92,'Direct Capex'!$B32,'Project List'!K$9:K$92)/1000*Inflation!$K$10</f>
        <v>0</v>
      </c>
      <c r="J32" s="181">
        <f>SUMIF('Project List'!$B$9:$B$92,'Direct Capex'!$B32,'Project List'!L$9:L$92)/1000*Inflation!$K$10</f>
        <v>0</v>
      </c>
      <c r="K32" s="181">
        <f>SUMIF('Project List'!$B$9:$B$92,'Direct Capex'!$B32,'Project List'!M$9:M$92)/1000*Inflation!$K$10</f>
        <v>0</v>
      </c>
      <c r="L32" s="181">
        <f>SUMIF('Project List'!$B$9:$B$92,'Direct Capex'!$B32,'Project List'!N$9:N$92)/1000*Inflation!$K$10</f>
        <v>0</v>
      </c>
      <c r="M32" s="92"/>
      <c r="N32" s="92"/>
      <c r="O32" s="92"/>
    </row>
    <row r="33" spans="1:15" x14ac:dyDescent="0.2">
      <c r="A33" s="92"/>
      <c r="B33" s="51">
        <v>131</v>
      </c>
      <c r="C33" s="52" t="s">
        <v>81</v>
      </c>
      <c r="D33" s="90"/>
      <c r="E33" s="90"/>
      <c r="F33" s="181">
        <f>SUMIF('Project List'!$B$9:$B$92,'Direct Capex'!$B33,'Project List'!H$9:H$92)/1000*Inflation!$K$10</f>
        <v>0</v>
      </c>
      <c r="G33" s="181">
        <f>SUMIF('Project List'!$B$9:$B$92,'Direct Capex'!$B33,'Project List'!I$9:I$92)/1000*Inflation!$K$10</f>
        <v>0</v>
      </c>
      <c r="H33" s="181">
        <f>SUMIF('Project List'!$B$9:$B$92,'Direct Capex'!$B33,'Project List'!J$9:J$92)/1000*Inflation!$K$10</f>
        <v>0</v>
      </c>
      <c r="I33" s="181">
        <f>SUMIF('Project List'!$B$9:$B$92,'Direct Capex'!$B33,'Project List'!K$9:K$92)/1000*Inflation!$K$10</f>
        <v>0</v>
      </c>
      <c r="J33" s="181">
        <f>SUMIF('Project List'!$B$9:$B$92,'Direct Capex'!$B33,'Project List'!L$9:L$92)/1000*Inflation!$K$10</f>
        <v>0</v>
      </c>
      <c r="K33" s="181">
        <f>SUMIF('Project List'!$B$9:$B$92,'Direct Capex'!$B33,'Project List'!M$9:M$92)/1000*Inflation!$K$10</f>
        <v>0</v>
      </c>
      <c r="L33" s="181">
        <f>SUMIF('Project List'!$B$9:$B$92,'Direct Capex'!$B33,'Project List'!N$9:N$92)/1000*Inflation!$K$10</f>
        <v>0</v>
      </c>
      <c r="M33" s="92"/>
      <c r="N33" s="92"/>
      <c r="O33" s="92"/>
    </row>
    <row r="34" spans="1:15" x14ac:dyDescent="0.2">
      <c r="A34" s="92"/>
      <c r="B34" s="51">
        <v>132</v>
      </c>
      <c r="C34" s="52" t="s">
        <v>82</v>
      </c>
      <c r="D34" s="90"/>
      <c r="E34" s="90"/>
      <c r="F34" s="181">
        <f>SUMIF('Project List'!$B$9:$B$92,'Direct Capex'!$B34,'Project List'!H$9:H$92)/1000*Inflation!$K$10</f>
        <v>0</v>
      </c>
      <c r="G34" s="181">
        <f>SUMIF('Project List'!$B$9:$B$92,'Direct Capex'!$B34,'Project List'!I$9:I$92)/1000*Inflation!$K$10</f>
        <v>0</v>
      </c>
      <c r="H34" s="181">
        <f>SUMIF('Project List'!$B$9:$B$92,'Direct Capex'!$B34,'Project List'!J$9:J$92)/1000*Inflation!$K$10</f>
        <v>0</v>
      </c>
      <c r="I34" s="181">
        <f>SUMIF('Project List'!$B$9:$B$92,'Direct Capex'!$B34,'Project List'!K$9:K$92)/1000*Inflation!$K$10</f>
        <v>0</v>
      </c>
      <c r="J34" s="181">
        <f>SUMIF('Project List'!$B$9:$B$92,'Direct Capex'!$B34,'Project List'!L$9:L$92)/1000*Inflation!$K$10</f>
        <v>0</v>
      </c>
      <c r="K34" s="181">
        <f>SUMIF('Project List'!$B$9:$B$92,'Direct Capex'!$B34,'Project List'!M$9:M$92)/1000*Inflation!$K$10</f>
        <v>0</v>
      </c>
      <c r="L34" s="181">
        <f>SUMIF('Project List'!$B$9:$B$92,'Direct Capex'!$B34,'Project List'!N$9:N$92)/1000*Inflation!$K$10</f>
        <v>0</v>
      </c>
      <c r="M34" s="92"/>
      <c r="N34" s="92"/>
      <c r="O34" s="92"/>
    </row>
    <row r="35" spans="1:15" x14ac:dyDescent="0.2">
      <c r="A35" s="92"/>
      <c r="B35" s="51">
        <v>133</v>
      </c>
      <c r="C35" s="52" t="s">
        <v>83</v>
      </c>
      <c r="D35" s="90"/>
      <c r="E35" s="90"/>
      <c r="F35" s="181">
        <f>SUMIF('Project List'!$B$9:$B$92,'Direct Capex'!$B35,'Project List'!H$9:H$92)/1000*Inflation!$K$10</f>
        <v>0</v>
      </c>
      <c r="G35" s="181">
        <f>SUMIF('Project List'!$B$9:$B$92,'Direct Capex'!$B35,'Project List'!I$9:I$92)/1000*Inflation!$K$10</f>
        <v>0</v>
      </c>
      <c r="H35" s="181">
        <f>SUMIF('Project List'!$B$9:$B$92,'Direct Capex'!$B35,'Project List'!J$9:J$92)/1000*Inflation!$K$10</f>
        <v>0</v>
      </c>
      <c r="I35" s="181">
        <f>SUMIF('Project List'!$B$9:$B$92,'Direct Capex'!$B35,'Project List'!K$9:K$92)/1000*Inflation!$K$10</f>
        <v>0</v>
      </c>
      <c r="J35" s="181">
        <f>SUMIF('Project List'!$B$9:$B$92,'Direct Capex'!$B35,'Project List'!L$9:L$92)/1000*Inflation!$K$10</f>
        <v>0</v>
      </c>
      <c r="K35" s="181">
        <f>SUMIF('Project List'!$B$9:$B$92,'Direct Capex'!$B35,'Project List'!M$9:M$92)/1000*Inflation!$K$10</f>
        <v>0</v>
      </c>
      <c r="L35" s="181">
        <f>SUMIF('Project List'!$B$9:$B$92,'Direct Capex'!$B35,'Project List'!N$9:N$92)/1000*Inflation!$K$10</f>
        <v>0</v>
      </c>
      <c r="M35" s="92"/>
      <c r="N35" s="92"/>
      <c r="O35" s="92"/>
    </row>
    <row r="36" spans="1:15" x14ac:dyDescent="0.2">
      <c r="A36" s="92"/>
      <c r="B36" s="51">
        <v>134</v>
      </c>
      <c r="C36" s="52" t="s">
        <v>84</v>
      </c>
      <c r="D36" s="90"/>
      <c r="E36" s="90"/>
      <c r="F36" s="181">
        <f>SUMIF('Project List'!$B$9:$B$92,'Direct Capex'!$B36,'Project List'!H$9:H$92)/1000*Inflation!$K$10</f>
        <v>0</v>
      </c>
      <c r="G36" s="181">
        <f>SUMIF('Project List'!$B$9:$B$92,'Direct Capex'!$B36,'Project List'!I$9:I$92)/1000*Inflation!$K$10</f>
        <v>0</v>
      </c>
      <c r="H36" s="181">
        <f>SUMIF('Project List'!$B$9:$B$92,'Direct Capex'!$B36,'Project List'!J$9:J$92)/1000*Inflation!$K$10</f>
        <v>0</v>
      </c>
      <c r="I36" s="181">
        <f>SUMIF('Project List'!$B$9:$B$92,'Direct Capex'!$B36,'Project List'!K$9:K$92)/1000*Inflation!$K$10</f>
        <v>0</v>
      </c>
      <c r="J36" s="181">
        <f>SUMIF('Project List'!$B$9:$B$92,'Direct Capex'!$B36,'Project List'!L$9:L$92)/1000*Inflation!$K$10</f>
        <v>0</v>
      </c>
      <c r="K36" s="181">
        <f>SUMIF('Project List'!$B$9:$B$92,'Direct Capex'!$B36,'Project List'!M$9:M$92)/1000*Inflation!$K$10</f>
        <v>0</v>
      </c>
      <c r="L36" s="181">
        <f>SUMIF('Project List'!$B$9:$B$92,'Direct Capex'!$B36,'Project List'!N$9:N$92)/1000*Inflation!$K$10</f>
        <v>0</v>
      </c>
      <c r="M36" s="92"/>
      <c r="N36" s="92"/>
      <c r="O36" s="92"/>
    </row>
    <row r="37" spans="1:15" x14ac:dyDescent="0.2">
      <c r="A37" s="92"/>
      <c r="B37" s="51">
        <v>135</v>
      </c>
      <c r="C37" s="52" t="s">
        <v>85</v>
      </c>
      <c r="D37" s="90"/>
      <c r="E37" s="90"/>
      <c r="F37" s="181">
        <f>SUMIF('Project List'!$B$9:$B$92,'Direct Capex'!$B37,'Project List'!H$9:H$92)/1000*Inflation!$K$10</f>
        <v>0</v>
      </c>
      <c r="G37" s="181">
        <f>SUMIF('Project List'!$B$9:$B$92,'Direct Capex'!$B37,'Project List'!I$9:I$92)/1000*Inflation!$K$10</f>
        <v>0</v>
      </c>
      <c r="H37" s="181">
        <f>SUMIF('Project List'!$B$9:$B$92,'Direct Capex'!$B37,'Project List'!J$9:J$92)/1000*Inflation!$K$10</f>
        <v>0</v>
      </c>
      <c r="I37" s="181">
        <f>SUMIF('Project List'!$B$9:$B$92,'Direct Capex'!$B37,'Project List'!K$9:K$92)/1000*Inflation!$K$10</f>
        <v>0</v>
      </c>
      <c r="J37" s="181">
        <f>SUMIF('Project List'!$B$9:$B$92,'Direct Capex'!$B37,'Project List'!L$9:L$92)/1000*Inflation!$K$10</f>
        <v>0</v>
      </c>
      <c r="K37" s="181">
        <f>SUMIF('Project List'!$B$9:$B$92,'Direct Capex'!$B37,'Project List'!M$9:M$92)/1000*Inflation!$K$10</f>
        <v>0</v>
      </c>
      <c r="L37" s="181">
        <f>SUMIF('Project List'!$B$9:$B$92,'Direct Capex'!$B37,'Project List'!N$9:N$92)/1000*Inflation!$K$10</f>
        <v>0</v>
      </c>
      <c r="M37" s="92"/>
      <c r="N37" s="92"/>
      <c r="O37" s="92"/>
    </row>
    <row r="38" spans="1:15" x14ac:dyDescent="0.2">
      <c r="A38" s="92"/>
      <c r="B38" s="51">
        <v>136</v>
      </c>
      <c r="C38" s="52" t="s">
        <v>86</v>
      </c>
      <c r="D38" s="90"/>
      <c r="E38" s="90"/>
      <c r="F38" s="181">
        <f>SUMIF('Project List'!$B$9:$B$92,'Direct Capex'!$B38,'Project List'!H$9:H$92)/1000*Inflation!$K$10</f>
        <v>0</v>
      </c>
      <c r="G38" s="181">
        <f>SUMIF('Project List'!$B$9:$B$92,'Direct Capex'!$B38,'Project List'!I$9:I$92)/1000*Inflation!$K$10</f>
        <v>0</v>
      </c>
      <c r="H38" s="181">
        <f>SUMIF('Project List'!$B$9:$B$92,'Direct Capex'!$B38,'Project List'!J$9:J$92)/1000*Inflation!$K$10</f>
        <v>0</v>
      </c>
      <c r="I38" s="181">
        <f>SUMIF('Project List'!$B$9:$B$92,'Direct Capex'!$B38,'Project List'!K$9:K$92)/1000*Inflation!$K$10</f>
        <v>0</v>
      </c>
      <c r="J38" s="181">
        <f>SUMIF('Project List'!$B$9:$B$92,'Direct Capex'!$B38,'Project List'!L$9:L$92)/1000*Inflation!$K$10</f>
        <v>0</v>
      </c>
      <c r="K38" s="181">
        <f>SUMIF('Project List'!$B$9:$B$92,'Direct Capex'!$B38,'Project List'!M$9:M$92)/1000*Inflation!$K$10</f>
        <v>0</v>
      </c>
      <c r="L38" s="181">
        <f>SUMIF('Project List'!$B$9:$B$92,'Direct Capex'!$B38,'Project List'!N$9:N$92)/1000*Inflation!$K$10</f>
        <v>0</v>
      </c>
      <c r="M38" s="92"/>
      <c r="N38" s="92"/>
      <c r="O38" s="92"/>
    </row>
    <row r="39" spans="1:15" x14ac:dyDescent="0.2">
      <c r="A39" s="92"/>
      <c r="B39" s="51">
        <v>137</v>
      </c>
      <c r="C39" s="52" t="s">
        <v>87</v>
      </c>
      <c r="D39" s="90"/>
      <c r="E39" s="90"/>
      <c r="F39" s="181">
        <f>SUMIF('Project List'!$B$9:$B$92,'Direct Capex'!$B39,'Project List'!H$9:H$92)/1000*Inflation!$K$10</f>
        <v>0</v>
      </c>
      <c r="G39" s="181">
        <f>SUMIF('Project List'!$B$9:$B$92,'Direct Capex'!$B39,'Project List'!I$9:I$92)/1000*Inflation!$K$10</f>
        <v>0</v>
      </c>
      <c r="H39" s="181">
        <f>SUMIF('Project List'!$B$9:$B$92,'Direct Capex'!$B39,'Project List'!J$9:J$92)/1000*Inflation!$K$10</f>
        <v>0</v>
      </c>
      <c r="I39" s="181">
        <f>SUMIF('Project List'!$B$9:$B$92,'Direct Capex'!$B39,'Project List'!K$9:K$92)/1000*Inflation!$K$10</f>
        <v>0</v>
      </c>
      <c r="J39" s="181">
        <f>SUMIF('Project List'!$B$9:$B$92,'Direct Capex'!$B39,'Project List'!L$9:L$92)/1000*Inflation!$K$10</f>
        <v>0</v>
      </c>
      <c r="K39" s="181">
        <f>SUMIF('Project List'!$B$9:$B$92,'Direct Capex'!$B39,'Project List'!M$9:M$92)/1000*Inflation!$K$10</f>
        <v>0</v>
      </c>
      <c r="L39" s="181">
        <f>SUMIF('Project List'!$B$9:$B$92,'Direct Capex'!$B39,'Project List'!N$9:N$92)/1000*Inflation!$K$10</f>
        <v>0</v>
      </c>
      <c r="M39" s="92"/>
      <c r="N39" s="92"/>
      <c r="O39" s="92"/>
    </row>
    <row r="40" spans="1:15" x14ac:dyDescent="0.2">
      <c r="A40" s="92"/>
      <c r="B40" s="51">
        <v>138</v>
      </c>
      <c r="C40" s="52" t="s">
        <v>88</v>
      </c>
      <c r="D40" s="90"/>
      <c r="E40" s="90"/>
      <c r="F40" s="181">
        <f>SUMIF('Project List'!$B$9:$B$92,'Direct Capex'!$B40,'Project List'!H$9:H$92)/1000*Inflation!$K$10</f>
        <v>0</v>
      </c>
      <c r="G40" s="181">
        <f>SUMIF('Project List'!$B$9:$B$92,'Direct Capex'!$B40,'Project List'!I$9:I$92)/1000*Inflation!$K$10</f>
        <v>0</v>
      </c>
      <c r="H40" s="181">
        <f>SUMIF('Project List'!$B$9:$B$92,'Direct Capex'!$B40,'Project List'!J$9:J$92)/1000*Inflation!$K$10</f>
        <v>0</v>
      </c>
      <c r="I40" s="181">
        <f>SUMIF('Project List'!$B$9:$B$92,'Direct Capex'!$B40,'Project List'!K$9:K$92)/1000*Inflation!$K$10</f>
        <v>0</v>
      </c>
      <c r="J40" s="181">
        <f>SUMIF('Project List'!$B$9:$B$92,'Direct Capex'!$B40,'Project List'!L$9:L$92)/1000*Inflation!$K$10</f>
        <v>0</v>
      </c>
      <c r="K40" s="181">
        <f>SUMIF('Project List'!$B$9:$B$92,'Direct Capex'!$B40,'Project List'!M$9:M$92)/1000*Inflation!$K$10</f>
        <v>0</v>
      </c>
      <c r="L40" s="181">
        <f>SUMIF('Project List'!$B$9:$B$92,'Direct Capex'!$B40,'Project List'!N$9:N$92)/1000*Inflation!$K$10</f>
        <v>0</v>
      </c>
      <c r="M40" s="92"/>
      <c r="N40" s="92"/>
      <c r="O40" s="92"/>
    </row>
    <row r="41" spans="1:15" x14ac:dyDescent="0.2">
      <c r="A41" s="92"/>
      <c r="B41" s="51">
        <v>139</v>
      </c>
      <c r="C41" s="52" t="s">
        <v>89</v>
      </c>
      <c r="D41" s="90"/>
      <c r="E41" s="90"/>
      <c r="F41" s="181">
        <f>SUMIF('Project List'!$B$9:$B$92,'Direct Capex'!$B41,'Project List'!H$9:H$92)/1000*Inflation!$K$10</f>
        <v>0</v>
      </c>
      <c r="G41" s="181">
        <f>SUMIF('Project List'!$B$9:$B$92,'Direct Capex'!$B41,'Project List'!I$9:I$92)/1000*Inflation!$K$10</f>
        <v>0</v>
      </c>
      <c r="H41" s="181">
        <f>SUMIF('Project List'!$B$9:$B$92,'Direct Capex'!$B41,'Project List'!J$9:J$92)/1000*Inflation!$K$10</f>
        <v>0</v>
      </c>
      <c r="I41" s="181">
        <f>SUMIF('Project List'!$B$9:$B$92,'Direct Capex'!$B41,'Project List'!K$9:K$92)/1000*Inflation!$K$10</f>
        <v>0</v>
      </c>
      <c r="J41" s="181">
        <f>SUMIF('Project List'!$B$9:$B$92,'Direct Capex'!$B41,'Project List'!L$9:L$92)/1000*Inflation!$K$10</f>
        <v>0</v>
      </c>
      <c r="K41" s="181">
        <f>SUMIF('Project List'!$B$9:$B$92,'Direct Capex'!$B41,'Project List'!M$9:M$92)/1000*Inflation!$K$10</f>
        <v>0</v>
      </c>
      <c r="L41" s="181">
        <f>SUMIF('Project List'!$B$9:$B$92,'Direct Capex'!$B41,'Project List'!N$9:N$92)/1000*Inflation!$K$10</f>
        <v>0</v>
      </c>
      <c r="M41" s="92"/>
      <c r="N41" s="92"/>
      <c r="O41" s="92"/>
    </row>
    <row r="42" spans="1:15" x14ac:dyDescent="0.2">
      <c r="A42" s="92"/>
      <c r="B42" s="51">
        <v>140</v>
      </c>
      <c r="C42" s="52" t="s">
        <v>90</v>
      </c>
      <c r="D42" s="90"/>
      <c r="E42" s="90"/>
      <c r="F42" s="181">
        <f>SUMIF('Project List'!$B$9:$B$92,'Direct Capex'!$B42,'Project List'!H$9:H$92)/1000*Inflation!$K$10</f>
        <v>0</v>
      </c>
      <c r="G42" s="181">
        <f>SUMIF('Project List'!$B$9:$B$92,'Direct Capex'!$B42,'Project List'!I$9:I$92)/1000*Inflation!$K$10</f>
        <v>0</v>
      </c>
      <c r="H42" s="181">
        <f>SUMIF('Project List'!$B$9:$B$92,'Direct Capex'!$B42,'Project List'!J$9:J$92)/1000*Inflation!$K$10</f>
        <v>0</v>
      </c>
      <c r="I42" s="181">
        <f>SUMIF('Project List'!$B$9:$B$92,'Direct Capex'!$B42,'Project List'!K$9:K$92)/1000*Inflation!$K$10</f>
        <v>0</v>
      </c>
      <c r="J42" s="181">
        <f>SUMIF('Project List'!$B$9:$B$92,'Direct Capex'!$B42,'Project List'!L$9:L$92)/1000*Inflation!$K$10</f>
        <v>0</v>
      </c>
      <c r="K42" s="181">
        <f>SUMIF('Project List'!$B$9:$B$92,'Direct Capex'!$B42,'Project List'!M$9:M$92)/1000*Inflation!$K$10</f>
        <v>0</v>
      </c>
      <c r="L42" s="181">
        <f>SUMIF('Project List'!$B$9:$B$92,'Direct Capex'!$B42,'Project List'!N$9:N$92)/1000*Inflation!$K$10</f>
        <v>0</v>
      </c>
      <c r="M42" s="92"/>
      <c r="N42" s="92"/>
      <c r="O42" s="92"/>
    </row>
    <row r="43" spans="1:15" x14ac:dyDescent="0.2">
      <c r="A43" s="92"/>
      <c r="B43" s="51">
        <v>141</v>
      </c>
      <c r="C43" s="52" t="s">
        <v>91</v>
      </c>
      <c r="D43" s="90"/>
      <c r="E43" s="90"/>
      <c r="F43" s="181">
        <f>SUMIF('Project List'!$B$9:$B$92,'Direct Capex'!$B43,'Project List'!H$9:H$92)/1000*Inflation!$K$10</f>
        <v>0</v>
      </c>
      <c r="G43" s="181">
        <f>SUMIF('Project List'!$B$9:$B$92,'Direct Capex'!$B43,'Project List'!I$9:I$92)/1000*Inflation!$K$10</f>
        <v>0</v>
      </c>
      <c r="H43" s="181">
        <f>SUMIF('Project List'!$B$9:$B$92,'Direct Capex'!$B43,'Project List'!J$9:J$92)/1000*Inflation!$K$10</f>
        <v>0</v>
      </c>
      <c r="I43" s="181">
        <f>SUMIF('Project List'!$B$9:$B$92,'Direct Capex'!$B43,'Project List'!K$9:K$92)/1000*Inflation!$K$10</f>
        <v>0</v>
      </c>
      <c r="J43" s="181">
        <f>SUMIF('Project List'!$B$9:$B$92,'Direct Capex'!$B43,'Project List'!L$9:L$92)/1000*Inflation!$K$10</f>
        <v>0</v>
      </c>
      <c r="K43" s="181">
        <f>SUMIF('Project List'!$B$9:$B$92,'Direct Capex'!$B43,'Project List'!M$9:M$92)/1000*Inflation!$K$10</f>
        <v>0</v>
      </c>
      <c r="L43" s="181">
        <f>SUMIF('Project List'!$B$9:$B$92,'Direct Capex'!$B43,'Project List'!N$9:N$92)/1000*Inflation!$K$10</f>
        <v>0</v>
      </c>
      <c r="M43" s="92"/>
      <c r="N43" s="92"/>
      <c r="O43" s="92"/>
    </row>
    <row r="44" spans="1:15" x14ac:dyDescent="0.2">
      <c r="A44" s="92"/>
      <c r="B44" s="51">
        <v>142</v>
      </c>
      <c r="C44" s="52" t="s">
        <v>92</v>
      </c>
      <c r="D44" s="90"/>
      <c r="E44" s="90"/>
      <c r="F44" s="181">
        <f>SUMIF('Project List'!$B$9:$B$92,'Direct Capex'!$B44,'Project List'!H$9:H$92)/1000*Inflation!$K$10</f>
        <v>0</v>
      </c>
      <c r="G44" s="181">
        <f>SUMIF('Project List'!$B$9:$B$92,'Direct Capex'!$B44,'Project List'!I$9:I$92)/1000*Inflation!$K$10</f>
        <v>0</v>
      </c>
      <c r="H44" s="181">
        <f>SUMIF('Project List'!$B$9:$B$92,'Direct Capex'!$B44,'Project List'!J$9:J$92)/1000*Inflation!$K$10</f>
        <v>0</v>
      </c>
      <c r="I44" s="181">
        <f>SUMIF('Project List'!$B$9:$B$92,'Direct Capex'!$B44,'Project List'!K$9:K$92)/1000*Inflation!$K$10</f>
        <v>0</v>
      </c>
      <c r="J44" s="181">
        <f>SUMIF('Project List'!$B$9:$B$92,'Direct Capex'!$B44,'Project List'!L$9:L$92)/1000*Inflation!$K$10</f>
        <v>0</v>
      </c>
      <c r="K44" s="181">
        <f>SUMIF('Project List'!$B$9:$B$92,'Direct Capex'!$B44,'Project List'!M$9:M$92)/1000*Inflation!$K$10</f>
        <v>0</v>
      </c>
      <c r="L44" s="181">
        <f>SUMIF('Project List'!$B$9:$B$92,'Direct Capex'!$B44,'Project List'!N$9:N$92)/1000*Inflation!$K$10</f>
        <v>0</v>
      </c>
      <c r="M44" s="92"/>
      <c r="N44" s="92"/>
      <c r="O44" s="92"/>
    </row>
    <row r="45" spans="1:15" x14ac:dyDescent="0.2">
      <c r="A45" s="92"/>
      <c r="B45" s="51">
        <v>143</v>
      </c>
      <c r="C45" s="52" t="s">
        <v>93</v>
      </c>
      <c r="D45" s="90"/>
      <c r="E45" s="90"/>
      <c r="F45" s="181">
        <f>SUMIF('Project List'!$B$9:$B$92,'Direct Capex'!$B45,'Project List'!H$9:H$92)/1000*Inflation!$K$10</f>
        <v>2369.7100324578441</v>
      </c>
      <c r="G45" s="181">
        <f>SUMIF('Project List'!$B$9:$B$92,'Direct Capex'!$B45,'Project List'!I$9:I$92)/1000*Inflation!$K$10</f>
        <v>2673.3977627285008</v>
      </c>
      <c r="H45" s="181">
        <f>SUMIF('Project List'!$B$9:$B$92,'Direct Capex'!$B45,'Project List'!J$9:J$92)/1000*Inflation!$K$10</f>
        <v>2673.3977627285008</v>
      </c>
      <c r="I45" s="181">
        <f>SUMIF('Project List'!$B$9:$B$92,'Direct Capex'!$B45,'Project List'!K$9:K$92)/1000*Inflation!$K$10</f>
        <v>2673.3977627285008</v>
      </c>
      <c r="J45" s="181">
        <f>SUMIF('Project List'!$B$9:$B$92,'Direct Capex'!$B45,'Project List'!L$9:L$92)/1000*Inflation!$K$10</f>
        <v>2673.3977627285008</v>
      </c>
      <c r="K45" s="181">
        <f>SUMIF('Project List'!$B$9:$B$92,'Direct Capex'!$B45,'Project List'!M$9:M$92)/1000*Inflation!$K$10</f>
        <v>2673.3977627285008</v>
      </c>
      <c r="L45" s="181">
        <f>SUMIF('Project List'!$B$9:$B$92,'Direct Capex'!$B45,'Project List'!N$9:N$92)/1000*Inflation!$K$10</f>
        <v>2673.3977627285008</v>
      </c>
      <c r="M45" s="92"/>
      <c r="N45" s="92"/>
      <c r="O45" s="92"/>
    </row>
    <row r="46" spans="1:15" x14ac:dyDescent="0.2">
      <c r="A46" s="92"/>
      <c r="B46" s="51">
        <v>144</v>
      </c>
      <c r="C46" s="52" t="s">
        <v>94</v>
      </c>
      <c r="D46" s="90"/>
      <c r="E46" s="90"/>
      <c r="F46" s="181">
        <f>SUMIF('Project List'!$B$9:$B$92,'Direct Capex'!$B46,'Project List'!H$9:H$92)/1000*Inflation!$K$10</f>
        <v>1553.7366446037468</v>
      </c>
      <c r="G46" s="181">
        <f>SUMIF('Project List'!$B$9:$B$92,'Direct Capex'!$B46,'Project List'!I$9:I$92)/1000*Inflation!$K$10</f>
        <v>1608.0513131405746</v>
      </c>
      <c r="H46" s="181">
        <f>SUMIF('Project List'!$B$9:$B$92,'Direct Capex'!$B46,'Project List'!J$9:J$92)/1000*Inflation!$K$10</f>
        <v>1505.8923887572003</v>
      </c>
      <c r="I46" s="181">
        <f>SUMIF('Project List'!$B$9:$B$92,'Direct Capex'!$B46,'Project List'!K$9:K$92)/1000*Inflation!$K$10</f>
        <v>1505.8923887572003</v>
      </c>
      <c r="J46" s="181">
        <f>SUMIF('Project List'!$B$9:$B$92,'Direct Capex'!$B46,'Project List'!L$9:L$92)/1000*Inflation!$K$10</f>
        <v>1505.8923887572003</v>
      </c>
      <c r="K46" s="181">
        <f>SUMIF('Project List'!$B$9:$B$92,'Direct Capex'!$B46,'Project List'!M$9:M$92)/1000*Inflation!$K$10</f>
        <v>1505.8923887572003</v>
      </c>
      <c r="L46" s="181">
        <f>SUMIF('Project List'!$B$9:$B$92,'Direct Capex'!$B46,'Project List'!N$9:N$92)/1000*Inflation!$K$10</f>
        <v>1659.1307753322619</v>
      </c>
      <c r="M46" s="92"/>
      <c r="N46" s="92"/>
      <c r="O46" s="92"/>
    </row>
    <row r="47" spans="1:15" x14ac:dyDescent="0.2">
      <c r="A47" s="92"/>
      <c r="B47" s="51">
        <v>145</v>
      </c>
      <c r="C47" s="52" t="s">
        <v>95</v>
      </c>
      <c r="D47" s="90"/>
      <c r="E47" s="90"/>
      <c r="F47" s="181">
        <f>SUMIF('Project List'!$B$9:$B$92,'Direct Capex'!$B47,'Project List'!H$9:H$92)/1000*Inflation!$K$10</f>
        <v>0</v>
      </c>
      <c r="G47" s="181">
        <f>SUMIF('Project List'!$B$9:$B$92,'Direct Capex'!$B47,'Project List'!I$9:I$92)/1000*Inflation!$K$10</f>
        <v>0</v>
      </c>
      <c r="H47" s="181">
        <f>SUMIF('Project List'!$B$9:$B$92,'Direct Capex'!$B47,'Project List'!J$9:J$92)/1000*Inflation!$K$10</f>
        <v>0</v>
      </c>
      <c r="I47" s="181">
        <f>SUMIF('Project List'!$B$9:$B$92,'Direct Capex'!$B47,'Project List'!K$9:K$92)/1000*Inflation!$K$10</f>
        <v>0</v>
      </c>
      <c r="J47" s="181">
        <f>SUMIF('Project List'!$B$9:$B$92,'Direct Capex'!$B47,'Project List'!L$9:L$92)/1000*Inflation!$K$10</f>
        <v>0</v>
      </c>
      <c r="K47" s="181">
        <f>SUMIF('Project List'!$B$9:$B$92,'Direct Capex'!$B47,'Project List'!M$9:M$92)/1000*Inflation!$K$10</f>
        <v>0</v>
      </c>
      <c r="L47" s="181">
        <f>SUMIF('Project List'!$B$9:$B$92,'Direct Capex'!$B47,'Project List'!N$9:N$92)/1000*Inflation!$K$10</f>
        <v>0</v>
      </c>
      <c r="M47" s="92"/>
      <c r="N47" s="92"/>
      <c r="O47" s="92"/>
    </row>
    <row r="48" spans="1:15" x14ac:dyDescent="0.2">
      <c r="A48" s="90"/>
      <c r="B48" s="51">
        <v>146</v>
      </c>
      <c r="C48" s="52" t="s">
        <v>96</v>
      </c>
      <c r="D48" s="90"/>
      <c r="E48" s="90"/>
      <c r="F48" s="181">
        <f>SUMIF('Project List'!$B$9:$B$92,'Direct Capex'!$B48,'Project List'!H$9:H$92)/1000*Inflation!$K$10</f>
        <v>0</v>
      </c>
      <c r="G48" s="181">
        <f>SUMIF('Project List'!$B$9:$B$92,'Direct Capex'!$B48,'Project List'!I$9:I$92)/1000*Inflation!$K$10</f>
        <v>0</v>
      </c>
      <c r="H48" s="181">
        <f>SUMIF('Project List'!$B$9:$B$92,'Direct Capex'!$B48,'Project List'!J$9:J$92)/1000*Inflation!$K$10</f>
        <v>0</v>
      </c>
      <c r="I48" s="181">
        <f>SUMIF('Project List'!$B$9:$B$92,'Direct Capex'!$B48,'Project List'!K$9:K$92)/1000*Inflation!$K$10</f>
        <v>0</v>
      </c>
      <c r="J48" s="181">
        <f>SUMIF('Project List'!$B$9:$B$92,'Direct Capex'!$B48,'Project List'!L$9:L$92)/1000*Inflation!$K$10</f>
        <v>0</v>
      </c>
      <c r="K48" s="181">
        <f>SUMIF('Project List'!$B$9:$B$92,'Direct Capex'!$B48,'Project List'!M$9:M$92)/1000*Inflation!$K$10</f>
        <v>0</v>
      </c>
      <c r="L48" s="181">
        <f>SUMIF('Project List'!$B$9:$B$92,'Direct Capex'!$B48,'Project List'!N$9:N$92)/1000*Inflation!$K$10</f>
        <v>0</v>
      </c>
      <c r="M48" s="90"/>
      <c r="N48" s="90"/>
      <c r="O48" s="90"/>
    </row>
    <row r="49" spans="1:15" x14ac:dyDescent="0.2">
      <c r="A49" s="90"/>
      <c r="B49" s="51">
        <v>147</v>
      </c>
      <c r="C49" s="52" t="s">
        <v>97</v>
      </c>
      <c r="D49" s="90"/>
      <c r="E49" s="90"/>
      <c r="F49" s="181">
        <f>SUMIF('Project List'!$B$9:$B$92,'Direct Capex'!$B49,'Project List'!H$9:H$92)/1000*Inflation!$K$10</f>
        <v>0</v>
      </c>
      <c r="G49" s="181">
        <f>SUMIF('Project List'!$B$9:$B$92,'Direct Capex'!$B49,'Project List'!I$9:I$92)/1000*Inflation!$K$10</f>
        <v>0</v>
      </c>
      <c r="H49" s="181">
        <f>SUMIF('Project List'!$B$9:$B$92,'Direct Capex'!$B49,'Project List'!J$9:J$92)/1000*Inflation!$K$10</f>
        <v>0</v>
      </c>
      <c r="I49" s="181">
        <f>SUMIF('Project List'!$B$9:$B$92,'Direct Capex'!$B49,'Project List'!K$9:K$92)/1000*Inflation!$K$10</f>
        <v>0</v>
      </c>
      <c r="J49" s="181">
        <f>SUMIF('Project List'!$B$9:$B$92,'Direct Capex'!$B49,'Project List'!L$9:L$92)/1000*Inflation!$K$10</f>
        <v>0</v>
      </c>
      <c r="K49" s="181">
        <f>SUMIF('Project List'!$B$9:$B$92,'Direct Capex'!$B49,'Project List'!M$9:M$92)/1000*Inflation!$K$10</f>
        <v>0</v>
      </c>
      <c r="L49" s="181">
        <f>SUMIF('Project List'!$B$9:$B$92,'Direct Capex'!$B49,'Project List'!N$9:N$92)/1000*Inflation!$K$10</f>
        <v>0</v>
      </c>
      <c r="M49" s="90"/>
      <c r="N49" s="90"/>
      <c r="O49" s="90"/>
    </row>
    <row r="50" spans="1:15" x14ac:dyDescent="0.2">
      <c r="A50" s="90"/>
      <c r="B50" s="51">
        <v>148</v>
      </c>
      <c r="C50" s="52" t="s">
        <v>98</v>
      </c>
      <c r="D50" s="90"/>
      <c r="E50" s="90"/>
      <c r="F50" s="181">
        <f>SUMIF('Project List'!$B$9:$B$92,'Direct Capex'!$B50,'Project List'!H$9:H$92)/1000*Inflation!$K$10</f>
        <v>0</v>
      </c>
      <c r="G50" s="181">
        <f>SUMIF('Project List'!$B$9:$B$92,'Direct Capex'!$B50,'Project List'!I$9:I$92)/1000*Inflation!$K$10</f>
        <v>0</v>
      </c>
      <c r="H50" s="181">
        <f>SUMIF('Project List'!$B$9:$B$92,'Direct Capex'!$B50,'Project List'!J$9:J$92)/1000*Inflation!$K$10</f>
        <v>0</v>
      </c>
      <c r="I50" s="181">
        <f>SUMIF('Project List'!$B$9:$B$92,'Direct Capex'!$B50,'Project List'!K$9:K$92)/1000*Inflation!$K$10</f>
        <v>0</v>
      </c>
      <c r="J50" s="181">
        <f>SUMIF('Project List'!$B$9:$B$92,'Direct Capex'!$B50,'Project List'!L$9:L$92)/1000*Inflation!$K$10</f>
        <v>0</v>
      </c>
      <c r="K50" s="181">
        <f>SUMIF('Project List'!$B$9:$B$92,'Direct Capex'!$B50,'Project List'!M$9:M$92)/1000*Inflation!$K$10</f>
        <v>0</v>
      </c>
      <c r="L50" s="181">
        <f>SUMIF('Project List'!$B$9:$B$92,'Direct Capex'!$B50,'Project List'!N$9:N$92)/1000*Inflation!$K$10</f>
        <v>0</v>
      </c>
      <c r="M50" s="90"/>
      <c r="N50" s="90"/>
      <c r="O50" s="90"/>
    </row>
    <row r="51" spans="1:15" x14ac:dyDescent="0.2">
      <c r="A51" s="90"/>
      <c r="B51" s="51">
        <v>149</v>
      </c>
      <c r="C51" s="52" t="s">
        <v>99</v>
      </c>
      <c r="D51" s="90"/>
      <c r="E51" s="90"/>
      <c r="F51" s="181">
        <f>SUMIF('Project List'!$B$9:$B$92,'Direct Capex'!$B51,'Project List'!H$9:H$92)/1000*Inflation!$K$10</f>
        <v>0</v>
      </c>
      <c r="G51" s="181">
        <f>SUMIF('Project List'!$B$9:$B$92,'Direct Capex'!$B51,'Project List'!I$9:I$92)/1000*Inflation!$K$10</f>
        <v>0</v>
      </c>
      <c r="H51" s="181">
        <f>SUMIF('Project List'!$B$9:$B$92,'Direct Capex'!$B51,'Project List'!J$9:J$92)/1000*Inflation!$K$10</f>
        <v>0</v>
      </c>
      <c r="I51" s="181">
        <f>SUMIF('Project List'!$B$9:$B$92,'Direct Capex'!$B51,'Project List'!K$9:K$92)/1000*Inflation!$K$10</f>
        <v>0</v>
      </c>
      <c r="J51" s="181">
        <f>SUMIF('Project List'!$B$9:$B$92,'Direct Capex'!$B51,'Project List'!L$9:L$92)/1000*Inflation!$K$10</f>
        <v>0</v>
      </c>
      <c r="K51" s="181">
        <f>SUMIF('Project List'!$B$9:$B$92,'Direct Capex'!$B51,'Project List'!M$9:M$92)/1000*Inflation!$K$10</f>
        <v>0</v>
      </c>
      <c r="L51" s="181">
        <f>SUMIF('Project List'!$B$9:$B$92,'Direct Capex'!$B51,'Project List'!N$9:N$92)/1000*Inflation!$K$10</f>
        <v>0</v>
      </c>
      <c r="M51" s="90"/>
      <c r="N51" s="90"/>
      <c r="O51" s="90"/>
    </row>
    <row r="52" spans="1:15" x14ac:dyDescent="0.2">
      <c r="A52" s="90"/>
      <c r="B52" s="51">
        <v>150</v>
      </c>
      <c r="C52" s="52" t="s">
        <v>100</v>
      </c>
      <c r="D52" s="90"/>
      <c r="E52" s="90"/>
      <c r="F52" s="181">
        <f>SUMIF('Project List'!$B$9:$B$92,'Direct Capex'!$B52,'Project List'!H$9:H$92)/1000*Inflation!$K$10</f>
        <v>581.84667504451068</v>
      </c>
      <c r="G52" s="181">
        <f>SUMIF('Project List'!$B$9:$B$92,'Direct Capex'!$B52,'Project List'!I$9:I$92)/1000*Inflation!$K$10</f>
        <v>637.96371889010254</v>
      </c>
      <c r="H52" s="181">
        <f>SUMIF('Project List'!$B$9:$B$92,'Direct Capex'!$B52,'Project List'!J$9:J$92)/1000*Inflation!$K$10</f>
        <v>637.96371889010254</v>
      </c>
      <c r="I52" s="181">
        <f>SUMIF('Project List'!$B$9:$B$92,'Direct Capex'!$B52,'Project List'!K$9:K$92)/1000*Inflation!$K$10</f>
        <v>637.96371889010254</v>
      </c>
      <c r="J52" s="181">
        <f>SUMIF('Project List'!$B$9:$B$92,'Direct Capex'!$B52,'Project List'!L$9:L$92)/1000*Inflation!$K$10</f>
        <v>637.96371889010254</v>
      </c>
      <c r="K52" s="181">
        <f>SUMIF('Project List'!$B$9:$B$92,'Direct Capex'!$B52,'Project List'!M$9:M$92)/1000*Inflation!$K$10</f>
        <v>637.96371889010254</v>
      </c>
      <c r="L52" s="181">
        <f>SUMIF('Project List'!$B$9:$B$92,'Direct Capex'!$B52,'Project List'!N$9:N$92)/1000*Inflation!$K$10</f>
        <v>637.96371889010254</v>
      </c>
      <c r="M52" s="90"/>
      <c r="N52" s="90"/>
      <c r="O52" s="90"/>
    </row>
    <row r="53" spans="1:15" x14ac:dyDescent="0.2">
      <c r="A53" s="90"/>
      <c r="B53" s="51">
        <v>151</v>
      </c>
      <c r="C53" s="52" t="s">
        <v>101</v>
      </c>
      <c r="D53" s="90"/>
      <c r="E53" s="90"/>
      <c r="F53" s="181">
        <f>SUMIF('Project List'!$B$9:$B$92,'Direct Capex'!$B53,'Project List'!H$9:H$92)/1000*Inflation!$K$10</f>
        <v>0</v>
      </c>
      <c r="G53" s="181">
        <f>SUMIF('Project List'!$B$9:$B$92,'Direct Capex'!$B53,'Project List'!I$9:I$92)/1000*Inflation!$K$10</f>
        <v>0</v>
      </c>
      <c r="H53" s="181">
        <f>SUMIF('Project List'!$B$9:$B$92,'Direct Capex'!$B53,'Project List'!J$9:J$92)/1000*Inflation!$K$10</f>
        <v>0</v>
      </c>
      <c r="I53" s="181">
        <f>SUMIF('Project List'!$B$9:$B$92,'Direct Capex'!$B53,'Project List'!K$9:K$92)/1000*Inflation!$K$10</f>
        <v>0</v>
      </c>
      <c r="J53" s="181">
        <f>SUMIF('Project List'!$B$9:$B$92,'Direct Capex'!$B53,'Project List'!L$9:L$92)/1000*Inflation!$K$10</f>
        <v>0</v>
      </c>
      <c r="K53" s="181">
        <f>SUMIF('Project List'!$B$9:$B$92,'Direct Capex'!$B53,'Project List'!M$9:M$92)/1000*Inflation!$K$10</f>
        <v>0</v>
      </c>
      <c r="L53" s="181">
        <f>SUMIF('Project List'!$B$9:$B$92,'Direct Capex'!$B53,'Project List'!N$9:N$92)/1000*Inflation!$K$10</f>
        <v>0</v>
      </c>
      <c r="M53" s="90"/>
      <c r="N53" s="90"/>
      <c r="O53" s="90"/>
    </row>
    <row r="54" spans="1:15" x14ac:dyDescent="0.2">
      <c r="A54" s="90"/>
      <c r="B54" s="51">
        <v>152</v>
      </c>
      <c r="C54" s="52" t="s">
        <v>102</v>
      </c>
      <c r="D54" s="90"/>
      <c r="E54" s="90"/>
      <c r="F54" s="181">
        <f>SUMIF('Project List'!$B$9:$B$92,'Direct Capex'!$B54,'Project List'!H$9:H$92)/1000*Inflation!$K$10</f>
        <v>0</v>
      </c>
      <c r="G54" s="181">
        <f>SUMIF('Project List'!$B$9:$B$92,'Direct Capex'!$B54,'Project List'!I$9:I$92)/1000*Inflation!$K$10</f>
        <v>0</v>
      </c>
      <c r="H54" s="181">
        <f>SUMIF('Project List'!$B$9:$B$92,'Direct Capex'!$B54,'Project List'!J$9:J$92)/1000*Inflation!$K$10</f>
        <v>0</v>
      </c>
      <c r="I54" s="181">
        <f>SUMIF('Project List'!$B$9:$B$92,'Direct Capex'!$B54,'Project List'!K$9:K$92)/1000*Inflation!$K$10</f>
        <v>0</v>
      </c>
      <c r="J54" s="181">
        <f>SUMIF('Project List'!$B$9:$B$92,'Direct Capex'!$B54,'Project List'!L$9:L$92)/1000*Inflation!$K$10</f>
        <v>0</v>
      </c>
      <c r="K54" s="181">
        <f>SUMIF('Project List'!$B$9:$B$92,'Direct Capex'!$B54,'Project List'!M$9:M$92)/1000*Inflation!$K$10</f>
        <v>0</v>
      </c>
      <c r="L54" s="181">
        <f>SUMIF('Project List'!$B$9:$B$92,'Direct Capex'!$B54,'Project List'!N$9:N$92)/1000*Inflation!$K$10</f>
        <v>0</v>
      </c>
      <c r="M54" s="90"/>
      <c r="N54" s="90"/>
      <c r="O54" s="90"/>
    </row>
    <row r="55" spans="1:15" x14ac:dyDescent="0.2">
      <c r="A55" s="90"/>
      <c r="B55" s="51">
        <v>153</v>
      </c>
      <c r="C55" s="52" t="s">
        <v>103</v>
      </c>
      <c r="D55" s="90"/>
      <c r="E55" s="90"/>
      <c r="F55" s="181">
        <f>SUMIF('Project List'!$B$9:$B$92,'Direct Capex'!$B55,'Project List'!H$9:H$92)/1000*Inflation!$K$10</f>
        <v>0</v>
      </c>
      <c r="G55" s="181">
        <f>SUMIF('Project List'!$B$9:$B$92,'Direct Capex'!$B55,'Project List'!I$9:I$92)/1000*Inflation!$K$10</f>
        <v>0</v>
      </c>
      <c r="H55" s="181">
        <f>SUMIF('Project List'!$B$9:$B$92,'Direct Capex'!$B55,'Project List'!J$9:J$92)/1000*Inflation!$K$10</f>
        <v>0</v>
      </c>
      <c r="I55" s="181">
        <f>SUMIF('Project List'!$B$9:$B$92,'Direct Capex'!$B55,'Project List'!K$9:K$92)/1000*Inflation!$K$10</f>
        <v>0</v>
      </c>
      <c r="J55" s="181">
        <f>SUMIF('Project List'!$B$9:$B$92,'Direct Capex'!$B55,'Project List'!L$9:L$92)/1000*Inflation!$K$10</f>
        <v>0</v>
      </c>
      <c r="K55" s="181">
        <f>SUMIF('Project List'!$B$9:$B$92,'Direct Capex'!$B55,'Project List'!M$9:M$92)/1000*Inflation!$K$10</f>
        <v>0</v>
      </c>
      <c r="L55" s="181">
        <f>SUMIF('Project List'!$B$9:$B$92,'Direct Capex'!$B55,'Project List'!N$9:N$92)/1000*Inflation!$K$10</f>
        <v>0</v>
      </c>
      <c r="M55" s="90"/>
      <c r="N55" s="90"/>
      <c r="O55" s="90"/>
    </row>
    <row r="56" spans="1:15" x14ac:dyDescent="0.2">
      <c r="A56" s="90"/>
      <c r="B56" s="51">
        <v>154</v>
      </c>
      <c r="C56" s="52" t="s">
        <v>104</v>
      </c>
      <c r="D56" s="90"/>
      <c r="E56" s="90"/>
      <c r="F56" s="181">
        <f>SUMIF('Project List'!$B$9:$B$92,'Direct Capex'!$B56,'Project List'!H$9:H$92)/1000*Inflation!$K$10</f>
        <v>793.1399977144365</v>
      </c>
      <c r="G56" s="181">
        <f>SUMIF('Project List'!$B$9:$B$92,'Direct Capex'!$B56,'Project List'!I$9:I$92)/1000*Inflation!$K$10</f>
        <v>793.1399977144365</v>
      </c>
      <c r="H56" s="181">
        <f>SUMIF('Project List'!$B$9:$B$92,'Direct Capex'!$B56,'Project List'!J$9:J$92)/1000*Inflation!$K$10</f>
        <v>793.1399977144365</v>
      </c>
      <c r="I56" s="181">
        <f>SUMIF('Project List'!$B$9:$B$92,'Direct Capex'!$B56,'Project List'!K$9:K$92)/1000*Inflation!$K$10</f>
        <v>793.1399977144365</v>
      </c>
      <c r="J56" s="181">
        <f>SUMIF('Project List'!$B$9:$B$92,'Direct Capex'!$B56,'Project List'!L$9:L$92)/1000*Inflation!$K$10</f>
        <v>793.1399977144365</v>
      </c>
      <c r="K56" s="181">
        <f>SUMIF('Project List'!$B$9:$B$92,'Direct Capex'!$B56,'Project List'!M$9:M$92)/1000*Inflation!$K$10</f>
        <v>793.1399977144365</v>
      </c>
      <c r="L56" s="181">
        <f>SUMIF('Project List'!$B$9:$B$92,'Direct Capex'!$B56,'Project List'!N$9:N$92)/1000*Inflation!$K$10</f>
        <v>793.1399977144365</v>
      </c>
      <c r="M56" s="90"/>
      <c r="N56" s="90"/>
      <c r="O56" s="90"/>
    </row>
    <row r="57" spans="1:15" x14ac:dyDescent="0.2">
      <c r="A57" s="90"/>
      <c r="B57" s="51">
        <v>155</v>
      </c>
      <c r="C57" s="52" t="s">
        <v>105</v>
      </c>
      <c r="D57" s="90"/>
      <c r="E57" s="90"/>
      <c r="F57" s="181">
        <f>SUMIF('Project List'!$B$9:$B$92,'Direct Capex'!$B57,'Project List'!H$9:H$92)/1000*Inflation!$K$10</f>
        <v>0</v>
      </c>
      <c r="G57" s="181">
        <f>SUMIF('Project List'!$B$9:$B$92,'Direct Capex'!$B57,'Project List'!I$9:I$92)/1000*Inflation!$K$10</f>
        <v>0</v>
      </c>
      <c r="H57" s="181">
        <f>SUMIF('Project List'!$B$9:$B$92,'Direct Capex'!$B57,'Project List'!J$9:J$92)/1000*Inflation!$K$10</f>
        <v>0</v>
      </c>
      <c r="I57" s="181">
        <f>SUMIF('Project List'!$B$9:$B$92,'Direct Capex'!$B57,'Project List'!K$9:K$92)/1000*Inflation!$K$10</f>
        <v>0</v>
      </c>
      <c r="J57" s="181">
        <f>SUMIF('Project List'!$B$9:$B$92,'Direct Capex'!$B57,'Project List'!L$9:L$92)/1000*Inflation!$K$10</f>
        <v>0</v>
      </c>
      <c r="K57" s="181">
        <f>SUMIF('Project List'!$B$9:$B$92,'Direct Capex'!$B57,'Project List'!M$9:M$92)/1000*Inflation!$K$10</f>
        <v>0</v>
      </c>
      <c r="L57" s="181">
        <f>SUMIF('Project List'!$B$9:$B$92,'Direct Capex'!$B57,'Project List'!N$9:N$92)/1000*Inflation!$K$10</f>
        <v>0</v>
      </c>
      <c r="M57" s="90"/>
      <c r="N57" s="90"/>
      <c r="O57" s="90"/>
    </row>
    <row r="58" spans="1:15" x14ac:dyDescent="0.2">
      <c r="A58" s="90"/>
      <c r="B58" s="51">
        <v>156</v>
      </c>
      <c r="C58" s="52" t="s">
        <v>106</v>
      </c>
      <c r="D58" s="90"/>
      <c r="E58" s="90"/>
      <c r="F58" s="181">
        <f>SUMIF('Project List'!$B$9:$B$92,'Direct Capex'!$B58,'Project List'!H$9:H$92)/1000*Inflation!$K$10</f>
        <v>0</v>
      </c>
      <c r="G58" s="181">
        <f>SUMIF('Project List'!$B$9:$B$92,'Direct Capex'!$B58,'Project List'!I$9:I$92)/1000*Inflation!$K$10</f>
        <v>0</v>
      </c>
      <c r="H58" s="181">
        <f>SUMIF('Project List'!$B$9:$B$92,'Direct Capex'!$B58,'Project List'!J$9:J$92)/1000*Inflation!$K$10</f>
        <v>0</v>
      </c>
      <c r="I58" s="181">
        <f>SUMIF('Project List'!$B$9:$B$92,'Direct Capex'!$B58,'Project List'!K$9:K$92)/1000*Inflation!$K$10</f>
        <v>0</v>
      </c>
      <c r="J58" s="181">
        <f>SUMIF('Project List'!$B$9:$B$92,'Direct Capex'!$B58,'Project List'!L$9:L$92)/1000*Inflation!$K$10</f>
        <v>0</v>
      </c>
      <c r="K58" s="181">
        <f>SUMIF('Project List'!$B$9:$B$92,'Direct Capex'!$B58,'Project List'!M$9:M$92)/1000*Inflation!$K$10</f>
        <v>0</v>
      </c>
      <c r="L58" s="181">
        <f>SUMIF('Project List'!$B$9:$B$92,'Direct Capex'!$B58,'Project List'!N$9:N$92)/1000*Inflation!$K$10</f>
        <v>0</v>
      </c>
      <c r="M58" s="90"/>
      <c r="N58" s="90"/>
      <c r="O58" s="90"/>
    </row>
    <row r="59" spans="1:15" x14ac:dyDescent="0.2">
      <c r="A59" s="90"/>
      <c r="B59" s="51">
        <v>157</v>
      </c>
      <c r="C59" s="52" t="s">
        <v>107</v>
      </c>
      <c r="D59" s="90"/>
      <c r="E59" s="90"/>
      <c r="F59" s="181">
        <f>SUMIF('Project List'!$B$9:$B$92,'Direct Capex'!$B59,'Project List'!H$9:H$92)/1000*Inflation!$K$10</f>
        <v>6439.304776587941</v>
      </c>
      <c r="G59" s="181">
        <f>SUMIF('Project List'!$B$9:$B$92,'Direct Capex'!$B59,'Project List'!I$9:I$92)/1000*Inflation!$K$10</f>
        <v>6613.948585135332</v>
      </c>
      <c r="H59" s="181">
        <f>SUMIF('Project List'!$B$9:$B$92,'Direct Capex'!$B59,'Project List'!J$9:J$92)/1000*Inflation!$K$10</f>
        <v>7932.7009397732463</v>
      </c>
      <c r="I59" s="181">
        <f>SUMIF('Project List'!$B$9:$B$92,'Direct Capex'!$B59,'Project List'!K$9:K$92)/1000*Inflation!$K$10</f>
        <v>6390.6594071353884</v>
      </c>
      <c r="J59" s="181">
        <f>SUMIF('Project List'!$B$9:$B$92,'Direct Capex'!$B59,'Project List'!L$9:L$92)/1000*Inflation!$K$10</f>
        <v>6733.4854722629207</v>
      </c>
      <c r="K59" s="181">
        <f>SUMIF('Project List'!$B$9:$B$92,'Direct Capex'!$B59,'Project List'!M$9:M$92)/1000*Inflation!$K$10</f>
        <v>6238.3274204047293</v>
      </c>
      <c r="L59" s="181">
        <f>SUMIF('Project List'!$B$9:$B$92,'Direct Capex'!$B59,'Project List'!N$9:N$92)/1000*Inflation!$K$10</f>
        <v>4196.5426723484716</v>
      </c>
      <c r="M59" s="90"/>
      <c r="N59" s="90"/>
      <c r="O59" s="90"/>
    </row>
    <row r="60" spans="1:15" x14ac:dyDescent="0.2">
      <c r="A60" s="90"/>
      <c r="B60" s="51">
        <v>158</v>
      </c>
      <c r="C60" s="52" t="s">
        <v>108</v>
      </c>
      <c r="D60" s="90"/>
      <c r="E60" s="90"/>
      <c r="F60" s="181">
        <f>SUMIF('Project List'!$B$9:$B$92,'Direct Capex'!$B60,'Project List'!H$9:H$92)/1000*Inflation!$K$10</f>
        <v>0</v>
      </c>
      <c r="G60" s="181">
        <f>SUMIF('Project List'!$B$9:$B$92,'Direct Capex'!$B60,'Project List'!I$9:I$92)/1000*Inflation!$K$10</f>
        <v>0</v>
      </c>
      <c r="H60" s="181">
        <f>SUMIF('Project List'!$B$9:$B$92,'Direct Capex'!$B60,'Project List'!J$9:J$92)/1000*Inflation!$K$10</f>
        <v>0</v>
      </c>
      <c r="I60" s="181">
        <f>SUMIF('Project List'!$B$9:$B$92,'Direct Capex'!$B60,'Project List'!K$9:K$92)/1000*Inflation!$K$10</f>
        <v>0</v>
      </c>
      <c r="J60" s="181">
        <f>SUMIF('Project List'!$B$9:$B$92,'Direct Capex'!$B60,'Project List'!L$9:L$92)/1000*Inflation!$K$10</f>
        <v>0</v>
      </c>
      <c r="K60" s="181">
        <f>SUMIF('Project List'!$B$9:$B$92,'Direct Capex'!$B60,'Project List'!M$9:M$92)/1000*Inflation!$K$10</f>
        <v>0</v>
      </c>
      <c r="L60" s="181">
        <f>SUMIF('Project List'!$B$9:$B$92,'Direct Capex'!$B60,'Project List'!N$9:N$92)/1000*Inflation!$K$10</f>
        <v>0</v>
      </c>
      <c r="M60" s="90"/>
      <c r="N60" s="90"/>
      <c r="O60" s="90"/>
    </row>
    <row r="61" spans="1:15" x14ac:dyDescent="0.2">
      <c r="A61" s="90"/>
      <c r="B61" s="51">
        <v>159</v>
      </c>
      <c r="C61" s="52" t="s">
        <v>109</v>
      </c>
      <c r="D61" s="90"/>
      <c r="E61" s="90"/>
      <c r="F61" s="181">
        <f>SUMIF('Project List'!$B$9:$B$92,'Direct Capex'!$B61,'Project List'!H$9:H$92)/1000*Inflation!$K$10</f>
        <v>0</v>
      </c>
      <c r="G61" s="181">
        <f>SUMIF('Project List'!$B$9:$B$92,'Direct Capex'!$B61,'Project List'!I$9:I$92)/1000*Inflation!$K$10</f>
        <v>0</v>
      </c>
      <c r="H61" s="181">
        <f>SUMIF('Project List'!$B$9:$B$92,'Direct Capex'!$B61,'Project List'!J$9:J$92)/1000*Inflation!$K$10</f>
        <v>0</v>
      </c>
      <c r="I61" s="181">
        <f>SUMIF('Project List'!$B$9:$B$92,'Direct Capex'!$B61,'Project List'!K$9:K$92)/1000*Inflation!$K$10</f>
        <v>0</v>
      </c>
      <c r="J61" s="181">
        <f>SUMIF('Project List'!$B$9:$B$92,'Direct Capex'!$B61,'Project List'!L$9:L$92)/1000*Inflation!$K$10</f>
        <v>0</v>
      </c>
      <c r="K61" s="181">
        <f>SUMIF('Project List'!$B$9:$B$92,'Direct Capex'!$B61,'Project List'!M$9:M$92)/1000*Inflation!$K$10</f>
        <v>0</v>
      </c>
      <c r="L61" s="181">
        <f>SUMIF('Project List'!$B$9:$B$92,'Direct Capex'!$B61,'Project List'!N$9:N$92)/1000*Inflation!$K$10</f>
        <v>0</v>
      </c>
      <c r="M61" s="90"/>
      <c r="N61" s="90"/>
      <c r="O61" s="90"/>
    </row>
    <row r="62" spans="1:15" x14ac:dyDescent="0.2">
      <c r="A62" s="90"/>
      <c r="B62" s="51">
        <v>160</v>
      </c>
      <c r="C62" s="52" t="s">
        <v>110</v>
      </c>
      <c r="D62" s="90"/>
      <c r="E62" s="90"/>
      <c r="F62" s="181">
        <f>SUMIF('Project List'!$B$9:$B$92,'Direct Capex'!$B62,'Project List'!H$9:H$92)/1000*Inflation!$K$10</f>
        <v>0</v>
      </c>
      <c r="G62" s="181">
        <f>SUMIF('Project List'!$B$9:$B$92,'Direct Capex'!$B62,'Project List'!I$9:I$92)/1000*Inflation!$K$10</f>
        <v>0</v>
      </c>
      <c r="H62" s="181">
        <f>SUMIF('Project List'!$B$9:$B$92,'Direct Capex'!$B62,'Project List'!J$9:J$92)/1000*Inflation!$K$10</f>
        <v>0</v>
      </c>
      <c r="I62" s="181">
        <f>SUMIF('Project List'!$B$9:$B$92,'Direct Capex'!$B62,'Project List'!K$9:K$92)/1000*Inflation!$K$10</f>
        <v>0</v>
      </c>
      <c r="J62" s="181">
        <f>SUMIF('Project List'!$B$9:$B$92,'Direct Capex'!$B62,'Project List'!L$9:L$92)/1000*Inflation!$K$10</f>
        <v>0</v>
      </c>
      <c r="K62" s="181">
        <f>SUMIF('Project List'!$B$9:$B$92,'Direct Capex'!$B62,'Project List'!M$9:M$92)/1000*Inflation!$K$10</f>
        <v>0</v>
      </c>
      <c r="L62" s="181">
        <f>SUMIF('Project List'!$B$9:$B$92,'Direct Capex'!$B62,'Project List'!N$9:N$92)/1000*Inflation!$K$10</f>
        <v>0</v>
      </c>
      <c r="M62" s="90"/>
      <c r="N62" s="90"/>
      <c r="O62" s="90"/>
    </row>
    <row r="63" spans="1:15" x14ac:dyDescent="0.2">
      <c r="A63" s="90"/>
      <c r="B63" s="51">
        <v>161</v>
      </c>
      <c r="C63" s="52" t="s">
        <v>111</v>
      </c>
      <c r="D63" s="90"/>
      <c r="E63" s="90"/>
      <c r="F63" s="181">
        <f>SUMIF('Project List'!$B$9:$B$92,'Direct Capex'!$B63,'Project List'!H$9:H$92)/1000*Inflation!$K$10</f>
        <v>0</v>
      </c>
      <c r="G63" s="181">
        <f>SUMIF('Project List'!$B$9:$B$92,'Direct Capex'!$B63,'Project List'!I$9:I$92)/1000*Inflation!$K$10</f>
        <v>0</v>
      </c>
      <c r="H63" s="181">
        <f>SUMIF('Project List'!$B$9:$B$92,'Direct Capex'!$B63,'Project List'!J$9:J$92)/1000*Inflation!$K$10</f>
        <v>0</v>
      </c>
      <c r="I63" s="181">
        <f>SUMIF('Project List'!$B$9:$B$92,'Direct Capex'!$B63,'Project List'!K$9:K$92)/1000*Inflation!$K$10</f>
        <v>0</v>
      </c>
      <c r="J63" s="181">
        <f>SUMIF('Project List'!$B$9:$B$92,'Direct Capex'!$B63,'Project List'!L$9:L$92)/1000*Inflation!$K$10</f>
        <v>0</v>
      </c>
      <c r="K63" s="181">
        <f>SUMIF('Project List'!$B$9:$B$92,'Direct Capex'!$B63,'Project List'!M$9:M$92)/1000*Inflation!$K$10</f>
        <v>0</v>
      </c>
      <c r="L63" s="181">
        <f>SUMIF('Project List'!$B$9:$B$92,'Direct Capex'!$B63,'Project List'!N$9:N$92)/1000*Inflation!$K$10</f>
        <v>0</v>
      </c>
      <c r="M63" s="90"/>
      <c r="N63" s="90"/>
      <c r="O63" s="90"/>
    </row>
    <row r="64" spans="1:15" x14ac:dyDescent="0.2">
      <c r="A64" s="90"/>
      <c r="B64" s="51">
        <v>162</v>
      </c>
      <c r="C64" s="52" t="s">
        <v>112</v>
      </c>
      <c r="D64" s="90"/>
      <c r="E64" s="90"/>
      <c r="F64" s="181">
        <f>SUMIF('Project List'!$B$9:$B$92,'Direct Capex'!$B64,'Project List'!H$9:H$92)/1000*Inflation!$K$10</f>
        <v>0</v>
      </c>
      <c r="G64" s="181">
        <f>SUMIF('Project List'!$B$9:$B$92,'Direct Capex'!$B64,'Project List'!I$9:I$92)/1000*Inflation!$K$10</f>
        <v>0</v>
      </c>
      <c r="H64" s="181">
        <f>SUMIF('Project List'!$B$9:$B$92,'Direct Capex'!$B64,'Project List'!J$9:J$92)/1000*Inflation!$K$10</f>
        <v>0</v>
      </c>
      <c r="I64" s="181">
        <f>SUMIF('Project List'!$B$9:$B$92,'Direct Capex'!$B64,'Project List'!K$9:K$92)/1000*Inflation!$K$10</f>
        <v>0</v>
      </c>
      <c r="J64" s="181">
        <f>SUMIF('Project List'!$B$9:$B$92,'Direct Capex'!$B64,'Project List'!L$9:L$92)/1000*Inflation!$K$10</f>
        <v>0</v>
      </c>
      <c r="K64" s="181">
        <f>SUMIF('Project List'!$B$9:$B$92,'Direct Capex'!$B64,'Project List'!M$9:M$92)/1000*Inflation!$K$10</f>
        <v>0</v>
      </c>
      <c r="L64" s="181">
        <f>SUMIF('Project List'!$B$9:$B$92,'Direct Capex'!$B64,'Project List'!N$9:N$92)/1000*Inflation!$K$10</f>
        <v>0</v>
      </c>
      <c r="M64" s="90"/>
      <c r="N64" s="90"/>
      <c r="O64" s="90"/>
    </row>
    <row r="65" spans="1:15" x14ac:dyDescent="0.2">
      <c r="A65" s="90"/>
      <c r="B65" s="51">
        <v>163</v>
      </c>
      <c r="C65" s="52" t="s">
        <v>113</v>
      </c>
      <c r="D65" s="90"/>
      <c r="E65" s="90"/>
      <c r="F65" s="181">
        <f>SUMIF('Project List'!$B$9:$B$92,'Direct Capex'!$B65,'Project List'!H$9:H$92)/1000*Inflation!$K$10</f>
        <v>0</v>
      </c>
      <c r="G65" s="181">
        <f>SUMIF('Project List'!$B$9:$B$92,'Direct Capex'!$B65,'Project List'!I$9:I$92)/1000*Inflation!$K$10</f>
        <v>0</v>
      </c>
      <c r="H65" s="181">
        <f>SUMIF('Project List'!$B$9:$B$92,'Direct Capex'!$B65,'Project List'!J$9:J$92)/1000*Inflation!$K$10</f>
        <v>0</v>
      </c>
      <c r="I65" s="181">
        <f>SUMIF('Project List'!$B$9:$B$92,'Direct Capex'!$B65,'Project List'!K$9:K$92)/1000*Inflation!$K$10</f>
        <v>0</v>
      </c>
      <c r="J65" s="181">
        <f>SUMIF('Project List'!$B$9:$B$92,'Direct Capex'!$B65,'Project List'!L$9:L$92)/1000*Inflation!$K$10</f>
        <v>0</v>
      </c>
      <c r="K65" s="181">
        <f>SUMIF('Project List'!$B$9:$B$92,'Direct Capex'!$B65,'Project List'!M$9:M$92)/1000*Inflation!$K$10</f>
        <v>0</v>
      </c>
      <c r="L65" s="181">
        <f>SUMIF('Project List'!$B$9:$B$92,'Direct Capex'!$B65,'Project List'!N$9:N$92)/1000*Inflation!$K$10</f>
        <v>0</v>
      </c>
      <c r="M65" s="90"/>
      <c r="N65" s="90"/>
      <c r="O65" s="90"/>
    </row>
    <row r="66" spans="1:15" x14ac:dyDescent="0.2">
      <c r="A66" s="90"/>
      <c r="B66" s="51">
        <v>164</v>
      </c>
      <c r="C66" s="52" t="s">
        <v>114</v>
      </c>
      <c r="D66" s="90"/>
      <c r="E66" s="90"/>
      <c r="F66" s="181">
        <f>SUMIF('Project List'!$B$9:$B$92,'Direct Capex'!$B66,'Project List'!H$9:H$92)/1000*Inflation!$K$10</f>
        <v>0</v>
      </c>
      <c r="G66" s="181">
        <f>SUMIF('Project List'!$B$9:$B$92,'Direct Capex'!$B66,'Project List'!I$9:I$92)/1000*Inflation!$K$10</f>
        <v>0</v>
      </c>
      <c r="H66" s="181">
        <f>SUMIF('Project List'!$B$9:$B$92,'Direct Capex'!$B66,'Project List'!J$9:J$92)/1000*Inflation!$K$10</f>
        <v>0</v>
      </c>
      <c r="I66" s="181">
        <f>SUMIF('Project List'!$B$9:$B$92,'Direct Capex'!$B66,'Project List'!K$9:K$92)/1000*Inflation!$K$10</f>
        <v>0</v>
      </c>
      <c r="J66" s="181">
        <f>SUMIF('Project List'!$B$9:$B$92,'Direct Capex'!$B66,'Project List'!L$9:L$92)/1000*Inflation!$K$10</f>
        <v>0</v>
      </c>
      <c r="K66" s="181">
        <f>SUMIF('Project List'!$B$9:$B$92,'Direct Capex'!$B66,'Project List'!M$9:M$92)/1000*Inflation!$K$10</f>
        <v>0</v>
      </c>
      <c r="L66" s="181">
        <f>SUMIF('Project List'!$B$9:$B$92,'Direct Capex'!$B66,'Project List'!N$9:N$92)/1000*Inflation!$K$10</f>
        <v>0</v>
      </c>
      <c r="M66" s="90"/>
      <c r="N66" s="90"/>
      <c r="O66" s="90"/>
    </row>
    <row r="67" spans="1:15" x14ac:dyDescent="0.2">
      <c r="A67" s="90"/>
      <c r="B67" s="51">
        <v>165</v>
      </c>
      <c r="C67" s="52" t="s">
        <v>115</v>
      </c>
      <c r="D67" s="90"/>
      <c r="E67" s="90"/>
      <c r="F67" s="181">
        <f>SUMIF('Project List'!$B$9:$B$92,'Direct Capex'!$B67,'Project List'!H$9:H$92)/1000*Inflation!$K$10</f>
        <v>0</v>
      </c>
      <c r="G67" s="181">
        <f>SUMIF('Project List'!$B$9:$B$92,'Direct Capex'!$B67,'Project List'!I$9:I$92)/1000*Inflation!$K$10</f>
        <v>0</v>
      </c>
      <c r="H67" s="181">
        <f>SUMIF('Project List'!$B$9:$B$92,'Direct Capex'!$B67,'Project List'!J$9:J$92)/1000*Inflation!$K$10</f>
        <v>0</v>
      </c>
      <c r="I67" s="181">
        <f>SUMIF('Project List'!$B$9:$B$92,'Direct Capex'!$B67,'Project List'!K$9:K$92)/1000*Inflation!$K$10</f>
        <v>0</v>
      </c>
      <c r="J67" s="181">
        <f>SUMIF('Project List'!$B$9:$B$92,'Direct Capex'!$B67,'Project List'!L$9:L$92)/1000*Inflation!$K$10</f>
        <v>0</v>
      </c>
      <c r="K67" s="181">
        <f>SUMIF('Project List'!$B$9:$B$92,'Direct Capex'!$B67,'Project List'!M$9:M$92)/1000*Inflation!$K$10</f>
        <v>0</v>
      </c>
      <c r="L67" s="181">
        <f>SUMIF('Project List'!$B$9:$B$92,'Direct Capex'!$B67,'Project List'!N$9:N$92)/1000*Inflation!$K$10</f>
        <v>0</v>
      </c>
      <c r="M67" s="90"/>
      <c r="N67" s="90"/>
      <c r="O67" s="90"/>
    </row>
    <row r="68" spans="1:15" x14ac:dyDescent="0.2">
      <c r="A68" s="90"/>
      <c r="B68" s="51">
        <v>166</v>
      </c>
      <c r="C68" s="52" t="s">
        <v>116</v>
      </c>
      <c r="D68" s="90"/>
      <c r="E68" s="90"/>
      <c r="F68" s="181">
        <f>SUMIF('Project List'!$B$9:$B$92,'Direct Capex'!$B68,'Project List'!H$9:H$92)/1000*Inflation!$K$10</f>
        <v>0</v>
      </c>
      <c r="G68" s="181">
        <f>SUMIF('Project List'!$B$9:$B$92,'Direct Capex'!$B68,'Project List'!I$9:I$92)/1000*Inflation!$K$10</f>
        <v>0</v>
      </c>
      <c r="H68" s="181">
        <f>SUMIF('Project List'!$B$9:$B$92,'Direct Capex'!$B68,'Project List'!J$9:J$92)/1000*Inflation!$K$10</f>
        <v>0</v>
      </c>
      <c r="I68" s="181">
        <f>SUMIF('Project List'!$B$9:$B$92,'Direct Capex'!$B68,'Project List'!K$9:K$92)/1000*Inflation!$K$10</f>
        <v>0</v>
      </c>
      <c r="J68" s="181">
        <f>SUMIF('Project List'!$B$9:$B$92,'Direct Capex'!$B68,'Project List'!L$9:L$92)/1000*Inflation!$K$10</f>
        <v>0</v>
      </c>
      <c r="K68" s="181">
        <f>SUMIF('Project List'!$B$9:$B$92,'Direct Capex'!$B68,'Project List'!M$9:M$92)/1000*Inflation!$K$10</f>
        <v>0</v>
      </c>
      <c r="L68" s="181">
        <f>SUMIF('Project List'!$B$9:$B$92,'Direct Capex'!$B68,'Project List'!N$9:N$92)/1000*Inflation!$K$10</f>
        <v>0</v>
      </c>
      <c r="M68" s="90"/>
      <c r="N68" s="90"/>
      <c r="O68" s="90"/>
    </row>
    <row r="69" spans="1:15" x14ac:dyDescent="0.2">
      <c r="A69" s="90"/>
      <c r="B69" s="51">
        <v>167</v>
      </c>
      <c r="C69" s="52" t="s">
        <v>117</v>
      </c>
      <c r="D69" s="90"/>
      <c r="E69" s="90"/>
      <c r="F69" s="181">
        <f>SUMIF('Project List'!$B$9:$B$92,'Direct Capex'!$B69,'Project List'!H$9:H$92)/1000*Inflation!$K$10</f>
        <v>0</v>
      </c>
      <c r="G69" s="181">
        <f>SUMIF('Project List'!$B$9:$B$92,'Direct Capex'!$B69,'Project List'!I$9:I$92)/1000*Inflation!$K$10</f>
        <v>0</v>
      </c>
      <c r="H69" s="181">
        <f>SUMIF('Project List'!$B$9:$B$92,'Direct Capex'!$B69,'Project List'!J$9:J$92)/1000*Inflation!$K$10</f>
        <v>0</v>
      </c>
      <c r="I69" s="181">
        <f>SUMIF('Project List'!$B$9:$B$92,'Direct Capex'!$B69,'Project List'!K$9:K$92)/1000*Inflation!$K$10</f>
        <v>0</v>
      </c>
      <c r="J69" s="181">
        <f>SUMIF('Project List'!$B$9:$B$92,'Direct Capex'!$B69,'Project List'!L$9:L$92)/1000*Inflation!$K$10</f>
        <v>0</v>
      </c>
      <c r="K69" s="181">
        <f>SUMIF('Project List'!$B$9:$B$92,'Direct Capex'!$B69,'Project List'!M$9:M$92)/1000*Inflation!$K$10</f>
        <v>0</v>
      </c>
      <c r="L69" s="181">
        <f>SUMIF('Project List'!$B$9:$B$92,'Direct Capex'!$B69,'Project List'!N$9:N$92)/1000*Inflation!$K$10</f>
        <v>0</v>
      </c>
      <c r="M69" s="90"/>
      <c r="N69" s="90"/>
      <c r="O69" s="90"/>
    </row>
    <row r="70" spans="1:15" x14ac:dyDescent="0.2">
      <c r="A70" s="90"/>
      <c r="B70" s="51">
        <v>168</v>
      </c>
      <c r="C70" s="52" t="s">
        <v>118</v>
      </c>
      <c r="D70" s="90"/>
      <c r="E70" s="90"/>
      <c r="F70" s="181">
        <f>SUMIF('Project List'!$B$9:$B$92,'Direct Capex'!$B70,'Project List'!H$9:H$92)/1000*Inflation!$K$10</f>
        <v>0</v>
      </c>
      <c r="G70" s="181">
        <f>SUMIF('Project List'!$B$9:$B$92,'Direct Capex'!$B70,'Project List'!I$9:I$92)/1000*Inflation!$K$10</f>
        <v>0</v>
      </c>
      <c r="H70" s="181">
        <f>SUMIF('Project List'!$B$9:$B$92,'Direct Capex'!$B70,'Project List'!J$9:J$92)/1000*Inflation!$K$10</f>
        <v>0</v>
      </c>
      <c r="I70" s="181">
        <f>SUMIF('Project List'!$B$9:$B$92,'Direct Capex'!$B70,'Project List'!K$9:K$92)/1000*Inflation!$K$10</f>
        <v>0</v>
      </c>
      <c r="J70" s="181">
        <f>SUMIF('Project List'!$B$9:$B$92,'Direct Capex'!$B70,'Project List'!L$9:L$92)/1000*Inflation!$K$10</f>
        <v>0</v>
      </c>
      <c r="K70" s="181">
        <f>SUMIF('Project List'!$B$9:$B$92,'Direct Capex'!$B70,'Project List'!M$9:M$92)/1000*Inflation!$K$10</f>
        <v>0</v>
      </c>
      <c r="L70" s="181">
        <f>SUMIF('Project List'!$B$9:$B$92,'Direct Capex'!$B70,'Project List'!N$9:N$92)/1000*Inflation!$K$10</f>
        <v>0</v>
      </c>
      <c r="M70" s="90"/>
      <c r="N70" s="90"/>
      <c r="O70" s="90"/>
    </row>
    <row r="71" spans="1:15" x14ac:dyDescent="0.2">
      <c r="A71" s="90"/>
      <c r="B71" s="51">
        <v>169</v>
      </c>
      <c r="C71" s="52" t="s">
        <v>119</v>
      </c>
      <c r="D71" s="90"/>
      <c r="E71" s="90"/>
      <c r="F71" s="181">
        <f>SUMIF('Project List'!$B$9:$B$92,'Direct Capex'!$B71,'Project List'!H$9:H$92)/1000*Inflation!$K$10</f>
        <v>0</v>
      </c>
      <c r="G71" s="181">
        <f>SUMIF('Project List'!$B$9:$B$92,'Direct Capex'!$B71,'Project List'!I$9:I$92)/1000*Inflation!$K$10</f>
        <v>0</v>
      </c>
      <c r="H71" s="181">
        <f>SUMIF('Project List'!$B$9:$B$92,'Direct Capex'!$B71,'Project List'!J$9:J$92)/1000*Inflation!$K$10</f>
        <v>0</v>
      </c>
      <c r="I71" s="181">
        <f>SUMIF('Project List'!$B$9:$B$92,'Direct Capex'!$B71,'Project List'!K$9:K$92)/1000*Inflation!$K$10</f>
        <v>0</v>
      </c>
      <c r="J71" s="181">
        <f>SUMIF('Project List'!$B$9:$B$92,'Direct Capex'!$B71,'Project List'!L$9:L$92)/1000*Inflation!$K$10</f>
        <v>0</v>
      </c>
      <c r="K71" s="181">
        <f>SUMIF('Project List'!$B$9:$B$92,'Direct Capex'!$B71,'Project List'!M$9:M$92)/1000*Inflation!$K$10</f>
        <v>0</v>
      </c>
      <c r="L71" s="181">
        <f>SUMIF('Project List'!$B$9:$B$92,'Direct Capex'!$B71,'Project List'!N$9:N$92)/1000*Inflation!$K$10</f>
        <v>0</v>
      </c>
      <c r="M71" s="90"/>
      <c r="N71" s="90"/>
      <c r="O71" s="90"/>
    </row>
    <row r="72" spans="1:15" x14ac:dyDescent="0.2">
      <c r="A72" s="90"/>
      <c r="B72" s="51">
        <v>170</v>
      </c>
      <c r="C72" s="52" t="s">
        <v>92</v>
      </c>
      <c r="D72" s="90"/>
      <c r="E72" s="90"/>
      <c r="F72" s="181">
        <f>SUMIF('Project List'!$B$9:$B$92,'Direct Capex'!$B72,'Project List'!H$9:H$92)/1000*Inflation!$K$10</f>
        <v>0</v>
      </c>
      <c r="G72" s="181">
        <f>SUMIF('Project List'!$B$9:$B$92,'Direct Capex'!$B72,'Project List'!I$9:I$92)/1000*Inflation!$K$10</f>
        <v>0</v>
      </c>
      <c r="H72" s="181">
        <f>SUMIF('Project List'!$B$9:$B$92,'Direct Capex'!$B72,'Project List'!J$9:J$92)/1000*Inflation!$K$10</f>
        <v>0</v>
      </c>
      <c r="I72" s="181">
        <f>SUMIF('Project List'!$B$9:$B$92,'Direct Capex'!$B72,'Project List'!K$9:K$92)/1000*Inflation!$K$10</f>
        <v>0</v>
      </c>
      <c r="J72" s="181">
        <f>SUMIF('Project List'!$B$9:$B$92,'Direct Capex'!$B72,'Project List'!L$9:L$92)/1000*Inflation!$K$10</f>
        <v>0</v>
      </c>
      <c r="K72" s="181">
        <f>SUMIF('Project List'!$B$9:$B$92,'Direct Capex'!$B72,'Project List'!M$9:M$92)/1000*Inflation!$K$10</f>
        <v>0</v>
      </c>
      <c r="L72" s="181">
        <f>SUMIF('Project List'!$B$9:$B$92,'Direct Capex'!$B72,'Project List'!N$9:N$92)/1000*Inflation!$K$10</f>
        <v>0</v>
      </c>
      <c r="M72" s="90"/>
      <c r="N72" s="90"/>
      <c r="O72" s="90"/>
    </row>
    <row r="73" spans="1:15" x14ac:dyDescent="0.2">
      <c r="A73" s="90"/>
      <c r="B73" s="51">
        <v>171</v>
      </c>
      <c r="C73" s="52" t="s">
        <v>120</v>
      </c>
      <c r="D73" s="90"/>
      <c r="E73" s="90"/>
      <c r="F73" s="181">
        <f>SUMIF('Project List'!$B$9:$B$92,'Direct Capex'!$B73,'Project List'!H$9:H$92)/1000*Inflation!$K$10</f>
        <v>0</v>
      </c>
      <c r="G73" s="181">
        <f>SUMIF('Project List'!$B$9:$B$92,'Direct Capex'!$B73,'Project List'!I$9:I$92)/1000*Inflation!$K$10</f>
        <v>0</v>
      </c>
      <c r="H73" s="181">
        <f>SUMIF('Project List'!$B$9:$B$92,'Direct Capex'!$B73,'Project List'!J$9:J$92)/1000*Inflation!$K$10</f>
        <v>0</v>
      </c>
      <c r="I73" s="181">
        <f>SUMIF('Project List'!$B$9:$B$92,'Direct Capex'!$B73,'Project List'!K$9:K$92)/1000*Inflation!$K$10</f>
        <v>0</v>
      </c>
      <c r="J73" s="181">
        <f>SUMIF('Project List'!$B$9:$B$92,'Direct Capex'!$B73,'Project List'!L$9:L$92)/1000*Inflation!$K$10</f>
        <v>0</v>
      </c>
      <c r="K73" s="181">
        <f>SUMIF('Project List'!$B$9:$B$92,'Direct Capex'!$B73,'Project List'!M$9:M$92)/1000*Inflation!$K$10</f>
        <v>0</v>
      </c>
      <c r="L73" s="181">
        <f>SUMIF('Project List'!$B$9:$B$92,'Direct Capex'!$B73,'Project List'!N$9:N$92)/1000*Inflation!$K$10</f>
        <v>0</v>
      </c>
      <c r="M73" s="90"/>
      <c r="N73" s="90"/>
      <c r="O73" s="90"/>
    </row>
    <row r="74" spans="1:15" x14ac:dyDescent="0.2">
      <c r="A74" s="90"/>
      <c r="B74" s="51">
        <v>172</v>
      </c>
      <c r="C74" s="52" t="s">
        <v>121</v>
      </c>
      <c r="D74" s="90"/>
      <c r="E74" s="90"/>
      <c r="F74" s="181">
        <f>SUMIF('Project List'!$B$9:$B$92,'Direct Capex'!$B74,'Project List'!H$9:H$92)/1000*Inflation!$K$10</f>
        <v>0</v>
      </c>
      <c r="G74" s="181">
        <f>SUMIF('Project List'!$B$9:$B$92,'Direct Capex'!$B74,'Project List'!I$9:I$92)/1000*Inflation!$K$10</f>
        <v>0</v>
      </c>
      <c r="H74" s="181">
        <f>SUMIF('Project List'!$B$9:$B$92,'Direct Capex'!$B74,'Project List'!J$9:J$92)/1000*Inflation!$K$10</f>
        <v>0</v>
      </c>
      <c r="I74" s="181">
        <f>SUMIF('Project List'!$B$9:$B$92,'Direct Capex'!$B74,'Project List'!K$9:K$92)/1000*Inflation!$K$10</f>
        <v>0</v>
      </c>
      <c r="J74" s="181">
        <f>SUMIF('Project List'!$B$9:$B$92,'Direct Capex'!$B74,'Project List'!L$9:L$92)/1000*Inflation!$K$10</f>
        <v>0</v>
      </c>
      <c r="K74" s="181">
        <f>SUMIF('Project List'!$B$9:$B$92,'Direct Capex'!$B74,'Project List'!M$9:M$92)/1000*Inflation!$K$10</f>
        <v>0</v>
      </c>
      <c r="L74" s="181">
        <f>SUMIF('Project List'!$B$9:$B$92,'Direct Capex'!$B74,'Project List'!N$9:N$92)/1000*Inflation!$K$10</f>
        <v>0</v>
      </c>
      <c r="M74" s="90"/>
      <c r="N74" s="90"/>
      <c r="O74" s="90"/>
    </row>
    <row r="75" spans="1:15" x14ac:dyDescent="0.2">
      <c r="A75" s="90"/>
      <c r="B75" s="51">
        <v>174</v>
      </c>
      <c r="C75" s="52" t="s">
        <v>122</v>
      </c>
      <c r="D75" s="90"/>
      <c r="E75" s="90"/>
      <c r="F75" s="181">
        <f>SUMIF('Project List'!$B$9:$B$92,'Direct Capex'!$B75,'Project List'!H$9:H$92)/1000*Inflation!$K$10</f>
        <v>0</v>
      </c>
      <c r="G75" s="181">
        <f>SUMIF('Project List'!$B$9:$B$92,'Direct Capex'!$B75,'Project List'!I$9:I$92)/1000*Inflation!$K$10</f>
        <v>0</v>
      </c>
      <c r="H75" s="181">
        <f>SUMIF('Project List'!$B$9:$B$92,'Direct Capex'!$B75,'Project List'!J$9:J$92)/1000*Inflation!$K$10</f>
        <v>0</v>
      </c>
      <c r="I75" s="181">
        <f>SUMIF('Project List'!$B$9:$B$92,'Direct Capex'!$B75,'Project List'!K$9:K$92)/1000*Inflation!$K$10</f>
        <v>0</v>
      </c>
      <c r="J75" s="181">
        <f>SUMIF('Project List'!$B$9:$B$92,'Direct Capex'!$B75,'Project List'!L$9:L$92)/1000*Inflation!$K$10</f>
        <v>0</v>
      </c>
      <c r="K75" s="181">
        <f>SUMIF('Project List'!$B$9:$B$92,'Direct Capex'!$B75,'Project List'!M$9:M$92)/1000*Inflation!$K$10</f>
        <v>0</v>
      </c>
      <c r="L75" s="181">
        <f>SUMIF('Project List'!$B$9:$B$92,'Direct Capex'!$B75,'Project List'!N$9:N$92)/1000*Inflation!$K$10</f>
        <v>0</v>
      </c>
      <c r="M75" s="90"/>
      <c r="N75" s="90"/>
      <c r="O75" s="90"/>
    </row>
    <row r="76" spans="1:15" x14ac:dyDescent="0.2">
      <c r="A76" s="90"/>
      <c r="B76" s="51">
        <v>175</v>
      </c>
      <c r="C76" s="52" t="s">
        <v>123</v>
      </c>
      <c r="D76" s="90"/>
      <c r="E76" s="90"/>
      <c r="F76" s="181">
        <f>SUMIF('Project List'!$B$9:$B$92,'Direct Capex'!$B76,'Project List'!H$9:H$92)/1000*Inflation!$K$10</f>
        <v>0</v>
      </c>
      <c r="G76" s="181">
        <f>SUMIF('Project List'!$B$9:$B$92,'Direct Capex'!$B76,'Project List'!I$9:I$92)/1000*Inflation!$K$10</f>
        <v>0</v>
      </c>
      <c r="H76" s="181">
        <f>SUMIF('Project List'!$B$9:$B$92,'Direct Capex'!$B76,'Project List'!J$9:J$92)/1000*Inflation!$K$10</f>
        <v>0</v>
      </c>
      <c r="I76" s="181">
        <f>SUMIF('Project List'!$B$9:$B$92,'Direct Capex'!$B76,'Project List'!K$9:K$92)/1000*Inflation!$K$10</f>
        <v>0</v>
      </c>
      <c r="J76" s="181">
        <f>SUMIF('Project List'!$B$9:$B$92,'Direct Capex'!$B76,'Project List'!L$9:L$92)/1000*Inflation!$K$10</f>
        <v>0</v>
      </c>
      <c r="K76" s="181">
        <f>SUMIF('Project List'!$B$9:$B$92,'Direct Capex'!$B76,'Project List'!M$9:M$92)/1000*Inflation!$K$10</f>
        <v>0</v>
      </c>
      <c r="L76" s="181">
        <f>SUMIF('Project List'!$B$9:$B$92,'Direct Capex'!$B76,'Project List'!N$9:N$92)/1000*Inflation!$K$10</f>
        <v>0</v>
      </c>
      <c r="M76" s="90"/>
      <c r="N76" s="90"/>
      <c r="O76" s="90"/>
    </row>
    <row r="77" spans="1:15" x14ac:dyDescent="0.2">
      <c r="A77" s="90"/>
      <c r="B77" s="51">
        <v>176</v>
      </c>
      <c r="C77" s="52" t="s">
        <v>124</v>
      </c>
      <c r="D77" s="90"/>
      <c r="E77" s="90"/>
      <c r="F77" s="181">
        <f>SUMIF('Project List'!$B$9:$B$92,'Direct Capex'!$B77,'Project List'!H$9:H$92)/1000*Inflation!$K$10</f>
        <v>0</v>
      </c>
      <c r="G77" s="181">
        <f>SUMIF('Project List'!$B$9:$B$92,'Direct Capex'!$B77,'Project List'!I$9:I$92)/1000*Inflation!$K$10</f>
        <v>0</v>
      </c>
      <c r="H77" s="181">
        <f>SUMIF('Project List'!$B$9:$B$92,'Direct Capex'!$B77,'Project List'!J$9:J$92)/1000*Inflation!$K$10</f>
        <v>0</v>
      </c>
      <c r="I77" s="181">
        <f>SUMIF('Project List'!$B$9:$B$92,'Direct Capex'!$B77,'Project List'!K$9:K$92)/1000*Inflation!$K$10</f>
        <v>0</v>
      </c>
      <c r="J77" s="181">
        <f>SUMIF('Project List'!$B$9:$B$92,'Direct Capex'!$B77,'Project List'!L$9:L$92)/1000*Inflation!$K$10</f>
        <v>0</v>
      </c>
      <c r="K77" s="181">
        <f>SUMIF('Project List'!$B$9:$B$92,'Direct Capex'!$B77,'Project List'!M$9:M$92)/1000*Inflation!$K$10</f>
        <v>0</v>
      </c>
      <c r="L77" s="181">
        <f>SUMIF('Project List'!$B$9:$B$92,'Direct Capex'!$B77,'Project List'!N$9:N$92)/1000*Inflation!$K$10</f>
        <v>0</v>
      </c>
      <c r="M77" s="90"/>
      <c r="N77" s="90"/>
      <c r="O77" s="90"/>
    </row>
    <row r="78" spans="1:15" x14ac:dyDescent="0.2">
      <c r="A78" s="90"/>
      <c r="B78" s="51">
        <v>177</v>
      </c>
      <c r="C78" s="52" t="s">
        <v>125</v>
      </c>
      <c r="D78" s="90"/>
      <c r="E78" s="90"/>
      <c r="F78" s="181">
        <f>SUMIF('Project List'!$B$9:$B$92,'Direct Capex'!$B78,'Project List'!H$9:H$92)/1000*Inflation!$K$10</f>
        <v>0</v>
      </c>
      <c r="G78" s="181">
        <f>SUMIF('Project List'!$B$9:$B$92,'Direct Capex'!$B78,'Project List'!I$9:I$92)/1000*Inflation!$K$10</f>
        <v>0</v>
      </c>
      <c r="H78" s="181">
        <f>SUMIF('Project List'!$B$9:$B$92,'Direct Capex'!$B78,'Project List'!J$9:J$92)/1000*Inflation!$K$10</f>
        <v>0</v>
      </c>
      <c r="I78" s="181">
        <f>SUMIF('Project List'!$B$9:$B$92,'Direct Capex'!$B78,'Project List'!K$9:K$92)/1000*Inflation!$K$10</f>
        <v>0</v>
      </c>
      <c r="J78" s="181">
        <f>SUMIF('Project List'!$B$9:$B$92,'Direct Capex'!$B78,'Project List'!L$9:L$92)/1000*Inflation!$K$10</f>
        <v>0</v>
      </c>
      <c r="K78" s="181">
        <f>SUMIF('Project List'!$B$9:$B$92,'Direct Capex'!$B78,'Project List'!M$9:M$92)/1000*Inflation!$K$10</f>
        <v>0</v>
      </c>
      <c r="L78" s="181">
        <f>SUMIF('Project List'!$B$9:$B$92,'Direct Capex'!$B78,'Project List'!N$9:N$92)/1000*Inflation!$K$10</f>
        <v>0</v>
      </c>
      <c r="M78" s="90"/>
      <c r="N78" s="90"/>
      <c r="O78" s="90"/>
    </row>
    <row r="79" spans="1:15" x14ac:dyDescent="0.2">
      <c r="A79" s="90"/>
      <c r="B79" s="51">
        <v>200</v>
      </c>
      <c r="C79" s="52" t="s">
        <v>126</v>
      </c>
      <c r="D79" s="90"/>
      <c r="E79" s="90"/>
      <c r="F79" s="181">
        <f>SUMIF('Project List'!$B$9:$B$92,'Direct Capex'!$B79,'Project List'!H$9:H$92)/1000*Inflation!$K$10</f>
        <v>0</v>
      </c>
      <c r="G79" s="181">
        <f>SUMIF('Project List'!$B$9:$B$92,'Direct Capex'!$B79,'Project List'!I$9:I$92)/1000*Inflation!$K$10</f>
        <v>0</v>
      </c>
      <c r="H79" s="181">
        <f>SUMIF('Project List'!$B$9:$B$92,'Direct Capex'!$B79,'Project List'!J$9:J$92)/1000*Inflation!$K$10</f>
        <v>0</v>
      </c>
      <c r="I79" s="181">
        <f>SUMIF('Project List'!$B$9:$B$92,'Direct Capex'!$B79,'Project List'!K$9:K$92)/1000*Inflation!$K$10</f>
        <v>0</v>
      </c>
      <c r="J79" s="181">
        <f>SUMIF('Project List'!$B$9:$B$92,'Direct Capex'!$B79,'Project List'!L$9:L$92)/1000*Inflation!$K$10</f>
        <v>0</v>
      </c>
      <c r="K79" s="181">
        <f>SUMIF('Project List'!$B$9:$B$92,'Direct Capex'!$B79,'Project List'!M$9:M$92)/1000*Inflation!$K$10</f>
        <v>0</v>
      </c>
      <c r="L79" s="181">
        <f>SUMIF('Project List'!$B$9:$B$92,'Direct Capex'!$B79,'Project List'!N$9:N$92)/1000*Inflation!$K$10</f>
        <v>0</v>
      </c>
      <c r="M79" s="90"/>
      <c r="N79" s="90"/>
      <c r="O79" s="90"/>
    </row>
    <row r="80" spans="1:15" x14ac:dyDescent="0.2">
      <c r="A80" s="90"/>
      <c r="B80" s="51">
        <v>205</v>
      </c>
      <c r="C80" s="52" t="s">
        <v>127</v>
      </c>
      <c r="D80" s="90"/>
      <c r="E80" s="90"/>
      <c r="F80" s="181">
        <f>SUMIF('Project List'!$B$9:$B$92,'Direct Capex'!$B80,'Project List'!H$9:H$92)/1000*Inflation!$K$10</f>
        <v>0</v>
      </c>
      <c r="G80" s="181">
        <f>SUMIF('Project List'!$B$9:$B$92,'Direct Capex'!$B80,'Project List'!I$9:I$92)/1000*Inflation!$K$10</f>
        <v>0</v>
      </c>
      <c r="H80" s="181">
        <f>SUMIF('Project List'!$B$9:$B$92,'Direct Capex'!$B80,'Project List'!J$9:J$92)/1000*Inflation!$K$10</f>
        <v>0</v>
      </c>
      <c r="I80" s="181">
        <f>SUMIF('Project List'!$B$9:$B$92,'Direct Capex'!$B80,'Project List'!K$9:K$92)/1000*Inflation!$K$10</f>
        <v>0</v>
      </c>
      <c r="J80" s="181">
        <f>SUMIF('Project List'!$B$9:$B$92,'Direct Capex'!$B80,'Project List'!L$9:L$92)/1000*Inflation!$K$10</f>
        <v>0</v>
      </c>
      <c r="K80" s="181">
        <f>SUMIF('Project List'!$B$9:$B$92,'Direct Capex'!$B80,'Project List'!M$9:M$92)/1000*Inflation!$K$10</f>
        <v>0</v>
      </c>
      <c r="L80" s="181">
        <f>SUMIF('Project List'!$B$9:$B$92,'Direct Capex'!$B80,'Project List'!N$9:N$92)/1000*Inflation!$K$10</f>
        <v>0</v>
      </c>
      <c r="M80" s="90"/>
      <c r="N80" s="90"/>
      <c r="O80" s="90"/>
    </row>
    <row r="81" spans="1:15" x14ac:dyDescent="0.2">
      <c r="A81" s="90"/>
      <c r="B81" s="51">
        <v>210</v>
      </c>
      <c r="C81" s="52" t="s">
        <v>128</v>
      </c>
      <c r="D81" s="90"/>
      <c r="E81" s="90"/>
      <c r="F81" s="181">
        <f>SUMIF('Project List'!$B$9:$B$92,'Direct Capex'!$B81,'Project List'!H$9:H$92)/1000*Inflation!$K$10</f>
        <v>0</v>
      </c>
      <c r="G81" s="181">
        <f>SUMIF('Project List'!$B$9:$B$92,'Direct Capex'!$B81,'Project List'!I$9:I$92)/1000*Inflation!$K$10</f>
        <v>0</v>
      </c>
      <c r="H81" s="181">
        <f>SUMIF('Project List'!$B$9:$B$92,'Direct Capex'!$B81,'Project List'!J$9:J$92)/1000*Inflation!$K$10</f>
        <v>0</v>
      </c>
      <c r="I81" s="181">
        <f>SUMIF('Project List'!$B$9:$B$92,'Direct Capex'!$B81,'Project List'!K$9:K$92)/1000*Inflation!$K$10</f>
        <v>0</v>
      </c>
      <c r="J81" s="181">
        <f>SUMIF('Project List'!$B$9:$B$92,'Direct Capex'!$B81,'Project List'!L$9:L$92)/1000*Inflation!$K$10</f>
        <v>0</v>
      </c>
      <c r="K81" s="181">
        <f>SUMIF('Project List'!$B$9:$B$92,'Direct Capex'!$B81,'Project List'!M$9:M$92)/1000*Inflation!$K$10</f>
        <v>0</v>
      </c>
      <c r="L81" s="181">
        <f>SUMIF('Project List'!$B$9:$B$92,'Direct Capex'!$B81,'Project List'!N$9:N$92)/1000*Inflation!$K$10</f>
        <v>0</v>
      </c>
      <c r="M81" s="90"/>
      <c r="N81" s="90"/>
      <c r="O81" s="90"/>
    </row>
    <row r="82" spans="1:15" x14ac:dyDescent="0.2">
      <c r="A82" s="90"/>
      <c r="B82" s="51">
        <v>215</v>
      </c>
      <c r="C82" s="52" t="s">
        <v>129</v>
      </c>
      <c r="D82" s="90"/>
      <c r="E82" s="90"/>
      <c r="F82" s="181">
        <f>SUMIF('Project List'!$B$9:$B$92,'Direct Capex'!$B82,'Project List'!H$9:H$92)/1000*Inflation!$K$10</f>
        <v>0</v>
      </c>
      <c r="G82" s="181">
        <f>SUMIF('Project List'!$B$9:$B$92,'Direct Capex'!$B82,'Project List'!I$9:I$92)/1000*Inflation!$K$10</f>
        <v>0</v>
      </c>
      <c r="H82" s="181">
        <f>SUMIF('Project List'!$B$9:$B$92,'Direct Capex'!$B82,'Project List'!J$9:J$92)/1000*Inflation!$K$10</f>
        <v>0</v>
      </c>
      <c r="I82" s="181">
        <f>SUMIF('Project List'!$B$9:$B$92,'Direct Capex'!$B82,'Project List'!K$9:K$92)/1000*Inflation!$K$10</f>
        <v>0</v>
      </c>
      <c r="J82" s="181">
        <f>SUMIF('Project List'!$B$9:$B$92,'Direct Capex'!$B82,'Project List'!L$9:L$92)/1000*Inflation!$K$10</f>
        <v>0</v>
      </c>
      <c r="K82" s="181">
        <f>SUMIF('Project List'!$B$9:$B$92,'Direct Capex'!$B82,'Project List'!M$9:M$92)/1000*Inflation!$K$10</f>
        <v>0</v>
      </c>
      <c r="L82" s="181">
        <f>SUMIF('Project List'!$B$9:$B$92,'Direct Capex'!$B82,'Project List'!N$9:N$92)/1000*Inflation!$K$10</f>
        <v>0</v>
      </c>
      <c r="M82" s="90"/>
      <c r="N82" s="90"/>
      <c r="O82" s="90"/>
    </row>
    <row r="83" spans="1:15" x14ac:dyDescent="0.2">
      <c r="A83" s="90"/>
      <c r="B83" s="51">
        <v>220</v>
      </c>
      <c r="C83" s="52" t="s">
        <v>130</v>
      </c>
      <c r="D83" s="90"/>
      <c r="E83" s="90"/>
      <c r="F83" s="181">
        <f>SUMIF('Project List'!$B$9:$B$92,'Direct Capex'!$B83,'Project List'!H$9:H$92)/1000*Inflation!$K$10</f>
        <v>0</v>
      </c>
      <c r="G83" s="181">
        <f>SUMIF('Project List'!$B$9:$B$92,'Direct Capex'!$B83,'Project List'!I$9:I$92)/1000*Inflation!$K$10</f>
        <v>0</v>
      </c>
      <c r="H83" s="181">
        <f>SUMIF('Project List'!$B$9:$B$92,'Direct Capex'!$B83,'Project List'!J$9:J$92)/1000*Inflation!$K$10</f>
        <v>0</v>
      </c>
      <c r="I83" s="181">
        <f>SUMIF('Project List'!$B$9:$B$92,'Direct Capex'!$B83,'Project List'!K$9:K$92)/1000*Inflation!$K$10</f>
        <v>0</v>
      </c>
      <c r="J83" s="181">
        <f>SUMIF('Project List'!$B$9:$B$92,'Direct Capex'!$B83,'Project List'!L$9:L$92)/1000*Inflation!$K$10</f>
        <v>0</v>
      </c>
      <c r="K83" s="181">
        <f>SUMIF('Project List'!$B$9:$B$92,'Direct Capex'!$B83,'Project List'!M$9:M$92)/1000*Inflation!$K$10</f>
        <v>0</v>
      </c>
      <c r="L83" s="181">
        <f>SUMIF('Project List'!$B$9:$B$92,'Direct Capex'!$B83,'Project List'!N$9:N$92)/1000*Inflation!$K$10</f>
        <v>0</v>
      </c>
      <c r="M83" s="90"/>
      <c r="N83" s="90"/>
      <c r="O83" s="90"/>
    </row>
    <row r="84" spans="1:15" x14ac:dyDescent="0.2">
      <c r="A84" s="90"/>
      <c r="B84" s="51">
        <v>225</v>
      </c>
      <c r="C84" s="52" t="s">
        <v>131</v>
      </c>
      <c r="D84" s="90"/>
      <c r="E84" s="90"/>
      <c r="F84" s="181">
        <f>SUMIF('Project List'!$B$9:$B$92,'Direct Capex'!$B84,'Project List'!H$9:H$92)/1000*Inflation!$K$10</f>
        <v>0</v>
      </c>
      <c r="G84" s="181">
        <f>SUMIF('Project List'!$B$9:$B$92,'Direct Capex'!$B84,'Project List'!I$9:I$92)/1000*Inflation!$K$10</f>
        <v>0</v>
      </c>
      <c r="H84" s="181">
        <f>SUMIF('Project List'!$B$9:$B$92,'Direct Capex'!$B84,'Project List'!J$9:J$92)/1000*Inflation!$K$10</f>
        <v>0</v>
      </c>
      <c r="I84" s="181">
        <f>SUMIF('Project List'!$B$9:$B$92,'Direct Capex'!$B84,'Project List'!K$9:K$92)/1000*Inflation!$K$10</f>
        <v>0</v>
      </c>
      <c r="J84" s="181">
        <f>SUMIF('Project List'!$B$9:$B$92,'Direct Capex'!$B84,'Project List'!L$9:L$92)/1000*Inflation!$K$10</f>
        <v>0</v>
      </c>
      <c r="K84" s="181">
        <f>SUMIF('Project List'!$B$9:$B$92,'Direct Capex'!$B84,'Project List'!M$9:M$92)/1000*Inflation!$K$10</f>
        <v>0</v>
      </c>
      <c r="L84" s="181">
        <f>SUMIF('Project List'!$B$9:$B$92,'Direct Capex'!$B84,'Project List'!N$9:N$92)/1000*Inflation!$K$10</f>
        <v>0</v>
      </c>
      <c r="M84" s="90"/>
      <c r="N84" s="90"/>
      <c r="O84" s="90"/>
    </row>
    <row r="85" spans="1:15" x14ac:dyDescent="0.2">
      <c r="A85" s="90"/>
      <c r="B85" s="51">
        <v>230</v>
      </c>
      <c r="C85" s="52" t="s">
        <v>132</v>
      </c>
      <c r="D85" s="90"/>
      <c r="E85" s="90"/>
      <c r="F85" s="181">
        <f>SUMIF('Project List'!$B$9:$B$92,'Direct Capex'!$B85,'Project List'!H$9:H$92)/1000*Inflation!$K$10</f>
        <v>0</v>
      </c>
      <c r="G85" s="181">
        <f>SUMIF('Project List'!$B$9:$B$92,'Direct Capex'!$B85,'Project List'!I$9:I$92)/1000*Inflation!$K$10</f>
        <v>0</v>
      </c>
      <c r="H85" s="181">
        <f>SUMIF('Project List'!$B$9:$B$92,'Direct Capex'!$B85,'Project List'!J$9:J$92)/1000*Inflation!$K$10</f>
        <v>0</v>
      </c>
      <c r="I85" s="181">
        <f>SUMIF('Project List'!$B$9:$B$92,'Direct Capex'!$B85,'Project List'!K$9:K$92)/1000*Inflation!$K$10</f>
        <v>0</v>
      </c>
      <c r="J85" s="181">
        <f>SUMIF('Project List'!$B$9:$B$92,'Direct Capex'!$B85,'Project List'!L$9:L$92)/1000*Inflation!$K$10</f>
        <v>0</v>
      </c>
      <c r="K85" s="181">
        <f>SUMIF('Project List'!$B$9:$B$92,'Direct Capex'!$B85,'Project List'!M$9:M$92)/1000*Inflation!$K$10</f>
        <v>0</v>
      </c>
      <c r="L85" s="181">
        <f>SUMIF('Project List'!$B$9:$B$92,'Direct Capex'!$B85,'Project List'!N$9:N$92)/1000*Inflation!$K$10</f>
        <v>0</v>
      </c>
      <c r="M85" s="90"/>
      <c r="N85" s="90"/>
      <c r="O85" s="90"/>
    </row>
    <row r="86" spans="1:15" x14ac:dyDescent="0.2">
      <c r="A86" s="90"/>
      <c r="B86" s="51">
        <v>235</v>
      </c>
      <c r="C86" s="52" t="s">
        <v>133</v>
      </c>
      <c r="D86" s="90"/>
      <c r="E86" s="90"/>
      <c r="F86" s="181">
        <f>SUMIF('Project List'!$B$9:$B$92,'Direct Capex'!$B86,'Project List'!H$9:H$92)/1000*Inflation!$K$10</f>
        <v>0</v>
      </c>
      <c r="G86" s="181">
        <f>SUMIF('Project List'!$B$9:$B$92,'Direct Capex'!$B86,'Project List'!I$9:I$92)/1000*Inflation!$K$10</f>
        <v>0</v>
      </c>
      <c r="H86" s="181">
        <f>SUMIF('Project List'!$B$9:$B$92,'Direct Capex'!$B86,'Project List'!J$9:J$92)/1000*Inflation!$K$10</f>
        <v>0</v>
      </c>
      <c r="I86" s="181">
        <f>SUMIF('Project List'!$B$9:$B$92,'Direct Capex'!$B86,'Project List'!K$9:K$92)/1000*Inflation!$K$10</f>
        <v>0</v>
      </c>
      <c r="J86" s="181">
        <f>SUMIF('Project List'!$B$9:$B$92,'Direct Capex'!$B86,'Project List'!L$9:L$92)/1000*Inflation!$K$10</f>
        <v>0</v>
      </c>
      <c r="K86" s="181">
        <f>SUMIF('Project List'!$B$9:$B$92,'Direct Capex'!$B86,'Project List'!M$9:M$92)/1000*Inflation!$K$10</f>
        <v>0</v>
      </c>
      <c r="L86" s="181">
        <f>SUMIF('Project List'!$B$9:$B$92,'Direct Capex'!$B86,'Project List'!N$9:N$92)/1000*Inflation!$K$10</f>
        <v>0</v>
      </c>
      <c r="M86" s="90"/>
      <c r="N86" s="90"/>
      <c r="O86" s="90"/>
    </row>
    <row r="87" spans="1:15" x14ac:dyDescent="0.2">
      <c r="A87" s="90"/>
      <c r="B87" s="51">
        <v>240</v>
      </c>
      <c r="C87" s="52" t="s">
        <v>134</v>
      </c>
      <c r="D87" s="90"/>
      <c r="E87" s="90"/>
      <c r="F87" s="181">
        <f>SUMIF('Project List'!$B$9:$B$92,'Direct Capex'!$B87,'Project List'!H$9:H$92)/1000*Inflation!$K$10</f>
        <v>0</v>
      </c>
      <c r="G87" s="181">
        <f>SUMIF('Project List'!$B$9:$B$92,'Direct Capex'!$B87,'Project List'!I$9:I$92)/1000*Inflation!$K$10</f>
        <v>0</v>
      </c>
      <c r="H87" s="181">
        <f>SUMIF('Project List'!$B$9:$B$92,'Direct Capex'!$B87,'Project List'!J$9:J$92)/1000*Inflation!$K$10</f>
        <v>0</v>
      </c>
      <c r="I87" s="181">
        <f>SUMIF('Project List'!$B$9:$B$92,'Direct Capex'!$B87,'Project List'!K$9:K$92)/1000*Inflation!$K$10</f>
        <v>0</v>
      </c>
      <c r="J87" s="181">
        <f>SUMIF('Project List'!$B$9:$B$92,'Direct Capex'!$B87,'Project List'!L$9:L$92)/1000*Inflation!$K$10</f>
        <v>0</v>
      </c>
      <c r="K87" s="181">
        <f>SUMIF('Project List'!$B$9:$B$92,'Direct Capex'!$B87,'Project List'!M$9:M$92)/1000*Inflation!$K$10</f>
        <v>0</v>
      </c>
      <c r="L87" s="181">
        <f>SUMIF('Project List'!$B$9:$B$92,'Direct Capex'!$B87,'Project List'!N$9:N$92)/1000*Inflation!$K$10</f>
        <v>0</v>
      </c>
      <c r="M87" s="90"/>
      <c r="N87" s="90"/>
      <c r="O87" s="90"/>
    </row>
    <row r="88" spans="1:15" x14ac:dyDescent="0.2">
      <c r="A88" s="90"/>
      <c r="B88" s="51">
        <v>245</v>
      </c>
      <c r="C88" s="52" t="s">
        <v>135</v>
      </c>
      <c r="D88" s="90"/>
      <c r="E88" s="90"/>
      <c r="F88" s="181">
        <f>SUMIF('Project List'!$B$9:$B$92,'Direct Capex'!$B88,'Project List'!H$9:H$92)/1000*Inflation!$K$10</f>
        <v>0</v>
      </c>
      <c r="G88" s="181">
        <f>SUMIF('Project List'!$B$9:$B$92,'Direct Capex'!$B88,'Project List'!I$9:I$92)/1000*Inflation!$K$10</f>
        <v>0</v>
      </c>
      <c r="H88" s="181">
        <f>SUMIF('Project List'!$B$9:$B$92,'Direct Capex'!$B88,'Project List'!J$9:J$92)/1000*Inflation!$K$10</f>
        <v>0</v>
      </c>
      <c r="I88" s="181">
        <f>SUMIF('Project List'!$B$9:$B$92,'Direct Capex'!$B88,'Project List'!K$9:K$92)/1000*Inflation!$K$10</f>
        <v>0</v>
      </c>
      <c r="J88" s="181">
        <f>SUMIF('Project List'!$B$9:$B$92,'Direct Capex'!$B88,'Project List'!L$9:L$92)/1000*Inflation!$K$10</f>
        <v>0</v>
      </c>
      <c r="K88" s="181">
        <f>SUMIF('Project List'!$B$9:$B$92,'Direct Capex'!$B88,'Project List'!M$9:M$92)/1000*Inflation!$K$10</f>
        <v>0</v>
      </c>
      <c r="L88" s="181">
        <f>SUMIF('Project List'!$B$9:$B$92,'Direct Capex'!$B88,'Project List'!N$9:N$92)/1000*Inflation!$K$10</f>
        <v>0</v>
      </c>
      <c r="M88" s="90"/>
      <c r="N88" s="90"/>
      <c r="O88" s="90"/>
    </row>
    <row r="89" spans="1:15" x14ac:dyDescent="0.2">
      <c r="A89" s="90"/>
      <c r="B89" s="51">
        <v>260</v>
      </c>
      <c r="C89" s="52" t="s">
        <v>136</v>
      </c>
      <c r="D89" s="90"/>
      <c r="E89" s="90"/>
      <c r="F89" s="181">
        <f>SUMIF('Project List'!$B$9:$B$92,'Direct Capex'!$B89,'Project List'!H$9:H$92)/1000*Inflation!$K$10</f>
        <v>0</v>
      </c>
      <c r="G89" s="181">
        <f>SUMIF('Project List'!$B$9:$B$92,'Direct Capex'!$B89,'Project List'!I$9:I$92)/1000*Inflation!$K$10</f>
        <v>0</v>
      </c>
      <c r="H89" s="181">
        <f>SUMIF('Project List'!$B$9:$B$92,'Direct Capex'!$B89,'Project List'!J$9:J$92)/1000*Inflation!$K$10</f>
        <v>0</v>
      </c>
      <c r="I89" s="181">
        <f>SUMIF('Project List'!$B$9:$B$92,'Direct Capex'!$B89,'Project List'!K$9:K$92)/1000*Inflation!$K$10</f>
        <v>0</v>
      </c>
      <c r="J89" s="181">
        <f>SUMIF('Project List'!$B$9:$B$92,'Direct Capex'!$B89,'Project List'!L$9:L$92)/1000*Inflation!$K$10</f>
        <v>0</v>
      </c>
      <c r="K89" s="181">
        <f>SUMIF('Project List'!$B$9:$B$92,'Direct Capex'!$B89,'Project List'!M$9:M$92)/1000*Inflation!$K$10</f>
        <v>0</v>
      </c>
      <c r="L89" s="181">
        <f>SUMIF('Project List'!$B$9:$B$92,'Direct Capex'!$B89,'Project List'!N$9:N$92)/1000*Inflation!$K$10</f>
        <v>0</v>
      </c>
      <c r="M89" s="90"/>
      <c r="N89" s="90"/>
      <c r="O89" s="90"/>
    </row>
    <row r="90" spans="1:15" x14ac:dyDescent="0.2">
      <c r="A90" s="90"/>
      <c r="B90" s="51">
        <v>270</v>
      </c>
      <c r="C90" s="52" t="s">
        <v>137</v>
      </c>
      <c r="D90" s="90"/>
      <c r="E90" s="90"/>
      <c r="F90" s="181">
        <f>SUMIF('Project List'!$B$9:$B$92,'Direct Capex'!$B90,'Project List'!H$9:H$92)/1000*Inflation!$K$10</f>
        <v>0</v>
      </c>
      <c r="G90" s="181">
        <f>SUMIF('Project List'!$B$9:$B$92,'Direct Capex'!$B90,'Project List'!I$9:I$92)/1000*Inflation!$K$10</f>
        <v>0</v>
      </c>
      <c r="H90" s="181">
        <f>SUMIF('Project List'!$B$9:$B$92,'Direct Capex'!$B90,'Project List'!J$9:J$92)/1000*Inflation!$K$10</f>
        <v>0</v>
      </c>
      <c r="I90" s="181">
        <f>SUMIF('Project List'!$B$9:$B$92,'Direct Capex'!$B90,'Project List'!K$9:K$92)/1000*Inflation!$K$10</f>
        <v>0</v>
      </c>
      <c r="J90" s="181">
        <f>SUMIF('Project List'!$B$9:$B$92,'Direct Capex'!$B90,'Project List'!L$9:L$92)/1000*Inflation!$K$10</f>
        <v>0</v>
      </c>
      <c r="K90" s="181">
        <f>SUMIF('Project List'!$B$9:$B$92,'Direct Capex'!$B90,'Project List'!M$9:M$92)/1000*Inflation!$K$10</f>
        <v>0</v>
      </c>
      <c r="L90" s="181">
        <f>SUMIF('Project List'!$B$9:$B$92,'Direct Capex'!$B90,'Project List'!N$9:N$92)/1000*Inflation!$K$10</f>
        <v>0</v>
      </c>
      <c r="M90" s="90"/>
      <c r="N90" s="90"/>
      <c r="O90" s="90"/>
    </row>
    <row r="91" spans="1:15" x14ac:dyDescent="0.2">
      <c r="A91" s="90"/>
      <c r="B91" s="51">
        <v>273</v>
      </c>
      <c r="C91" s="52" t="s">
        <v>138</v>
      </c>
      <c r="D91" s="90"/>
      <c r="E91" s="90"/>
      <c r="F91" s="181">
        <f>SUMIF('Project List'!$B$9:$B$92,'Direct Capex'!$B91,'Project List'!H$9:H$92)/1000*Inflation!$K$10</f>
        <v>0</v>
      </c>
      <c r="G91" s="181">
        <f>SUMIF('Project List'!$B$9:$B$92,'Direct Capex'!$B91,'Project List'!I$9:I$92)/1000*Inflation!$K$10</f>
        <v>0</v>
      </c>
      <c r="H91" s="181">
        <f>SUMIF('Project List'!$B$9:$B$92,'Direct Capex'!$B91,'Project List'!J$9:J$92)/1000*Inflation!$K$10</f>
        <v>0</v>
      </c>
      <c r="I91" s="181">
        <f>SUMIF('Project List'!$B$9:$B$92,'Direct Capex'!$B91,'Project List'!K$9:K$92)/1000*Inflation!$K$10</f>
        <v>0</v>
      </c>
      <c r="J91" s="181">
        <f>SUMIF('Project List'!$B$9:$B$92,'Direct Capex'!$B91,'Project List'!L$9:L$92)/1000*Inflation!$K$10</f>
        <v>0</v>
      </c>
      <c r="K91" s="181">
        <f>SUMIF('Project List'!$B$9:$B$92,'Direct Capex'!$B91,'Project List'!M$9:M$92)/1000*Inflation!$K$10</f>
        <v>0</v>
      </c>
      <c r="L91" s="181">
        <f>SUMIF('Project List'!$B$9:$B$92,'Direct Capex'!$B91,'Project List'!N$9:N$92)/1000*Inflation!$K$10</f>
        <v>0</v>
      </c>
      <c r="M91" s="90"/>
      <c r="N91" s="90"/>
      <c r="O91" s="90"/>
    </row>
    <row r="92" spans="1:15" x14ac:dyDescent="0.2">
      <c r="A92" s="90"/>
      <c r="B92" s="90"/>
      <c r="C92" s="90" t="s">
        <v>478</v>
      </c>
      <c r="D92" s="90"/>
      <c r="E92" s="90"/>
      <c r="F92" s="180">
        <f>SUM(F8:F91)*1000-'Forecast Expenditure'!L67</f>
        <v>0</v>
      </c>
      <c r="G92" s="180">
        <f>SUM(G8:G91)*1000-'Forecast Expenditure'!M67</f>
        <v>0</v>
      </c>
      <c r="H92" s="180">
        <f>SUM(H8:H91)*1000-'Forecast Expenditure'!N67</f>
        <v>0</v>
      </c>
      <c r="I92" s="180">
        <f>SUM(I8:I91)*1000-'Forecast Expenditure'!O67</f>
        <v>0</v>
      </c>
      <c r="J92" s="180">
        <f>SUM(J8:J91)*1000-'Forecast Expenditure'!P67</f>
        <v>0</v>
      </c>
      <c r="K92" s="180">
        <f>SUM(K8:K91)*1000-'Forecast Expenditure'!Q67</f>
        <v>0</v>
      </c>
      <c r="L92" s="180">
        <f>SUM(L8:L91)*1000-'Forecast Expenditure'!R67</f>
        <v>0</v>
      </c>
      <c r="M92" s="90"/>
      <c r="N92" s="90"/>
      <c r="O92" s="90"/>
    </row>
    <row r="93" spans="1:15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</row>
    <row r="94" spans="1:15" ht="15.75" x14ac:dyDescent="0.25">
      <c r="A94" s="26"/>
      <c r="B94" s="26" t="s">
        <v>290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</row>
    <row r="95" spans="1:15" x14ac:dyDescent="0.2">
      <c r="A95" s="90"/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</row>
    <row r="96" spans="1:15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</sheetData>
  <mergeCells count="2">
    <mergeCell ref="B6:B7"/>
    <mergeCell ref="C6:C7"/>
  </mergeCells>
  <conditionalFormatting sqref="L2">
    <cfRule type="expression" dxfId="1" priority="1">
      <formula>$L$2="Check!"</formula>
    </cfRule>
  </conditionalFormatting>
  <hyperlinks>
    <hyperlink ref="L1" location="Menu!A1" display="Menu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S523"/>
  <sheetViews>
    <sheetView tabSelected="1" zoomScale="80" zoomScaleNormal="80" workbookViewId="0"/>
  </sheetViews>
  <sheetFormatPr defaultColWidth="0" defaultRowHeight="12.75" customHeight="1" zeroHeight="1" x14ac:dyDescent="0.2"/>
  <cols>
    <col min="1" max="1" width="3.625" style="110" customWidth="1"/>
    <col min="2" max="2" width="42.125" style="110" customWidth="1"/>
    <col min="3" max="3" width="39.5" style="110" customWidth="1"/>
    <col min="4" max="4" width="21.5" style="110" bestFit="1" customWidth="1"/>
    <col min="5" max="11" width="13.375" style="110" customWidth="1"/>
    <col min="12" max="12" width="3.625" style="110" customWidth="1"/>
    <col min="13" max="17" width="15.375" style="110" hidden="1" customWidth="1"/>
    <col min="18" max="18" width="3.625" style="110" hidden="1" customWidth="1"/>
    <col min="19" max="16384" width="9" style="110" hidden="1"/>
  </cols>
  <sheetData>
    <row r="1" spans="1:19" ht="18" x14ac:dyDescent="0.25">
      <c r="A1" s="24" t="s">
        <v>139</v>
      </c>
      <c r="B1" s="24"/>
      <c r="C1" s="24"/>
      <c r="D1" s="24"/>
      <c r="E1" s="24"/>
      <c r="F1" s="24"/>
      <c r="G1" s="24"/>
      <c r="H1" s="24"/>
      <c r="I1" s="24"/>
      <c r="J1" s="24"/>
      <c r="K1" s="27" t="s">
        <v>39</v>
      </c>
      <c r="L1" s="24"/>
    </row>
    <row r="2" spans="1:19" ht="15.75" x14ac:dyDescent="0.25">
      <c r="A2" s="26" t="str">
        <f ca="1">RIGHT(CELL("filename", $A$1), LEN(CELL("filename", $A$1)) - SEARCH("]", CELL("filename", $A$1)))</f>
        <v>Reset RIN 2.2 Repex</v>
      </c>
      <c r="B2" s="26"/>
      <c r="C2" s="26"/>
      <c r="D2" s="26"/>
      <c r="E2" s="26"/>
      <c r="F2" s="26"/>
      <c r="G2" s="26"/>
      <c r="H2" s="26"/>
      <c r="I2" s="26"/>
      <c r="J2" s="26" t="s">
        <v>40</v>
      </c>
      <c r="K2" s="93" t="str">
        <f>IF(ROUND(SUM(E22:K156),0)=ROUND(SUM('Forecast Expenditure'!L67:R67),0),"OK","Check!")</f>
        <v>OK</v>
      </c>
      <c r="L2" s="26"/>
    </row>
    <row r="3" spans="1:19" x14ac:dyDescent="0.2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</row>
    <row r="4" spans="1:19" x14ac:dyDescent="0.2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</row>
    <row r="5" spans="1:19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</row>
    <row r="6" spans="1:19" x14ac:dyDescent="0.2">
      <c r="A6" s="9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</row>
    <row r="7" spans="1:19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</row>
    <row r="8" spans="1:19" x14ac:dyDescent="0.2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</row>
    <row r="9" spans="1:19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</row>
    <row r="10" spans="1:19" x14ac:dyDescent="0.2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</row>
    <row r="11" spans="1:19" x14ac:dyDescent="0.2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</row>
    <row r="12" spans="1:19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</row>
    <row r="13" spans="1:19" x14ac:dyDescent="0.2">
      <c r="A13" s="92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</row>
    <row r="14" spans="1:19" x14ac:dyDescent="0.2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</row>
    <row r="15" spans="1:19" x14ac:dyDescent="0.2">
      <c r="A15" s="92"/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</row>
    <row r="16" spans="1:19" x14ac:dyDescent="0.2">
      <c r="A16" s="92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</row>
    <row r="17" spans="1:19" x14ac:dyDescent="0.2">
      <c r="A17" s="92"/>
      <c r="B17" s="92"/>
      <c r="C17" s="157"/>
      <c r="D17" s="158"/>
      <c r="E17" s="159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</row>
    <row r="18" spans="1:19" ht="18.75" customHeight="1" x14ac:dyDescent="0.2">
      <c r="A18" s="92"/>
      <c r="B18" s="118" t="s">
        <v>292</v>
      </c>
      <c r="C18" s="119"/>
      <c r="D18" s="119"/>
      <c r="E18" s="119"/>
      <c r="F18" s="119"/>
      <c r="G18" s="119"/>
      <c r="H18" s="119"/>
      <c r="I18" s="119"/>
      <c r="J18" s="119"/>
      <c r="K18" s="119"/>
      <c r="L18" s="92"/>
      <c r="M18" s="92"/>
      <c r="N18" s="92"/>
      <c r="O18" s="92"/>
      <c r="P18" s="92"/>
      <c r="Q18" s="92"/>
      <c r="R18" s="92"/>
      <c r="S18" s="92"/>
    </row>
    <row r="19" spans="1:19" ht="13.5" thickBot="1" x14ac:dyDescent="0.25">
      <c r="A19" s="92"/>
      <c r="B19" s="120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</row>
    <row r="20" spans="1:19" ht="13.5" thickBot="1" x14ac:dyDescent="0.25">
      <c r="A20" s="92"/>
      <c r="B20" s="114" t="s">
        <v>293</v>
      </c>
      <c r="C20" s="90"/>
      <c r="D20" s="90"/>
      <c r="E20" s="225" t="s">
        <v>450</v>
      </c>
      <c r="F20" s="226"/>
      <c r="G20" s="226"/>
      <c r="H20" s="226"/>
      <c r="I20" s="226"/>
      <c r="J20" s="226"/>
      <c r="K20" s="227"/>
      <c r="L20" s="92"/>
      <c r="M20" s="92"/>
      <c r="N20" s="92"/>
      <c r="O20" s="92"/>
      <c r="P20" s="92"/>
      <c r="Q20" s="92"/>
      <c r="R20" s="92"/>
      <c r="S20" s="92"/>
    </row>
    <row r="21" spans="1:19" ht="13.5" thickBot="1" x14ac:dyDescent="0.25">
      <c r="A21" s="92"/>
      <c r="B21" s="121" t="s">
        <v>177</v>
      </c>
      <c r="C21" s="122" t="s">
        <v>178</v>
      </c>
      <c r="D21" s="123"/>
      <c r="E21" s="124" t="s">
        <v>468</v>
      </c>
      <c r="F21" s="124" t="s">
        <v>469</v>
      </c>
      <c r="G21" s="125" t="s">
        <v>470</v>
      </c>
      <c r="H21" s="125" t="s">
        <v>471</v>
      </c>
      <c r="I21" s="125" t="s">
        <v>472</v>
      </c>
      <c r="J21" s="125" t="s">
        <v>473</v>
      </c>
      <c r="K21" s="125" t="s">
        <v>474</v>
      </c>
      <c r="L21" s="92"/>
      <c r="M21" s="92"/>
      <c r="N21" s="92"/>
      <c r="O21" s="92"/>
      <c r="P21" s="92"/>
      <c r="Q21" s="92"/>
      <c r="R21" s="92"/>
      <c r="S21" s="92"/>
    </row>
    <row r="22" spans="1:19" x14ac:dyDescent="0.2">
      <c r="A22" s="92"/>
      <c r="B22" s="222" t="s">
        <v>294</v>
      </c>
      <c r="C22" s="126" t="s">
        <v>247</v>
      </c>
      <c r="D22" s="127"/>
      <c r="E22" s="128"/>
      <c r="F22" s="129"/>
      <c r="G22" s="129"/>
      <c r="H22" s="129"/>
      <c r="I22" s="129"/>
      <c r="J22" s="129"/>
      <c r="K22" s="130"/>
      <c r="L22" s="92"/>
      <c r="M22" s="92"/>
      <c r="N22" s="92"/>
      <c r="O22" s="92"/>
      <c r="P22" s="92"/>
      <c r="Q22" s="92"/>
      <c r="R22" s="92"/>
      <c r="S22" s="92"/>
    </row>
    <row r="23" spans="1:19" x14ac:dyDescent="0.2">
      <c r="A23" s="92"/>
      <c r="B23" s="223"/>
      <c r="C23" s="131" t="s">
        <v>249</v>
      </c>
      <c r="D23" s="132"/>
      <c r="E23" s="133"/>
      <c r="F23" s="134"/>
      <c r="G23" s="134"/>
      <c r="H23" s="134"/>
      <c r="I23" s="134"/>
      <c r="J23" s="134"/>
      <c r="K23" s="135"/>
      <c r="L23" s="92"/>
      <c r="M23" s="92"/>
      <c r="N23" s="92"/>
      <c r="O23" s="92"/>
      <c r="P23" s="92"/>
      <c r="Q23" s="92"/>
      <c r="R23" s="92"/>
      <c r="S23" s="92"/>
    </row>
    <row r="24" spans="1:19" x14ac:dyDescent="0.2">
      <c r="A24" s="92"/>
      <c r="B24" s="223"/>
      <c r="C24" s="131" t="s">
        <v>251</v>
      </c>
      <c r="D24" s="132"/>
      <c r="E24" s="133"/>
      <c r="F24" s="134"/>
      <c r="G24" s="134"/>
      <c r="H24" s="134"/>
      <c r="I24" s="134"/>
      <c r="J24" s="134"/>
      <c r="K24" s="135"/>
      <c r="L24" s="92"/>
      <c r="M24" s="92"/>
      <c r="N24" s="92"/>
      <c r="O24" s="92"/>
      <c r="P24" s="92"/>
      <c r="Q24" s="92"/>
      <c r="R24" s="92"/>
      <c r="S24" s="92"/>
    </row>
    <row r="25" spans="1:19" x14ac:dyDescent="0.2">
      <c r="A25" s="92"/>
      <c r="B25" s="223"/>
      <c r="C25" s="131" t="s">
        <v>255</v>
      </c>
      <c r="D25" s="132"/>
      <c r="E25" s="133"/>
      <c r="F25" s="134"/>
      <c r="G25" s="134"/>
      <c r="H25" s="134"/>
      <c r="I25" s="134"/>
      <c r="J25" s="134"/>
      <c r="K25" s="135"/>
      <c r="L25" s="92"/>
      <c r="M25" s="92"/>
      <c r="N25" s="92"/>
      <c r="O25" s="92"/>
      <c r="P25" s="92"/>
      <c r="Q25" s="92"/>
      <c r="R25" s="92"/>
      <c r="S25" s="92"/>
    </row>
    <row r="26" spans="1:19" x14ac:dyDescent="0.2">
      <c r="A26" s="92"/>
      <c r="B26" s="223"/>
      <c r="C26" s="131" t="s">
        <v>259</v>
      </c>
      <c r="D26" s="132"/>
      <c r="E26" s="133"/>
      <c r="F26" s="134"/>
      <c r="G26" s="134"/>
      <c r="H26" s="134"/>
      <c r="I26" s="134"/>
      <c r="J26" s="134"/>
      <c r="K26" s="135"/>
      <c r="L26" s="92"/>
      <c r="M26" s="92"/>
      <c r="N26" s="92"/>
      <c r="O26" s="92"/>
      <c r="P26" s="92"/>
      <c r="Q26" s="92"/>
      <c r="R26" s="92"/>
      <c r="S26" s="92"/>
    </row>
    <row r="27" spans="1:19" x14ac:dyDescent="0.2">
      <c r="A27" s="92"/>
      <c r="B27" s="223"/>
      <c r="C27" s="131" t="s">
        <v>262</v>
      </c>
      <c r="D27" s="132"/>
      <c r="E27" s="133"/>
      <c r="F27" s="134"/>
      <c r="G27" s="134"/>
      <c r="H27" s="134"/>
      <c r="I27" s="134"/>
      <c r="J27" s="134"/>
      <c r="K27" s="135"/>
      <c r="L27" s="92"/>
      <c r="M27" s="92"/>
      <c r="N27" s="92"/>
      <c r="O27" s="92"/>
      <c r="P27" s="92"/>
      <c r="Q27" s="92"/>
      <c r="R27" s="92"/>
      <c r="S27" s="92"/>
    </row>
    <row r="28" spans="1:19" x14ac:dyDescent="0.2">
      <c r="A28" s="92"/>
      <c r="B28" s="223"/>
      <c r="C28" s="131" t="s">
        <v>264</v>
      </c>
      <c r="D28" s="132"/>
      <c r="E28" s="133"/>
      <c r="F28" s="134"/>
      <c r="G28" s="134"/>
      <c r="H28" s="134"/>
      <c r="I28" s="134"/>
      <c r="J28" s="134"/>
      <c r="K28" s="135"/>
      <c r="L28" s="92"/>
      <c r="M28" s="92"/>
      <c r="N28" s="92"/>
      <c r="O28" s="92"/>
      <c r="P28" s="92"/>
      <c r="Q28" s="92"/>
      <c r="R28" s="92"/>
      <c r="S28" s="92"/>
    </row>
    <row r="29" spans="1:19" x14ac:dyDescent="0.2">
      <c r="A29" s="92"/>
      <c r="B29" s="223"/>
      <c r="C29" s="131" t="s">
        <v>265</v>
      </c>
      <c r="D29" s="132"/>
      <c r="E29" s="133"/>
      <c r="F29" s="134"/>
      <c r="G29" s="134"/>
      <c r="H29" s="134"/>
      <c r="I29" s="134"/>
      <c r="J29" s="134"/>
      <c r="K29" s="135"/>
      <c r="L29" s="92"/>
      <c r="M29" s="92"/>
      <c r="N29" s="92"/>
      <c r="O29" s="92"/>
      <c r="P29" s="92"/>
      <c r="Q29" s="92"/>
      <c r="R29" s="92"/>
      <c r="S29" s="92"/>
    </row>
    <row r="30" spans="1:19" x14ac:dyDescent="0.2">
      <c r="A30" s="92"/>
      <c r="B30" s="223"/>
      <c r="C30" s="131" t="s">
        <v>266</v>
      </c>
      <c r="D30" s="132"/>
      <c r="E30" s="133"/>
      <c r="F30" s="134"/>
      <c r="G30" s="134"/>
      <c r="H30" s="134"/>
      <c r="I30" s="134"/>
      <c r="J30" s="134"/>
      <c r="K30" s="135"/>
      <c r="L30" s="92"/>
      <c r="M30" s="92"/>
      <c r="N30" s="92"/>
      <c r="O30" s="92"/>
      <c r="P30" s="92"/>
      <c r="Q30" s="92"/>
      <c r="R30" s="92"/>
      <c r="S30" s="92"/>
    </row>
    <row r="31" spans="1:19" x14ac:dyDescent="0.2">
      <c r="A31" s="92"/>
      <c r="B31" s="223"/>
      <c r="C31" s="131" t="s">
        <v>267</v>
      </c>
      <c r="D31" s="132"/>
      <c r="E31" s="133"/>
      <c r="F31" s="134"/>
      <c r="G31" s="134"/>
      <c r="H31" s="134"/>
      <c r="I31" s="134"/>
      <c r="J31" s="134"/>
      <c r="K31" s="135"/>
      <c r="L31" s="92"/>
      <c r="M31" s="92"/>
      <c r="N31" s="92"/>
      <c r="O31" s="92"/>
      <c r="P31" s="92"/>
      <c r="Q31" s="92"/>
      <c r="R31" s="92"/>
      <c r="S31" s="92"/>
    </row>
    <row r="32" spans="1:19" x14ac:dyDescent="0.2">
      <c r="A32" s="92"/>
      <c r="B32" s="223"/>
      <c r="C32" s="131" t="s">
        <v>268</v>
      </c>
      <c r="D32" s="132"/>
      <c r="E32" s="133"/>
      <c r="F32" s="134"/>
      <c r="G32" s="134"/>
      <c r="H32" s="134"/>
      <c r="I32" s="134"/>
      <c r="J32" s="134"/>
      <c r="K32" s="135"/>
      <c r="L32" s="92"/>
      <c r="M32" s="92"/>
      <c r="N32" s="92"/>
      <c r="O32" s="92"/>
      <c r="P32" s="92"/>
      <c r="Q32" s="92"/>
      <c r="R32" s="92"/>
      <c r="S32" s="92"/>
    </row>
    <row r="33" spans="1:19" x14ac:dyDescent="0.2">
      <c r="A33" s="92"/>
      <c r="B33" s="223"/>
      <c r="C33" s="131" t="s">
        <v>269</v>
      </c>
      <c r="D33" s="132"/>
      <c r="E33" s="133"/>
      <c r="F33" s="134"/>
      <c r="G33" s="134"/>
      <c r="H33" s="134"/>
      <c r="I33" s="134"/>
      <c r="J33" s="134"/>
      <c r="K33" s="135"/>
      <c r="L33" s="92"/>
      <c r="M33" s="92"/>
      <c r="N33" s="92"/>
      <c r="O33" s="92"/>
      <c r="P33" s="92"/>
      <c r="Q33" s="92"/>
      <c r="R33" s="92"/>
      <c r="S33" s="92"/>
    </row>
    <row r="34" spans="1:19" x14ac:dyDescent="0.2">
      <c r="A34" s="92"/>
      <c r="B34" s="223"/>
      <c r="C34" s="131" t="s">
        <v>270</v>
      </c>
      <c r="D34" s="132"/>
      <c r="E34" s="133"/>
      <c r="F34" s="134"/>
      <c r="G34" s="134"/>
      <c r="H34" s="134"/>
      <c r="I34" s="134"/>
      <c r="J34" s="134"/>
      <c r="K34" s="135"/>
      <c r="L34" s="92"/>
      <c r="M34" s="92"/>
      <c r="N34" s="92"/>
      <c r="O34" s="92"/>
      <c r="P34" s="92"/>
      <c r="Q34" s="92"/>
      <c r="R34" s="92"/>
      <c r="S34" s="92"/>
    </row>
    <row r="35" spans="1:19" x14ac:dyDescent="0.2">
      <c r="A35" s="92"/>
      <c r="B35" s="223"/>
      <c r="C35" s="131" t="s">
        <v>271</v>
      </c>
      <c r="D35" s="132"/>
      <c r="E35" s="133"/>
      <c r="F35" s="134"/>
      <c r="G35" s="134"/>
      <c r="H35" s="134"/>
      <c r="I35" s="134"/>
      <c r="J35" s="134"/>
      <c r="K35" s="135"/>
      <c r="L35" s="92"/>
      <c r="M35" s="92"/>
      <c r="N35" s="92"/>
      <c r="O35" s="92"/>
      <c r="P35" s="92"/>
      <c r="Q35" s="92"/>
      <c r="R35" s="92"/>
      <c r="S35" s="92"/>
    </row>
    <row r="36" spans="1:19" x14ac:dyDescent="0.2">
      <c r="A36" s="92"/>
      <c r="B36" s="223"/>
      <c r="C36" s="131" t="s">
        <v>272</v>
      </c>
      <c r="D36" s="132"/>
      <c r="E36" s="133"/>
      <c r="F36" s="134"/>
      <c r="G36" s="134"/>
      <c r="H36" s="134"/>
      <c r="I36" s="134"/>
      <c r="J36" s="134"/>
      <c r="K36" s="135"/>
      <c r="L36" s="92"/>
      <c r="M36" s="92"/>
      <c r="N36" s="92"/>
      <c r="O36" s="92"/>
      <c r="P36" s="92"/>
      <c r="Q36" s="92"/>
      <c r="R36" s="92"/>
      <c r="S36" s="92"/>
    </row>
    <row r="37" spans="1:19" x14ac:dyDescent="0.2">
      <c r="A37" s="92"/>
      <c r="B37" s="223"/>
      <c r="C37" s="131" t="s">
        <v>273</v>
      </c>
      <c r="D37" s="132"/>
      <c r="E37" s="133"/>
      <c r="F37" s="134"/>
      <c r="G37" s="134"/>
      <c r="H37" s="134"/>
      <c r="I37" s="134"/>
      <c r="J37" s="134"/>
      <c r="K37" s="135"/>
      <c r="L37" s="92"/>
      <c r="M37" s="92"/>
      <c r="N37" s="92"/>
      <c r="O37" s="92"/>
      <c r="P37" s="92"/>
      <c r="Q37" s="92"/>
      <c r="R37" s="92"/>
      <c r="S37" s="92"/>
    </row>
    <row r="38" spans="1:19" x14ac:dyDescent="0.2">
      <c r="A38" s="92"/>
      <c r="B38" s="223"/>
      <c r="C38" s="131" t="s">
        <v>274</v>
      </c>
      <c r="D38" s="132"/>
      <c r="E38" s="133"/>
      <c r="F38" s="134"/>
      <c r="G38" s="134"/>
      <c r="H38" s="134"/>
      <c r="I38" s="134"/>
      <c r="J38" s="134"/>
      <c r="K38" s="135"/>
      <c r="L38" s="92"/>
      <c r="M38" s="92"/>
      <c r="N38" s="92"/>
      <c r="O38" s="92"/>
      <c r="P38" s="92"/>
      <c r="Q38" s="92"/>
      <c r="R38" s="92"/>
      <c r="S38" s="92"/>
    </row>
    <row r="39" spans="1:19" x14ac:dyDescent="0.2">
      <c r="A39" s="92"/>
      <c r="B39" s="223"/>
      <c r="C39" s="131" t="s">
        <v>275</v>
      </c>
      <c r="D39" s="132"/>
      <c r="E39" s="133"/>
      <c r="F39" s="134"/>
      <c r="G39" s="134"/>
      <c r="H39" s="134"/>
      <c r="I39" s="134"/>
      <c r="J39" s="134"/>
      <c r="K39" s="135"/>
      <c r="L39" s="92"/>
      <c r="M39" s="92"/>
      <c r="N39" s="92"/>
      <c r="O39" s="92"/>
      <c r="P39" s="92"/>
      <c r="Q39" s="92"/>
      <c r="R39" s="92"/>
      <c r="S39" s="92"/>
    </row>
    <row r="40" spans="1:19" ht="13.5" customHeight="1" x14ac:dyDescent="0.2">
      <c r="A40" s="92"/>
      <c r="B40" s="223"/>
      <c r="C40" s="131" t="s">
        <v>276</v>
      </c>
      <c r="D40" s="132"/>
      <c r="E40" s="133"/>
      <c r="F40" s="134"/>
      <c r="G40" s="134"/>
      <c r="H40" s="134"/>
      <c r="I40" s="134"/>
      <c r="J40" s="134"/>
      <c r="K40" s="135"/>
      <c r="L40" s="92"/>
      <c r="M40" s="92"/>
      <c r="N40" s="92"/>
      <c r="O40" s="92"/>
      <c r="P40" s="92"/>
      <c r="Q40" s="92"/>
      <c r="R40" s="92"/>
      <c r="S40" s="92"/>
    </row>
    <row r="41" spans="1:19" ht="13.5" thickBot="1" x14ac:dyDescent="0.25">
      <c r="A41" s="92"/>
      <c r="B41" s="224"/>
      <c r="C41" s="136" t="s">
        <v>150</v>
      </c>
      <c r="D41" s="137"/>
      <c r="E41" s="138"/>
      <c r="F41" s="139"/>
      <c r="G41" s="139"/>
      <c r="H41" s="139"/>
      <c r="I41" s="139"/>
      <c r="J41" s="139"/>
      <c r="K41" s="140"/>
      <c r="L41" s="92"/>
      <c r="M41" s="92"/>
      <c r="N41" s="92"/>
      <c r="O41" s="92"/>
      <c r="P41" s="92"/>
      <c r="Q41" s="92"/>
      <c r="R41" s="92"/>
      <c r="S41" s="92"/>
    </row>
    <row r="42" spans="1:19" x14ac:dyDescent="0.2">
      <c r="A42" s="92"/>
      <c r="B42" s="222" t="s">
        <v>295</v>
      </c>
      <c r="C42" s="126" t="s">
        <v>180</v>
      </c>
      <c r="D42" s="127"/>
      <c r="E42" s="128"/>
      <c r="F42" s="129"/>
      <c r="G42" s="129"/>
      <c r="H42" s="129"/>
      <c r="I42" s="129"/>
      <c r="J42" s="129"/>
      <c r="K42" s="130"/>
      <c r="L42" s="92"/>
      <c r="M42" s="92"/>
      <c r="N42" s="92"/>
      <c r="O42" s="92"/>
      <c r="P42" s="92"/>
      <c r="Q42" s="92"/>
      <c r="R42" s="92"/>
      <c r="S42" s="92"/>
    </row>
    <row r="43" spans="1:19" x14ac:dyDescent="0.2">
      <c r="A43" s="92"/>
      <c r="B43" s="223"/>
      <c r="C43" s="131" t="s">
        <v>182</v>
      </c>
      <c r="D43" s="132"/>
      <c r="E43" s="133"/>
      <c r="F43" s="134"/>
      <c r="G43" s="134"/>
      <c r="H43" s="134"/>
      <c r="I43" s="134"/>
      <c r="J43" s="134"/>
      <c r="K43" s="135"/>
      <c r="L43" s="92"/>
      <c r="M43" s="92"/>
      <c r="N43" s="92"/>
      <c r="O43" s="92"/>
      <c r="P43" s="92"/>
      <c r="Q43" s="92"/>
      <c r="R43" s="92"/>
      <c r="S43" s="92"/>
    </row>
    <row r="44" spans="1:19" x14ac:dyDescent="0.2">
      <c r="A44" s="92"/>
      <c r="B44" s="223"/>
      <c r="C44" s="131" t="s">
        <v>252</v>
      </c>
      <c r="D44" s="132"/>
      <c r="E44" s="133"/>
      <c r="F44" s="134"/>
      <c r="G44" s="134"/>
      <c r="H44" s="134"/>
      <c r="I44" s="134"/>
      <c r="J44" s="134"/>
      <c r="K44" s="135"/>
      <c r="L44" s="92"/>
      <c r="M44" s="92"/>
      <c r="N44" s="92"/>
      <c r="O44" s="92"/>
      <c r="P44" s="92"/>
      <c r="Q44" s="92"/>
      <c r="R44" s="92"/>
      <c r="S44" s="92"/>
    </row>
    <row r="45" spans="1:19" x14ac:dyDescent="0.2">
      <c r="A45" s="92"/>
      <c r="B45" s="223"/>
      <c r="C45" s="131" t="s">
        <v>256</v>
      </c>
      <c r="D45" s="132"/>
      <c r="E45" s="133"/>
      <c r="F45" s="134"/>
      <c r="G45" s="134"/>
      <c r="H45" s="134"/>
      <c r="I45" s="134"/>
      <c r="J45" s="134"/>
      <c r="K45" s="135"/>
      <c r="L45" s="92"/>
      <c r="M45" s="92"/>
      <c r="N45" s="92"/>
      <c r="O45" s="92"/>
      <c r="P45" s="92"/>
      <c r="Q45" s="92"/>
      <c r="R45" s="92"/>
      <c r="S45" s="92"/>
    </row>
    <row r="46" spans="1:19" x14ac:dyDescent="0.2">
      <c r="A46" s="92"/>
      <c r="B46" s="223"/>
      <c r="C46" s="131" t="s">
        <v>186</v>
      </c>
      <c r="D46" s="132"/>
      <c r="E46" s="133"/>
      <c r="F46" s="134"/>
      <c r="G46" s="134"/>
      <c r="H46" s="134"/>
      <c r="I46" s="134"/>
      <c r="J46" s="134"/>
      <c r="K46" s="135"/>
      <c r="L46" s="92"/>
      <c r="M46" s="92"/>
      <c r="N46" s="92"/>
      <c r="O46" s="92"/>
      <c r="P46" s="92"/>
      <c r="Q46" s="92"/>
      <c r="R46" s="92"/>
      <c r="S46" s="92"/>
    </row>
    <row r="47" spans="1:19" x14ac:dyDescent="0.2">
      <c r="A47" s="92"/>
      <c r="B47" s="223"/>
      <c r="C47" s="131" t="s">
        <v>263</v>
      </c>
      <c r="D47" s="132"/>
      <c r="E47" s="133"/>
      <c r="F47" s="134"/>
      <c r="G47" s="134"/>
      <c r="H47" s="134"/>
      <c r="I47" s="134"/>
      <c r="J47" s="134"/>
      <c r="K47" s="135"/>
      <c r="L47" s="92"/>
      <c r="M47" s="92"/>
      <c r="N47" s="92"/>
      <c r="O47" s="92"/>
      <c r="P47" s="92"/>
      <c r="Q47" s="92"/>
      <c r="R47" s="92"/>
      <c r="S47" s="92"/>
    </row>
    <row r="48" spans="1:19" ht="13.5" thickBot="1" x14ac:dyDescent="0.25">
      <c r="A48" s="92"/>
      <c r="B48" s="224"/>
      <c r="C48" s="136" t="s">
        <v>150</v>
      </c>
      <c r="D48" s="137"/>
      <c r="E48" s="138"/>
      <c r="F48" s="139"/>
      <c r="G48" s="139"/>
      <c r="H48" s="139"/>
      <c r="I48" s="139"/>
      <c r="J48" s="139"/>
      <c r="K48" s="140"/>
      <c r="L48" s="92"/>
      <c r="M48" s="92"/>
      <c r="N48" s="92"/>
      <c r="O48" s="92"/>
      <c r="P48" s="92"/>
      <c r="Q48" s="92"/>
      <c r="R48" s="92"/>
      <c r="S48" s="92"/>
    </row>
    <row r="49" spans="1:19" x14ac:dyDescent="0.2">
      <c r="A49" s="92"/>
      <c r="B49" s="222" t="s">
        <v>296</v>
      </c>
      <c r="C49" s="126" t="s">
        <v>297</v>
      </c>
      <c r="D49" s="127" t="s">
        <v>298</v>
      </c>
      <c r="E49" s="128"/>
      <c r="F49" s="129"/>
      <c r="G49" s="129"/>
      <c r="H49" s="129"/>
      <c r="I49" s="129"/>
      <c r="J49" s="129"/>
      <c r="K49" s="130"/>
      <c r="L49" s="92"/>
      <c r="M49" s="92"/>
      <c r="N49" s="92"/>
      <c r="O49" s="92"/>
      <c r="P49" s="92"/>
      <c r="Q49" s="92"/>
      <c r="R49" s="92"/>
      <c r="S49" s="92"/>
    </row>
    <row r="50" spans="1:19" x14ac:dyDescent="0.2">
      <c r="A50" s="92"/>
      <c r="B50" s="223"/>
      <c r="C50" s="131" t="s">
        <v>182</v>
      </c>
      <c r="D50" s="132" t="s">
        <v>298</v>
      </c>
      <c r="E50" s="133"/>
      <c r="F50" s="134"/>
      <c r="G50" s="134"/>
      <c r="H50" s="134"/>
      <c r="I50" s="134"/>
      <c r="J50" s="134"/>
      <c r="K50" s="135"/>
      <c r="L50" s="92"/>
      <c r="M50" s="92"/>
      <c r="N50" s="92"/>
      <c r="O50" s="92"/>
      <c r="P50" s="92"/>
      <c r="Q50" s="92"/>
      <c r="R50" s="92"/>
      <c r="S50" s="92"/>
    </row>
    <row r="51" spans="1:19" x14ac:dyDescent="0.2">
      <c r="A51" s="92"/>
      <c r="B51" s="223"/>
      <c r="C51" s="131" t="s">
        <v>252</v>
      </c>
      <c r="D51" s="132" t="s">
        <v>298</v>
      </c>
      <c r="E51" s="133"/>
      <c r="F51" s="134"/>
      <c r="G51" s="134"/>
      <c r="H51" s="134"/>
      <c r="I51" s="134"/>
      <c r="J51" s="134"/>
      <c r="K51" s="135"/>
      <c r="L51" s="92"/>
      <c r="M51" s="92"/>
      <c r="N51" s="92"/>
      <c r="O51" s="92"/>
      <c r="P51" s="92"/>
      <c r="Q51" s="92"/>
      <c r="R51" s="92"/>
      <c r="S51" s="92"/>
    </row>
    <row r="52" spans="1:19" x14ac:dyDescent="0.2">
      <c r="A52" s="92"/>
      <c r="B52" s="223"/>
      <c r="C52" s="131" t="s">
        <v>256</v>
      </c>
      <c r="D52" s="132" t="s">
        <v>298</v>
      </c>
      <c r="E52" s="133"/>
      <c r="F52" s="134"/>
      <c r="G52" s="134"/>
      <c r="H52" s="134"/>
      <c r="I52" s="134"/>
      <c r="J52" s="134"/>
      <c r="K52" s="135"/>
      <c r="L52" s="92"/>
      <c r="M52" s="92"/>
      <c r="N52" s="92"/>
      <c r="O52" s="92"/>
      <c r="P52" s="92"/>
      <c r="Q52" s="92"/>
      <c r="R52" s="92"/>
      <c r="S52" s="92"/>
    </row>
    <row r="53" spans="1:19" x14ac:dyDescent="0.2">
      <c r="A53" s="92"/>
      <c r="B53" s="223"/>
      <c r="C53" s="131" t="s">
        <v>186</v>
      </c>
      <c r="D53" s="132" t="s">
        <v>298</v>
      </c>
      <c r="E53" s="133"/>
      <c r="F53" s="134"/>
      <c r="G53" s="134"/>
      <c r="H53" s="134"/>
      <c r="I53" s="134"/>
      <c r="J53" s="134"/>
      <c r="K53" s="135"/>
      <c r="L53" s="92"/>
      <c r="M53" s="92"/>
      <c r="N53" s="92"/>
      <c r="O53" s="92"/>
      <c r="P53" s="92"/>
      <c r="Q53" s="92"/>
      <c r="R53" s="92"/>
      <c r="S53" s="92"/>
    </row>
    <row r="54" spans="1:19" ht="13.5" thickBot="1" x14ac:dyDescent="0.25">
      <c r="A54" s="92"/>
      <c r="B54" s="223"/>
      <c r="C54" s="136" t="s">
        <v>263</v>
      </c>
      <c r="D54" s="137" t="s">
        <v>298</v>
      </c>
      <c r="E54" s="138"/>
      <c r="F54" s="139"/>
      <c r="G54" s="139"/>
      <c r="H54" s="139"/>
      <c r="I54" s="139"/>
      <c r="J54" s="139"/>
      <c r="K54" s="140"/>
      <c r="L54" s="92"/>
      <c r="M54" s="92"/>
      <c r="N54" s="92"/>
      <c r="O54" s="92"/>
      <c r="P54" s="92"/>
      <c r="Q54" s="92"/>
      <c r="R54" s="92"/>
      <c r="S54" s="92"/>
    </row>
    <row r="55" spans="1:19" x14ac:dyDescent="0.2">
      <c r="A55" s="92"/>
      <c r="B55" s="222" t="s">
        <v>299</v>
      </c>
      <c r="C55" s="126" t="s">
        <v>180</v>
      </c>
      <c r="D55" s="127" t="s">
        <v>300</v>
      </c>
      <c r="E55" s="128"/>
      <c r="F55" s="129"/>
      <c r="G55" s="129"/>
      <c r="H55" s="129"/>
      <c r="I55" s="129"/>
      <c r="J55" s="129"/>
      <c r="K55" s="130"/>
      <c r="L55" s="92"/>
      <c r="M55" s="92"/>
      <c r="N55" s="92"/>
      <c r="O55" s="92"/>
      <c r="P55" s="92"/>
      <c r="Q55" s="92"/>
      <c r="R55" s="92"/>
      <c r="S55" s="92"/>
    </row>
    <row r="56" spans="1:19" x14ac:dyDescent="0.2">
      <c r="A56" s="92"/>
      <c r="B56" s="223"/>
      <c r="C56" s="131" t="s">
        <v>182</v>
      </c>
      <c r="D56" s="132" t="s">
        <v>300</v>
      </c>
      <c r="E56" s="133"/>
      <c r="F56" s="134"/>
      <c r="G56" s="134"/>
      <c r="H56" s="134"/>
      <c r="I56" s="134"/>
      <c r="J56" s="134"/>
      <c r="K56" s="135"/>
      <c r="L56" s="92"/>
      <c r="M56" s="92"/>
      <c r="N56" s="92"/>
      <c r="O56" s="92"/>
      <c r="P56" s="92"/>
      <c r="Q56" s="92"/>
      <c r="R56" s="92"/>
      <c r="S56" s="92"/>
    </row>
    <row r="57" spans="1:19" x14ac:dyDescent="0.2">
      <c r="A57" s="92"/>
      <c r="B57" s="223"/>
      <c r="C57" s="131" t="s">
        <v>253</v>
      </c>
      <c r="D57" s="132" t="s">
        <v>300</v>
      </c>
      <c r="E57" s="133"/>
      <c r="F57" s="134"/>
      <c r="G57" s="134"/>
      <c r="H57" s="134"/>
      <c r="I57" s="134"/>
      <c r="J57" s="134"/>
      <c r="K57" s="135"/>
      <c r="L57" s="92"/>
      <c r="M57" s="92"/>
      <c r="N57" s="92"/>
      <c r="O57" s="92"/>
      <c r="P57" s="92"/>
      <c r="Q57" s="92"/>
      <c r="R57" s="92"/>
      <c r="S57" s="92"/>
    </row>
    <row r="58" spans="1:19" x14ac:dyDescent="0.2">
      <c r="A58" s="92"/>
      <c r="B58" s="223"/>
      <c r="C58" s="131" t="s">
        <v>257</v>
      </c>
      <c r="D58" s="132" t="s">
        <v>300</v>
      </c>
      <c r="E58" s="133"/>
      <c r="F58" s="134"/>
      <c r="G58" s="134"/>
      <c r="H58" s="134"/>
      <c r="I58" s="134"/>
      <c r="J58" s="134"/>
      <c r="K58" s="135"/>
      <c r="L58" s="92"/>
      <c r="M58" s="92"/>
      <c r="N58" s="92"/>
      <c r="O58" s="92"/>
      <c r="P58" s="92"/>
      <c r="Q58" s="92"/>
      <c r="R58" s="92"/>
      <c r="S58" s="92"/>
    </row>
    <row r="59" spans="1:19" x14ac:dyDescent="0.2">
      <c r="A59" s="92"/>
      <c r="B59" s="223"/>
      <c r="C59" s="131" t="s">
        <v>260</v>
      </c>
      <c r="D59" s="132" t="s">
        <v>300</v>
      </c>
      <c r="E59" s="133"/>
      <c r="F59" s="134"/>
      <c r="G59" s="134"/>
      <c r="H59" s="134"/>
      <c r="I59" s="134"/>
      <c r="J59" s="134"/>
      <c r="K59" s="135"/>
      <c r="L59" s="92"/>
      <c r="M59" s="92"/>
      <c r="N59" s="92"/>
      <c r="O59" s="92"/>
      <c r="P59" s="92"/>
      <c r="Q59" s="92"/>
      <c r="R59" s="92"/>
      <c r="S59" s="92"/>
    </row>
    <row r="60" spans="1:19" x14ac:dyDescent="0.2">
      <c r="A60" s="92"/>
      <c r="B60" s="223"/>
      <c r="C60" s="131" t="s">
        <v>256</v>
      </c>
      <c r="D60" s="132" t="s">
        <v>300</v>
      </c>
      <c r="E60" s="133"/>
      <c r="F60" s="134"/>
      <c r="G60" s="134"/>
      <c r="H60" s="134"/>
      <c r="I60" s="134"/>
      <c r="J60" s="134"/>
      <c r="K60" s="135"/>
      <c r="L60" s="92"/>
      <c r="M60" s="92"/>
      <c r="N60" s="92"/>
      <c r="O60" s="92"/>
      <c r="P60" s="92"/>
      <c r="Q60" s="92"/>
      <c r="R60" s="92"/>
      <c r="S60" s="92"/>
    </row>
    <row r="61" spans="1:19" x14ac:dyDescent="0.2">
      <c r="A61" s="92"/>
      <c r="B61" s="223"/>
      <c r="C61" s="131" t="s">
        <v>186</v>
      </c>
      <c r="D61" s="132" t="s">
        <v>300</v>
      </c>
      <c r="E61" s="133"/>
      <c r="F61" s="134"/>
      <c r="G61" s="134"/>
      <c r="H61" s="134"/>
      <c r="I61" s="134"/>
      <c r="J61" s="134"/>
      <c r="K61" s="135"/>
      <c r="L61" s="92"/>
      <c r="M61" s="92"/>
      <c r="N61" s="92"/>
      <c r="O61" s="92"/>
      <c r="P61" s="92"/>
      <c r="Q61" s="92"/>
      <c r="R61" s="92"/>
      <c r="S61" s="92"/>
    </row>
    <row r="62" spans="1:19" x14ac:dyDescent="0.2">
      <c r="A62" s="92"/>
      <c r="B62" s="223"/>
      <c r="C62" s="131" t="s">
        <v>263</v>
      </c>
      <c r="D62" s="132" t="s">
        <v>300</v>
      </c>
      <c r="E62" s="133"/>
      <c r="F62" s="134"/>
      <c r="G62" s="134"/>
      <c r="H62" s="134"/>
      <c r="I62" s="134"/>
      <c r="J62" s="134"/>
      <c r="K62" s="135"/>
      <c r="L62" s="92"/>
      <c r="M62" s="92"/>
      <c r="N62" s="92"/>
      <c r="O62" s="92"/>
      <c r="P62" s="92"/>
      <c r="Q62" s="92"/>
      <c r="R62" s="92"/>
      <c r="S62" s="92"/>
    </row>
    <row r="63" spans="1:19" ht="13.5" thickBot="1" x14ac:dyDescent="0.25">
      <c r="A63" s="92"/>
      <c r="B63" s="224"/>
      <c r="C63" s="136" t="s">
        <v>150</v>
      </c>
      <c r="D63" s="137" t="s">
        <v>300</v>
      </c>
      <c r="E63" s="138"/>
      <c r="F63" s="139"/>
      <c r="G63" s="139"/>
      <c r="H63" s="139"/>
      <c r="I63" s="139"/>
      <c r="J63" s="139"/>
      <c r="K63" s="140"/>
      <c r="L63" s="92"/>
      <c r="M63" s="92"/>
      <c r="N63" s="92"/>
      <c r="O63" s="92"/>
      <c r="P63" s="92"/>
      <c r="Q63" s="92"/>
      <c r="R63" s="92"/>
      <c r="S63" s="92"/>
    </row>
    <row r="64" spans="1:19" ht="25.5" customHeight="1" x14ac:dyDescent="0.2">
      <c r="A64" s="92"/>
      <c r="B64" s="222" t="s">
        <v>301</v>
      </c>
      <c r="C64" s="126" t="s">
        <v>180</v>
      </c>
      <c r="D64" s="127" t="s">
        <v>300</v>
      </c>
      <c r="E64" s="128">
        <f>'Forecast Expenditure'!L8</f>
        <v>28535.697919086633</v>
      </c>
      <c r="F64" s="129">
        <f>'Forecast Expenditure'!M8</f>
        <v>28535.697919086633</v>
      </c>
      <c r="G64" s="129">
        <f>'Forecast Expenditure'!N8</f>
        <v>28535.697919086633</v>
      </c>
      <c r="H64" s="129">
        <f>'Forecast Expenditure'!O8</f>
        <v>28535.697919086633</v>
      </c>
      <c r="I64" s="129">
        <f>'Forecast Expenditure'!P8</f>
        <v>28535.697919086633</v>
      </c>
      <c r="J64" s="129">
        <f>'Forecast Expenditure'!Q8</f>
        <v>28535.697919086633</v>
      </c>
      <c r="K64" s="130">
        <f>'Forecast Expenditure'!R8</f>
        <v>28535.697919086633</v>
      </c>
      <c r="L64" s="92"/>
      <c r="M64" s="92"/>
      <c r="N64" s="92"/>
      <c r="O64" s="92"/>
      <c r="P64" s="92"/>
      <c r="Q64" s="92"/>
      <c r="R64" s="92"/>
      <c r="S64" s="92"/>
    </row>
    <row r="65" spans="1:19" x14ac:dyDescent="0.2">
      <c r="A65" s="92"/>
      <c r="B65" s="223"/>
      <c r="C65" s="131" t="s">
        <v>182</v>
      </c>
      <c r="D65" s="132" t="s">
        <v>300</v>
      </c>
      <c r="E65" s="133">
        <f>'Forecast Expenditure'!L9</f>
        <v>0</v>
      </c>
      <c r="F65" s="134">
        <f>'Forecast Expenditure'!M9</f>
        <v>0</v>
      </c>
      <c r="G65" s="134">
        <f>'Forecast Expenditure'!N9</f>
        <v>0</v>
      </c>
      <c r="H65" s="134">
        <f>'Forecast Expenditure'!O9</f>
        <v>0</v>
      </c>
      <c r="I65" s="134">
        <f>'Forecast Expenditure'!P9</f>
        <v>0</v>
      </c>
      <c r="J65" s="134">
        <f>'Forecast Expenditure'!Q9</f>
        <v>0</v>
      </c>
      <c r="K65" s="135">
        <f>'Forecast Expenditure'!R9</f>
        <v>0</v>
      </c>
      <c r="L65" s="92"/>
      <c r="M65" s="92"/>
      <c r="N65" s="92"/>
      <c r="O65" s="92"/>
      <c r="P65" s="92"/>
      <c r="Q65" s="92"/>
      <c r="R65" s="92"/>
      <c r="S65" s="92"/>
    </row>
    <row r="66" spans="1:19" x14ac:dyDescent="0.2">
      <c r="A66" s="92"/>
      <c r="B66" s="223"/>
      <c r="C66" s="131" t="s">
        <v>183</v>
      </c>
      <c r="D66" s="132" t="s">
        <v>300</v>
      </c>
      <c r="E66" s="133">
        <f>'Forecast Expenditure'!L10</f>
        <v>538760.62746682065</v>
      </c>
      <c r="F66" s="134">
        <f>'Forecast Expenditure'!M10</f>
        <v>594877.67131241248</v>
      </c>
      <c r="G66" s="134">
        <f>'Forecast Expenditure'!N10</f>
        <v>594877.67131241248</v>
      </c>
      <c r="H66" s="134">
        <f>'Forecast Expenditure'!O10</f>
        <v>594877.67131241248</v>
      </c>
      <c r="I66" s="134">
        <f>'Forecast Expenditure'!P10</f>
        <v>594877.67131241248</v>
      </c>
      <c r="J66" s="134">
        <f>'Forecast Expenditure'!Q10</f>
        <v>594877.67131241248</v>
      </c>
      <c r="K66" s="135">
        <f>'Forecast Expenditure'!R10</f>
        <v>594877.67131241248</v>
      </c>
      <c r="L66" s="92"/>
      <c r="M66" s="92"/>
      <c r="N66" s="92"/>
      <c r="O66" s="92"/>
      <c r="P66" s="92"/>
      <c r="Q66" s="92"/>
      <c r="R66" s="92"/>
      <c r="S66" s="92"/>
    </row>
    <row r="67" spans="1:19" x14ac:dyDescent="0.2">
      <c r="A67" s="92"/>
      <c r="B67" s="223"/>
      <c r="C67" s="131" t="s">
        <v>184</v>
      </c>
      <c r="D67" s="132" t="s">
        <v>300</v>
      </c>
      <c r="E67" s="133">
        <f>'Forecast Expenditure'!L11</f>
        <v>0</v>
      </c>
      <c r="F67" s="134">
        <f>'Forecast Expenditure'!M11</f>
        <v>0</v>
      </c>
      <c r="G67" s="134">
        <f>'Forecast Expenditure'!N11</f>
        <v>0</v>
      </c>
      <c r="H67" s="134">
        <f>'Forecast Expenditure'!O11</f>
        <v>0</v>
      </c>
      <c r="I67" s="134">
        <f>'Forecast Expenditure'!P11</f>
        <v>0</v>
      </c>
      <c r="J67" s="134">
        <f>'Forecast Expenditure'!Q11</f>
        <v>0</v>
      </c>
      <c r="K67" s="135">
        <f>'Forecast Expenditure'!R11</f>
        <v>0</v>
      </c>
      <c r="L67" s="92"/>
      <c r="M67" s="92"/>
      <c r="N67" s="92"/>
      <c r="O67" s="92"/>
      <c r="P67" s="92"/>
      <c r="Q67" s="92"/>
      <c r="R67" s="92"/>
      <c r="S67" s="92"/>
    </row>
    <row r="68" spans="1:19" x14ac:dyDescent="0.2">
      <c r="A68" s="92"/>
      <c r="B68" s="223"/>
      <c r="C68" s="131" t="s">
        <v>185</v>
      </c>
      <c r="D68" s="132" t="s">
        <v>300</v>
      </c>
      <c r="E68" s="133">
        <f>'Forecast Expenditure'!L12</f>
        <v>0</v>
      </c>
      <c r="F68" s="134">
        <f>'Forecast Expenditure'!M12</f>
        <v>0</v>
      </c>
      <c r="G68" s="134">
        <f>'Forecast Expenditure'!N12</f>
        <v>0</v>
      </c>
      <c r="H68" s="134">
        <f>'Forecast Expenditure'!O12</f>
        <v>0</v>
      </c>
      <c r="I68" s="134">
        <f>'Forecast Expenditure'!P12</f>
        <v>0</v>
      </c>
      <c r="J68" s="134">
        <f>'Forecast Expenditure'!Q12</f>
        <v>0</v>
      </c>
      <c r="K68" s="135">
        <f>'Forecast Expenditure'!R12</f>
        <v>0</v>
      </c>
      <c r="L68" s="92"/>
      <c r="M68" s="92"/>
      <c r="N68" s="92"/>
      <c r="O68" s="92"/>
      <c r="P68" s="92"/>
      <c r="Q68" s="92"/>
      <c r="R68" s="92"/>
      <c r="S68" s="92"/>
    </row>
    <row r="69" spans="1:19" x14ac:dyDescent="0.2">
      <c r="A69" s="92"/>
      <c r="B69" s="223"/>
      <c r="C69" s="131" t="s">
        <v>186</v>
      </c>
      <c r="D69" s="132" t="s">
        <v>300</v>
      </c>
      <c r="E69" s="133">
        <f>'Forecast Expenditure'!L13</f>
        <v>0</v>
      </c>
      <c r="F69" s="134">
        <f>'Forecast Expenditure'!M13</f>
        <v>0</v>
      </c>
      <c r="G69" s="134">
        <f>'Forecast Expenditure'!N13</f>
        <v>0</v>
      </c>
      <c r="H69" s="134">
        <f>'Forecast Expenditure'!O13</f>
        <v>0</v>
      </c>
      <c r="I69" s="134">
        <f>'Forecast Expenditure'!P13</f>
        <v>0</v>
      </c>
      <c r="J69" s="134">
        <f>'Forecast Expenditure'!Q13</f>
        <v>0</v>
      </c>
      <c r="K69" s="135">
        <f>'Forecast Expenditure'!R13</f>
        <v>0</v>
      </c>
      <c r="L69" s="92"/>
      <c r="M69" s="92"/>
      <c r="N69" s="92"/>
      <c r="O69" s="92"/>
      <c r="P69" s="92"/>
      <c r="Q69" s="92"/>
      <c r="R69" s="92"/>
      <c r="S69" s="92"/>
    </row>
    <row r="70" spans="1:19" x14ac:dyDescent="0.2">
      <c r="A70" s="92"/>
      <c r="B70" s="223"/>
      <c r="C70" s="131" t="s">
        <v>187</v>
      </c>
      <c r="D70" s="132" t="s">
        <v>300</v>
      </c>
      <c r="E70" s="133">
        <f>'Forecast Expenditure'!L14</f>
        <v>0</v>
      </c>
      <c r="F70" s="134">
        <f>'Forecast Expenditure'!M14</f>
        <v>0</v>
      </c>
      <c r="G70" s="134">
        <f>'Forecast Expenditure'!N14</f>
        <v>0</v>
      </c>
      <c r="H70" s="134">
        <f>'Forecast Expenditure'!O14</f>
        <v>0</v>
      </c>
      <c r="I70" s="134">
        <f>'Forecast Expenditure'!P14</f>
        <v>0</v>
      </c>
      <c r="J70" s="134">
        <f>'Forecast Expenditure'!Q14</f>
        <v>0</v>
      </c>
      <c r="K70" s="135">
        <f>'Forecast Expenditure'!R14</f>
        <v>0</v>
      </c>
      <c r="L70" s="92"/>
      <c r="M70" s="92"/>
      <c r="N70" s="92"/>
      <c r="O70" s="92"/>
      <c r="P70" s="92"/>
      <c r="Q70" s="92"/>
      <c r="R70" s="92"/>
      <c r="S70" s="92"/>
    </row>
    <row r="71" spans="1:19" ht="13.5" thickBot="1" x14ac:dyDescent="0.25">
      <c r="A71" s="92"/>
      <c r="B71" s="223"/>
      <c r="C71" s="136" t="s">
        <v>150</v>
      </c>
      <c r="D71" s="137" t="s">
        <v>300</v>
      </c>
      <c r="E71" s="138">
        <f>'Forecast Expenditure'!L15</f>
        <v>0</v>
      </c>
      <c r="F71" s="139">
        <f>'Forecast Expenditure'!M15</f>
        <v>0</v>
      </c>
      <c r="G71" s="139">
        <f>'Forecast Expenditure'!N15</f>
        <v>0</v>
      </c>
      <c r="H71" s="139">
        <f>'Forecast Expenditure'!O15</f>
        <v>0</v>
      </c>
      <c r="I71" s="139">
        <f>'Forecast Expenditure'!P15</f>
        <v>0</v>
      </c>
      <c r="J71" s="139">
        <f>'Forecast Expenditure'!Q15</f>
        <v>0</v>
      </c>
      <c r="K71" s="140">
        <f>'Forecast Expenditure'!R15</f>
        <v>0</v>
      </c>
      <c r="L71" s="92"/>
      <c r="M71" s="92"/>
      <c r="N71" s="92"/>
      <c r="O71" s="92"/>
      <c r="P71" s="92"/>
      <c r="Q71" s="92"/>
      <c r="R71" s="92"/>
      <c r="S71" s="92"/>
    </row>
    <row r="72" spans="1:19" ht="25.5" customHeight="1" x14ac:dyDescent="0.2">
      <c r="A72" s="92"/>
      <c r="B72" s="222" t="s">
        <v>302</v>
      </c>
      <c r="C72" s="126" t="s">
        <v>248</v>
      </c>
      <c r="D72" s="127" t="s">
        <v>303</v>
      </c>
      <c r="E72" s="128"/>
      <c r="F72" s="129"/>
      <c r="G72" s="129"/>
      <c r="H72" s="129"/>
      <c r="I72" s="129"/>
      <c r="J72" s="129"/>
      <c r="K72" s="130"/>
      <c r="L72" s="92"/>
      <c r="M72" s="92"/>
      <c r="N72" s="92"/>
      <c r="O72" s="92"/>
      <c r="P72" s="92"/>
      <c r="Q72" s="92"/>
      <c r="R72" s="92"/>
      <c r="S72" s="92"/>
    </row>
    <row r="73" spans="1:19" x14ac:dyDescent="0.2">
      <c r="A73" s="92"/>
      <c r="B73" s="223"/>
      <c r="C73" s="131" t="s">
        <v>250</v>
      </c>
      <c r="D73" s="132" t="s">
        <v>304</v>
      </c>
      <c r="E73" s="133"/>
      <c r="F73" s="134"/>
      <c r="G73" s="134"/>
      <c r="H73" s="134"/>
      <c r="I73" s="134"/>
      <c r="J73" s="134"/>
      <c r="K73" s="135"/>
      <c r="L73" s="92"/>
      <c r="M73" s="92"/>
      <c r="N73" s="92"/>
      <c r="O73" s="92"/>
      <c r="P73" s="92"/>
      <c r="Q73" s="92"/>
      <c r="R73" s="92"/>
      <c r="S73" s="92"/>
    </row>
    <row r="74" spans="1:19" x14ac:dyDescent="0.2">
      <c r="A74" s="92"/>
      <c r="B74" s="223"/>
      <c r="C74" s="131" t="s">
        <v>254</v>
      </c>
      <c r="D74" s="132" t="s">
        <v>304</v>
      </c>
      <c r="E74" s="133"/>
      <c r="F74" s="134"/>
      <c r="G74" s="134"/>
      <c r="H74" s="134"/>
      <c r="I74" s="134"/>
      <c r="J74" s="134"/>
      <c r="K74" s="135"/>
      <c r="L74" s="92"/>
      <c r="M74" s="92"/>
      <c r="N74" s="92"/>
      <c r="O74" s="92"/>
      <c r="P74" s="92"/>
      <c r="Q74" s="92"/>
      <c r="R74" s="92"/>
      <c r="S74" s="92"/>
    </row>
    <row r="75" spans="1:19" x14ac:dyDescent="0.2">
      <c r="A75" s="92"/>
      <c r="B75" s="223"/>
      <c r="C75" s="131" t="s">
        <v>258</v>
      </c>
      <c r="D75" s="132" t="s">
        <v>304</v>
      </c>
      <c r="E75" s="133"/>
      <c r="F75" s="134"/>
      <c r="G75" s="134"/>
      <c r="H75" s="134"/>
      <c r="I75" s="134"/>
      <c r="J75" s="134"/>
      <c r="K75" s="135"/>
      <c r="L75" s="92"/>
      <c r="M75" s="92"/>
      <c r="N75" s="92"/>
      <c r="O75" s="92"/>
      <c r="P75" s="92"/>
      <c r="Q75" s="92"/>
      <c r="R75" s="92"/>
      <c r="S75" s="92"/>
    </row>
    <row r="76" spans="1:19" x14ac:dyDescent="0.2">
      <c r="A76" s="92"/>
      <c r="B76" s="223"/>
      <c r="C76" s="131" t="s">
        <v>261</v>
      </c>
      <c r="D76" s="132" t="s">
        <v>304</v>
      </c>
      <c r="E76" s="133"/>
      <c r="F76" s="134"/>
      <c r="G76" s="134"/>
      <c r="H76" s="134"/>
      <c r="I76" s="134"/>
      <c r="J76" s="134"/>
      <c r="K76" s="135"/>
      <c r="L76" s="92"/>
      <c r="M76" s="92"/>
      <c r="N76" s="92"/>
      <c r="O76" s="92"/>
      <c r="P76" s="92"/>
      <c r="Q76" s="92"/>
      <c r="R76" s="92"/>
      <c r="S76" s="92"/>
    </row>
    <row r="77" spans="1:19" x14ac:dyDescent="0.2">
      <c r="A77" s="92"/>
      <c r="B77" s="223"/>
      <c r="C77" s="131" t="s">
        <v>305</v>
      </c>
      <c r="D77" s="132" t="s">
        <v>304</v>
      </c>
      <c r="E77" s="133"/>
      <c r="F77" s="134"/>
      <c r="G77" s="134"/>
      <c r="H77" s="134"/>
      <c r="I77" s="134"/>
      <c r="J77" s="134"/>
      <c r="K77" s="135"/>
      <c r="L77" s="92"/>
      <c r="M77" s="92"/>
      <c r="N77" s="92"/>
      <c r="O77" s="92"/>
      <c r="P77" s="92"/>
      <c r="Q77" s="92"/>
      <c r="R77" s="92"/>
      <c r="S77" s="92"/>
    </row>
    <row r="78" spans="1:19" x14ac:dyDescent="0.2">
      <c r="A78" s="92"/>
      <c r="B78" s="223"/>
      <c r="C78" s="131" t="s">
        <v>306</v>
      </c>
      <c r="D78" s="132" t="s">
        <v>304</v>
      </c>
      <c r="E78" s="133"/>
      <c r="F78" s="134"/>
      <c r="G78" s="134"/>
      <c r="H78" s="134"/>
      <c r="I78" s="134"/>
      <c r="J78" s="134"/>
      <c r="K78" s="135"/>
      <c r="L78" s="92"/>
      <c r="M78" s="92"/>
      <c r="N78" s="92"/>
      <c r="O78" s="92"/>
      <c r="P78" s="92"/>
      <c r="Q78" s="92"/>
      <c r="R78" s="92"/>
      <c r="S78" s="92"/>
    </row>
    <row r="79" spans="1:19" x14ac:dyDescent="0.2">
      <c r="A79" s="92"/>
      <c r="B79" s="223"/>
      <c r="C79" s="131" t="s">
        <v>307</v>
      </c>
      <c r="D79" s="132" t="s">
        <v>304</v>
      </c>
      <c r="E79" s="133"/>
      <c r="F79" s="134"/>
      <c r="G79" s="134"/>
      <c r="H79" s="134"/>
      <c r="I79" s="134"/>
      <c r="J79" s="134"/>
      <c r="K79" s="135"/>
      <c r="L79" s="92"/>
      <c r="M79" s="92"/>
      <c r="N79" s="92"/>
      <c r="O79" s="92"/>
      <c r="P79" s="92"/>
      <c r="Q79" s="92"/>
      <c r="R79" s="92"/>
      <c r="S79" s="92"/>
    </row>
    <row r="80" spans="1:19" x14ac:dyDescent="0.2">
      <c r="A80" s="92"/>
      <c r="B80" s="223"/>
      <c r="C80" s="131" t="s">
        <v>308</v>
      </c>
      <c r="D80" s="132" t="s">
        <v>304</v>
      </c>
      <c r="E80" s="133"/>
      <c r="F80" s="134"/>
      <c r="G80" s="134"/>
      <c r="H80" s="134"/>
      <c r="I80" s="134"/>
      <c r="J80" s="134"/>
      <c r="K80" s="135"/>
      <c r="L80" s="92"/>
      <c r="M80" s="92"/>
      <c r="N80" s="92"/>
      <c r="O80" s="92"/>
      <c r="P80" s="92"/>
      <c r="Q80" s="92"/>
      <c r="R80" s="92"/>
      <c r="S80" s="92"/>
    </row>
    <row r="81" spans="1:19" x14ac:dyDescent="0.2">
      <c r="A81" s="92"/>
      <c r="B81" s="223"/>
      <c r="C81" s="131" t="s">
        <v>309</v>
      </c>
      <c r="D81" s="132" t="s">
        <v>304</v>
      </c>
      <c r="E81" s="133"/>
      <c r="F81" s="134"/>
      <c r="G81" s="134"/>
      <c r="H81" s="134"/>
      <c r="I81" s="134"/>
      <c r="J81" s="134"/>
      <c r="K81" s="135"/>
      <c r="L81" s="92"/>
      <c r="M81" s="92"/>
      <c r="N81" s="92"/>
      <c r="O81" s="92"/>
      <c r="P81" s="92"/>
      <c r="Q81" s="92"/>
      <c r="R81" s="92"/>
      <c r="S81" s="92"/>
    </row>
    <row r="82" spans="1:19" x14ac:dyDescent="0.2">
      <c r="A82" s="92"/>
      <c r="B82" s="223"/>
      <c r="C82" s="131" t="s">
        <v>310</v>
      </c>
      <c r="D82" s="132" t="s">
        <v>304</v>
      </c>
      <c r="E82" s="133"/>
      <c r="F82" s="134"/>
      <c r="G82" s="134"/>
      <c r="H82" s="134"/>
      <c r="I82" s="134"/>
      <c r="J82" s="134"/>
      <c r="K82" s="135"/>
      <c r="L82" s="92"/>
      <c r="M82" s="92"/>
      <c r="N82" s="92"/>
      <c r="O82" s="92"/>
      <c r="P82" s="92"/>
      <c r="Q82" s="92"/>
      <c r="R82" s="92"/>
      <c r="S82" s="92"/>
    </row>
    <row r="83" spans="1:19" x14ac:dyDescent="0.2">
      <c r="A83" s="92"/>
      <c r="B83" s="223"/>
      <c r="C83" s="131" t="s">
        <v>311</v>
      </c>
      <c r="D83" s="132" t="s">
        <v>304</v>
      </c>
      <c r="E83" s="133"/>
      <c r="F83" s="134"/>
      <c r="G83" s="134"/>
      <c r="H83" s="134"/>
      <c r="I83" s="134"/>
      <c r="J83" s="134"/>
      <c r="K83" s="135"/>
      <c r="L83" s="92"/>
      <c r="M83" s="92"/>
      <c r="N83" s="92"/>
      <c r="O83" s="92"/>
      <c r="P83" s="92"/>
      <c r="Q83" s="92"/>
      <c r="R83" s="92"/>
      <c r="S83" s="92"/>
    </row>
    <row r="84" spans="1:19" x14ac:dyDescent="0.2">
      <c r="A84" s="92"/>
      <c r="B84" s="223"/>
      <c r="C84" s="131" t="s">
        <v>312</v>
      </c>
      <c r="D84" s="132" t="s">
        <v>304</v>
      </c>
      <c r="E84" s="133"/>
      <c r="F84" s="134"/>
      <c r="G84" s="134"/>
      <c r="H84" s="134"/>
      <c r="I84" s="134"/>
      <c r="J84" s="134"/>
      <c r="K84" s="135"/>
      <c r="L84" s="92"/>
      <c r="M84" s="92"/>
      <c r="N84" s="92"/>
      <c r="O84" s="92"/>
      <c r="P84" s="92"/>
      <c r="Q84" s="92"/>
      <c r="R84" s="92"/>
      <c r="S84" s="92"/>
    </row>
    <row r="85" spans="1:19" x14ac:dyDescent="0.2">
      <c r="A85" s="92"/>
      <c r="B85" s="223"/>
      <c r="C85" s="131" t="s">
        <v>313</v>
      </c>
      <c r="D85" s="132" t="s">
        <v>304</v>
      </c>
      <c r="E85" s="133"/>
      <c r="F85" s="134"/>
      <c r="G85" s="134"/>
      <c r="H85" s="134"/>
      <c r="I85" s="134"/>
      <c r="J85" s="134"/>
      <c r="K85" s="135"/>
      <c r="L85" s="92"/>
      <c r="M85" s="92"/>
      <c r="N85" s="92"/>
      <c r="O85" s="92"/>
      <c r="P85" s="92"/>
      <c r="Q85" s="92"/>
      <c r="R85" s="92"/>
      <c r="S85" s="92"/>
    </row>
    <row r="86" spans="1:19" x14ac:dyDescent="0.2">
      <c r="A86" s="92"/>
      <c r="B86" s="223"/>
      <c r="C86" s="131" t="s">
        <v>314</v>
      </c>
      <c r="D86" s="132" t="s">
        <v>304</v>
      </c>
      <c r="E86" s="133"/>
      <c r="F86" s="134"/>
      <c r="G86" s="134"/>
      <c r="H86" s="134"/>
      <c r="I86" s="134"/>
      <c r="J86" s="134"/>
      <c r="K86" s="135"/>
      <c r="L86" s="92"/>
      <c r="M86" s="92"/>
      <c r="N86" s="92"/>
      <c r="O86" s="92"/>
      <c r="P86" s="92"/>
      <c r="Q86" s="92"/>
      <c r="R86" s="92"/>
      <c r="S86" s="92"/>
    </row>
    <row r="87" spans="1:19" ht="13.5" thickBot="1" x14ac:dyDescent="0.25">
      <c r="A87" s="92"/>
      <c r="B87" s="224"/>
      <c r="C87" s="136" t="s">
        <v>150</v>
      </c>
      <c r="D87" s="137" t="s">
        <v>304</v>
      </c>
      <c r="E87" s="138"/>
      <c r="F87" s="139"/>
      <c r="G87" s="139"/>
      <c r="H87" s="139"/>
      <c r="I87" s="139"/>
      <c r="J87" s="139"/>
      <c r="K87" s="140"/>
      <c r="L87" s="92"/>
      <c r="M87" s="92"/>
      <c r="N87" s="92"/>
      <c r="O87" s="92"/>
      <c r="P87" s="92"/>
      <c r="Q87" s="92"/>
      <c r="R87" s="92"/>
      <c r="S87" s="92"/>
    </row>
    <row r="88" spans="1:19" x14ac:dyDescent="0.2">
      <c r="A88" s="92"/>
      <c r="B88" s="216" t="s">
        <v>315</v>
      </c>
      <c r="C88" s="126" t="s">
        <v>189</v>
      </c>
      <c r="D88" s="127"/>
      <c r="E88" s="128">
        <f>'Forecast Expenditure'!L16</f>
        <v>729706.60273838835</v>
      </c>
      <c r="F88" s="129">
        <f>'Forecast Expenditure'!M16</f>
        <v>729706.60273838835</v>
      </c>
      <c r="G88" s="129">
        <f>'Forecast Expenditure'!N16</f>
        <v>729706.60273838835</v>
      </c>
      <c r="H88" s="129">
        <f>'Forecast Expenditure'!O16</f>
        <v>729706.60273838835</v>
      </c>
      <c r="I88" s="129">
        <f>'Forecast Expenditure'!P16</f>
        <v>729706.60273838835</v>
      </c>
      <c r="J88" s="129">
        <f>'Forecast Expenditure'!Q16</f>
        <v>729706.60273838835</v>
      </c>
      <c r="K88" s="130">
        <f>'Forecast Expenditure'!R16</f>
        <v>729706.60273838835</v>
      </c>
      <c r="L88" s="92"/>
      <c r="M88" s="92"/>
      <c r="N88" s="92"/>
      <c r="O88" s="92"/>
      <c r="P88" s="92"/>
      <c r="Q88" s="92"/>
      <c r="R88" s="92"/>
      <c r="S88" s="92"/>
    </row>
    <row r="89" spans="1:19" x14ac:dyDescent="0.2">
      <c r="A89" s="92"/>
      <c r="B89" s="217"/>
      <c r="C89" s="131" t="s">
        <v>191</v>
      </c>
      <c r="D89" s="132"/>
      <c r="E89" s="133">
        <f>'Forecast Expenditure'!L17</f>
        <v>0</v>
      </c>
      <c r="F89" s="134">
        <f>'Forecast Expenditure'!M17</f>
        <v>0</v>
      </c>
      <c r="G89" s="134">
        <f>'Forecast Expenditure'!N17</f>
        <v>0</v>
      </c>
      <c r="H89" s="134">
        <f>'Forecast Expenditure'!O17</f>
        <v>0</v>
      </c>
      <c r="I89" s="134">
        <f>'Forecast Expenditure'!P17</f>
        <v>0</v>
      </c>
      <c r="J89" s="134">
        <f>'Forecast Expenditure'!Q17</f>
        <v>0</v>
      </c>
      <c r="K89" s="135">
        <f>'Forecast Expenditure'!R17</f>
        <v>0</v>
      </c>
      <c r="L89" s="92"/>
      <c r="M89" s="92"/>
      <c r="N89" s="92"/>
      <c r="O89" s="92"/>
      <c r="P89" s="92"/>
      <c r="Q89" s="92"/>
      <c r="R89" s="92"/>
      <c r="S89" s="92"/>
    </row>
    <row r="90" spans="1:19" x14ac:dyDescent="0.2">
      <c r="A90" s="92"/>
      <c r="B90" s="217"/>
      <c r="C90" s="131" t="s">
        <v>192</v>
      </c>
      <c r="D90" s="132"/>
      <c r="E90" s="133">
        <f>'Forecast Expenditure'!L18</f>
        <v>0</v>
      </c>
      <c r="F90" s="134">
        <f>'Forecast Expenditure'!M18</f>
        <v>0</v>
      </c>
      <c r="G90" s="134">
        <f>'Forecast Expenditure'!N18</f>
        <v>0</v>
      </c>
      <c r="H90" s="134">
        <f>'Forecast Expenditure'!O18</f>
        <v>0</v>
      </c>
      <c r="I90" s="134">
        <f>'Forecast Expenditure'!P18</f>
        <v>0</v>
      </c>
      <c r="J90" s="134">
        <f>'Forecast Expenditure'!Q18</f>
        <v>0</v>
      </c>
      <c r="K90" s="135">
        <f>'Forecast Expenditure'!R18</f>
        <v>0</v>
      </c>
      <c r="L90" s="92"/>
      <c r="M90" s="92"/>
      <c r="N90" s="92"/>
      <c r="O90" s="92"/>
      <c r="P90" s="92"/>
      <c r="Q90" s="92"/>
      <c r="R90" s="92"/>
      <c r="S90" s="92"/>
    </row>
    <row r="91" spans="1:19" x14ac:dyDescent="0.2">
      <c r="A91" s="92"/>
      <c r="B91" s="217"/>
      <c r="C91" s="131" t="s">
        <v>193</v>
      </c>
      <c r="D91" s="132"/>
      <c r="E91" s="133">
        <f>'Forecast Expenditure'!L19</f>
        <v>0</v>
      </c>
      <c r="F91" s="134">
        <f>'Forecast Expenditure'!M19</f>
        <v>0</v>
      </c>
      <c r="G91" s="134">
        <f>'Forecast Expenditure'!N19</f>
        <v>0</v>
      </c>
      <c r="H91" s="134">
        <f>'Forecast Expenditure'!O19</f>
        <v>0</v>
      </c>
      <c r="I91" s="134">
        <f>'Forecast Expenditure'!P19</f>
        <v>0</v>
      </c>
      <c r="J91" s="134">
        <f>'Forecast Expenditure'!Q19</f>
        <v>0</v>
      </c>
      <c r="K91" s="135">
        <f>'Forecast Expenditure'!R19</f>
        <v>0</v>
      </c>
      <c r="L91" s="92"/>
      <c r="M91" s="92"/>
      <c r="N91" s="92"/>
      <c r="O91" s="92"/>
      <c r="P91" s="92"/>
      <c r="Q91" s="92"/>
      <c r="R91" s="92"/>
      <c r="S91" s="92"/>
    </row>
    <row r="92" spans="1:19" x14ac:dyDescent="0.2">
      <c r="A92" s="92"/>
      <c r="B92" s="217"/>
      <c r="C92" s="131" t="s">
        <v>194</v>
      </c>
      <c r="D92" s="132"/>
      <c r="E92" s="133">
        <f>'Forecast Expenditure'!L20</f>
        <v>0</v>
      </c>
      <c r="F92" s="134">
        <f>'Forecast Expenditure'!M20</f>
        <v>0</v>
      </c>
      <c r="G92" s="134">
        <f>'Forecast Expenditure'!N20</f>
        <v>0</v>
      </c>
      <c r="H92" s="134">
        <f>'Forecast Expenditure'!O20</f>
        <v>0</v>
      </c>
      <c r="I92" s="134">
        <f>'Forecast Expenditure'!P20</f>
        <v>0</v>
      </c>
      <c r="J92" s="134">
        <f>'Forecast Expenditure'!Q20</f>
        <v>0</v>
      </c>
      <c r="K92" s="135">
        <f>'Forecast Expenditure'!R20</f>
        <v>0</v>
      </c>
      <c r="L92" s="92"/>
      <c r="M92" s="92"/>
      <c r="N92" s="92"/>
      <c r="O92" s="92"/>
      <c r="P92" s="92"/>
      <c r="Q92" s="92"/>
      <c r="R92" s="92"/>
      <c r="S92" s="92"/>
    </row>
    <row r="93" spans="1:19" x14ac:dyDescent="0.2">
      <c r="A93" s="92"/>
      <c r="B93" s="217"/>
      <c r="C93" s="131" t="s">
        <v>195</v>
      </c>
      <c r="D93" s="132"/>
      <c r="E93" s="133">
        <f>'Forecast Expenditure'!L21</f>
        <v>0</v>
      </c>
      <c r="F93" s="134">
        <f>'Forecast Expenditure'!M21</f>
        <v>0</v>
      </c>
      <c r="G93" s="134">
        <f>'Forecast Expenditure'!N21</f>
        <v>0</v>
      </c>
      <c r="H93" s="134">
        <f>'Forecast Expenditure'!O21</f>
        <v>0</v>
      </c>
      <c r="I93" s="134">
        <f>'Forecast Expenditure'!P21</f>
        <v>0</v>
      </c>
      <c r="J93" s="134">
        <f>'Forecast Expenditure'!Q21</f>
        <v>0</v>
      </c>
      <c r="K93" s="135">
        <f>'Forecast Expenditure'!R21</f>
        <v>0</v>
      </c>
      <c r="L93" s="92"/>
      <c r="M93" s="92"/>
      <c r="N93" s="92"/>
      <c r="O93" s="92"/>
      <c r="P93" s="92"/>
      <c r="Q93" s="92"/>
      <c r="R93" s="92"/>
      <c r="S93" s="92"/>
    </row>
    <row r="94" spans="1:19" x14ac:dyDescent="0.2">
      <c r="A94" s="92"/>
      <c r="B94" s="217"/>
      <c r="C94" s="131" t="s">
        <v>196</v>
      </c>
      <c r="D94" s="132"/>
      <c r="E94" s="133">
        <f>'Forecast Expenditure'!L22</f>
        <v>0</v>
      </c>
      <c r="F94" s="134">
        <f>'Forecast Expenditure'!M22</f>
        <v>0</v>
      </c>
      <c r="G94" s="134">
        <f>'Forecast Expenditure'!N22</f>
        <v>0</v>
      </c>
      <c r="H94" s="134">
        <f>'Forecast Expenditure'!O22</f>
        <v>0</v>
      </c>
      <c r="I94" s="134">
        <f>'Forecast Expenditure'!P22</f>
        <v>0</v>
      </c>
      <c r="J94" s="134">
        <f>'Forecast Expenditure'!Q22</f>
        <v>0</v>
      </c>
      <c r="K94" s="135">
        <f>'Forecast Expenditure'!R22</f>
        <v>0</v>
      </c>
      <c r="L94" s="92"/>
      <c r="M94" s="92"/>
      <c r="N94" s="92"/>
      <c r="O94" s="92"/>
      <c r="P94" s="92"/>
      <c r="Q94" s="92"/>
      <c r="R94" s="92"/>
      <c r="S94" s="92"/>
    </row>
    <row r="95" spans="1:19" x14ac:dyDescent="0.2">
      <c r="A95" s="92"/>
      <c r="B95" s="217"/>
      <c r="C95" s="131" t="s">
        <v>197</v>
      </c>
      <c r="D95" s="132"/>
      <c r="E95" s="133">
        <f>'Forecast Expenditure'!L23</f>
        <v>0</v>
      </c>
      <c r="F95" s="134">
        <f>'Forecast Expenditure'!M23</f>
        <v>0</v>
      </c>
      <c r="G95" s="134">
        <f>'Forecast Expenditure'!N23</f>
        <v>0</v>
      </c>
      <c r="H95" s="134">
        <f>'Forecast Expenditure'!O23</f>
        <v>0</v>
      </c>
      <c r="I95" s="134">
        <f>'Forecast Expenditure'!P23</f>
        <v>0</v>
      </c>
      <c r="J95" s="134">
        <f>'Forecast Expenditure'!Q23</f>
        <v>0</v>
      </c>
      <c r="K95" s="135">
        <f>'Forecast Expenditure'!R23</f>
        <v>0</v>
      </c>
      <c r="L95" s="92"/>
      <c r="M95" s="92"/>
      <c r="N95" s="92"/>
      <c r="O95" s="92"/>
      <c r="P95" s="92"/>
      <c r="Q95" s="92"/>
      <c r="R95" s="92"/>
      <c r="S95" s="92"/>
    </row>
    <row r="96" spans="1:19" x14ac:dyDescent="0.2">
      <c r="A96" s="92"/>
      <c r="B96" s="217"/>
      <c r="C96" s="131" t="s">
        <v>198</v>
      </c>
      <c r="D96" s="132"/>
      <c r="E96" s="133">
        <f>'Forecast Expenditure'!L24</f>
        <v>0</v>
      </c>
      <c r="F96" s="134">
        <f>'Forecast Expenditure'!M24</f>
        <v>0</v>
      </c>
      <c r="G96" s="134">
        <f>'Forecast Expenditure'!N24</f>
        <v>0</v>
      </c>
      <c r="H96" s="134">
        <f>'Forecast Expenditure'!O24</f>
        <v>0</v>
      </c>
      <c r="I96" s="134">
        <f>'Forecast Expenditure'!P24</f>
        <v>0</v>
      </c>
      <c r="J96" s="134">
        <f>'Forecast Expenditure'!Q24</f>
        <v>0</v>
      </c>
      <c r="K96" s="135">
        <f>'Forecast Expenditure'!R24</f>
        <v>0</v>
      </c>
      <c r="L96" s="92"/>
      <c r="M96" s="92"/>
      <c r="N96" s="92"/>
      <c r="O96" s="92"/>
      <c r="P96" s="92"/>
      <c r="Q96" s="92"/>
      <c r="R96" s="92"/>
      <c r="S96" s="92"/>
    </row>
    <row r="97" spans="1:19" x14ac:dyDescent="0.2">
      <c r="A97" s="92"/>
      <c r="B97" s="217"/>
      <c r="C97" s="131" t="s">
        <v>199</v>
      </c>
      <c r="D97" s="132"/>
      <c r="E97" s="133">
        <f>'Forecast Expenditure'!L25</f>
        <v>0</v>
      </c>
      <c r="F97" s="134">
        <f>'Forecast Expenditure'!M25</f>
        <v>0</v>
      </c>
      <c r="G97" s="134">
        <f>'Forecast Expenditure'!N25</f>
        <v>0</v>
      </c>
      <c r="H97" s="134">
        <f>'Forecast Expenditure'!O25</f>
        <v>0</v>
      </c>
      <c r="I97" s="134">
        <f>'Forecast Expenditure'!P25</f>
        <v>0</v>
      </c>
      <c r="J97" s="134">
        <f>'Forecast Expenditure'!Q25</f>
        <v>0</v>
      </c>
      <c r="K97" s="135">
        <f>'Forecast Expenditure'!R25</f>
        <v>0</v>
      </c>
      <c r="L97" s="92"/>
      <c r="M97" s="92"/>
      <c r="N97" s="92"/>
      <c r="O97" s="92"/>
      <c r="P97" s="92"/>
      <c r="Q97" s="92"/>
      <c r="R97" s="92"/>
      <c r="S97" s="92"/>
    </row>
    <row r="98" spans="1:19" x14ac:dyDescent="0.2">
      <c r="A98" s="92"/>
      <c r="B98" s="217"/>
      <c r="C98" s="131" t="s">
        <v>200</v>
      </c>
      <c r="D98" s="132"/>
      <c r="E98" s="133">
        <f>'Forecast Expenditure'!L26</f>
        <v>825561.90451210702</v>
      </c>
      <c r="F98" s="134">
        <f>'Forecast Expenditure'!M26</f>
        <v>889473.77853195067</v>
      </c>
      <c r="G98" s="134">
        <f>'Forecast Expenditure'!N26</f>
        <v>787314.85414857627</v>
      </c>
      <c r="H98" s="134">
        <f>'Forecast Expenditure'!O26</f>
        <v>787314.85414857627</v>
      </c>
      <c r="I98" s="134">
        <f>'Forecast Expenditure'!P26</f>
        <v>787314.85414857627</v>
      </c>
      <c r="J98" s="134">
        <f>'Forecast Expenditure'!Q26</f>
        <v>787314.85414857627</v>
      </c>
      <c r="K98" s="135">
        <f>'Forecast Expenditure'!R26</f>
        <v>940553.24072363786</v>
      </c>
      <c r="L98" s="92"/>
      <c r="M98" s="92"/>
      <c r="N98" s="92"/>
      <c r="O98" s="92"/>
      <c r="P98" s="92"/>
      <c r="Q98" s="92"/>
      <c r="R98" s="92"/>
      <c r="S98" s="92"/>
    </row>
    <row r="99" spans="1:19" x14ac:dyDescent="0.2">
      <c r="A99" s="92"/>
      <c r="B99" s="217"/>
      <c r="C99" s="131" t="s">
        <v>201</v>
      </c>
      <c r="D99" s="132"/>
      <c r="E99" s="133">
        <f>'Forecast Expenditure'!L27</f>
        <v>0</v>
      </c>
      <c r="F99" s="134">
        <f>'Forecast Expenditure'!M27</f>
        <v>0</v>
      </c>
      <c r="G99" s="134">
        <f>'Forecast Expenditure'!N27</f>
        <v>0</v>
      </c>
      <c r="H99" s="134">
        <f>'Forecast Expenditure'!O27</f>
        <v>0</v>
      </c>
      <c r="I99" s="134">
        <f>'Forecast Expenditure'!P27</f>
        <v>0</v>
      </c>
      <c r="J99" s="134">
        <f>'Forecast Expenditure'!Q27</f>
        <v>0</v>
      </c>
      <c r="K99" s="135">
        <f>'Forecast Expenditure'!R27</f>
        <v>0</v>
      </c>
      <c r="L99" s="92"/>
      <c r="M99" s="92"/>
      <c r="N99" s="92"/>
      <c r="O99" s="92"/>
      <c r="P99" s="92"/>
      <c r="Q99" s="92"/>
      <c r="R99" s="92"/>
      <c r="S99" s="92"/>
    </row>
    <row r="100" spans="1:19" x14ac:dyDescent="0.2">
      <c r="A100" s="92"/>
      <c r="B100" s="217"/>
      <c r="C100" s="131" t="s">
        <v>202</v>
      </c>
      <c r="D100" s="132"/>
      <c r="E100" s="133">
        <f>'Forecast Expenditure'!L28</f>
        <v>0</v>
      </c>
      <c r="F100" s="134">
        <f>'Forecast Expenditure'!M28</f>
        <v>0</v>
      </c>
      <c r="G100" s="134">
        <f>'Forecast Expenditure'!N28</f>
        <v>0</v>
      </c>
      <c r="H100" s="134">
        <f>'Forecast Expenditure'!O28</f>
        <v>0</v>
      </c>
      <c r="I100" s="134">
        <f>'Forecast Expenditure'!P28</f>
        <v>0</v>
      </c>
      <c r="J100" s="134">
        <f>'Forecast Expenditure'!Q28</f>
        <v>0</v>
      </c>
      <c r="K100" s="135">
        <f>'Forecast Expenditure'!R28</f>
        <v>0</v>
      </c>
      <c r="L100" s="92"/>
      <c r="M100" s="92"/>
      <c r="N100" s="92"/>
      <c r="O100" s="92"/>
      <c r="P100" s="92"/>
      <c r="Q100" s="92"/>
      <c r="R100" s="92"/>
      <c r="S100" s="92"/>
    </row>
    <row r="101" spans="1:19" x14ac:dyDescent="0.2">
      <c r="A101" s="92"/>
      <c r="B101" s="217"/>
      <c r="C101" s="131" t="s">
        <v>203</v>
      </c>
      <c r="D101" s="132"/>
      <c r="E101" s="133">
        <f>'Forecast Expenditure'!L29</f>
        <v>0</v>
      </c>
      <c r="F101" s="134">
        <f>'Forecast Expenditure'!M29</f>
        <v>0</v>
      </c>
      <c r="G101" s="134">
        <f>'Forecast Expenditure'!N29</f>
        <v>0</v>
      </c>
      <c r="H101" s="134">
        <f>'Forecast Expenditure'!O29</f>
        <v>0</v>
      </c>
      <c r="I101" s="134">
        <f>'Forecast Expenditure'!P29</f>
        <v>0</v>
      </c>
      <c r="J101" s="134">
        <f>'Forecast Expenditure'!Q29</f>
        <v>0</v>
      </c>
      <c r="K101" s="135">
        <f>'Forecast Expenditure'!R29</f>
        <v>0</v>
      </c>
      <c r="L101" s="92"/>
      <c r="M101" s="92"/>
      <c r="N101" s="92"/>
      <c r="O101" s="92"/>
      <c r="P101" s="92"/>
      <c r="Q101" s="92"/>
      <c r="R101" s="92"/>
      <c r="S101" s="92"/>
    </row>
    <row r="102" spans="1:19" x14ac:dyDescent="0.2">
      <c r="A102" s="92"/>
      <c r="B102" s="217"/>
      <c r="C102" s="131" t="s">
        <v>204</v>
      </c>
      <c r="D102" s="132"/>
      <c r="E102" s="133">
        <f>'Forecast Expenditure'!L30</f>
        <v>0</v>
      </c>
      <c r="F102" s="134">
        <f>'Forecast Expenditure'!M30</f>
        <v>0</v>
      </c>
      <c r="G102" s="134">
        <f>'Forecast Expenditure'!N30</f>
        <v>0</v>
      </c>
      <c r="H102" s="134">
        <f>'Forecast Expenditure'!O30</f>
        <v>0</v>
      </c>
      <c r="I102" s="134">
        <f>'Forecast Expenditure'!P30</f>
        <v>0</v>
      </c>
      <c r="J102" s="134">
        <f>'Forecast Expenditure'!Q30</f>
        <v>0</v>
      </c>
      <c r="K102" s="135">
        <f>'Forecast Expenditure'!R30</f>
        <v>0</v>
      </c>
      <c r="L102" s="92"/>
      <c r="M102" s="92"/>
      <c r="N102" s="92"/>
      <c r="O102" s="92"/>
      <c r="P102" s="92"/>
      <c r="Q102" s="92"/>
      <c r="R102" s="92"/>
      <c r="S102" s="92"/>
    </row>
    <row r="103" spans="1:19" x14ac:dyDescent="0.2">
      <c r="A103" s="92"/>
      <c r="B103" s="217"/>
      <c r="C103" s="131" t="s">
        <v>205</v>
      </c>
      <c r="D103" s="132"/>
      <c r="E103" s="133">
        <f>'Forecast Expenditure'!L31</f>
        <v>0</v>
      </c>
      <c r="F103" s="134">
        <f>'Forecast Expenditure'!M31</f>
        <v>0</v>
      </c>
      <c r="G103" s="134">
        <f>'Forecast Expenditure'!N31</f>
        <v>0</v>
      </c>
      <c r="H103" s="134">
        <f>'Forecast Expenditure'!O31</f>
        <v>0</v>
      </c>
      <c r="I103" s="134">
        <f>'Forecast Expenditure'!P31</f>
        <v>0</v>
      </c>
      <c r="J103" s="134">
        <f>'Forecast Expenditure'!Q31</f>
        <v>0</v>
      </c>
      <c r="K103" s="135">
        <f>'Forecast Expenditure'!R31</f>
        <v>0</v>
      </c>
      <c r="L103" s="92"/>
      <c r="M103" s="92"/>
      <c r="N103" s="92"/>
      <c r="O103" s="92"/>
      <c r="P103" s="92"/>
      <c r="Q103" s="92"/>
      <c r="R103" s="92"/>
      <c r="S103" s="92"/>
    </row>
    <row r="104" spans="1:19" x14ac:dyDescent="0.2">
      <c r="A104" s="92"/>
      <c r="B104" s="217"/>
      <c r="C104" s="131" t="s">
        <v>206</v>
      </c>
      <c r="D104" s="132"/>
      <c r="E104" s="133">
        <f>'Forecast Expenditure'!L32</f>
        <v>131131.92504510208</v>
      </c>
      <c r="F104" s="134">
        <f>'Forecast Expenditure'!M32</f>
        <v>163232.23971856575</v>
      </c>
      <c r="G104" s="134">
        <f>'Forecast Expenditure'!N32</f>
        <v>163232.23971856575</v>
      </c>
      <c r="H104" s="134">
        <f>'Forecast Expenditure'!O32</f>
        <v>163232.23971856575</v>
      </c>
      <c r="I104" s="134">
        <f>'Forecast Expenditure'!P32</f>
        <v>163232.23971856575</v>
      </c>
      <c r="J104" s="134">
        <f>'Forecast Expenditure'!Q32</f>
        <v>163232.23971856575</v>
      </c>
      <c r="K104" s="135">
        <f>'Forecast Expenditure'!R32</f>
        <v>163232.23971856575</v>
      </c>
      <c r="L104" s="92"/>
      <c r="M104" s="92"/>
      <c r="N104" s="92"/>
      <c r="O104" s="92"/>
      <c r="P104" s="92"/>
      <c r="Q104" s="92"/>
      <c r="R104" s="92"/>
      <c r="S104" s="92"/>
    </row>
    <row r="105" spans="1:19" x14ac:dyDescent="0.2">
      <c r="A105" s="92"/>
      <c r="B105" s="217"/>
      <c r="C105" s="131" t="s">
        <v>207</v>
      </c>
      <c r="D105" s="132"/>
      <c r="E105" s="133">
        <f>'Forecast Expenditure'!L33</f>
        <v>0</v>
      </c>
      <c r="F105" s="134">
        <f>'Forecast Expenditure'!M33</f>
        <v>0</v>
      </c>
      <c r="G105" s="134">
        <f>'Forecast Expenditure'!N33</f>
        <v>0</v>
      </c>
      <c r="H105" s="134">
        <f>'Forecast Expenditure'!O33</f>
        <v>0</v>
      </c>
      <c r="I105" s="134">
        <f>'Forecast Expenditure'!P33</f>
        <v>0</v>
      </c>
      <c r="J105" s="134">
        <f>'Forecast Expenditure'!Q33</f>
        <v>0</v>
      </c>
      <c r="K105" s="135">
        <f>'Forecast Expenditure'!R33</f>
        <v>0</v>
      </c>
      <c r="L105" s="92"/>
      <c r="M105" s="92"/>
      <c r="N105" s="92"/>
      <c r="O105" s="92"/>
      <c r="P105" s="92"/>
      <c r="Q105" s="92"/>
      <c r="R105" s="92"/>
      <c r="S105" s="92"/>
    </row>
    <row r="106" spans="1:19" x14ac:dyDescent="0.2">
      <c r="A106" s="92"/>
      <c r="B106" s="217"/>
      <c r="C106" s="131" t="s">
        <v>208</v>
      </c>
      <c r="D106" s="132"/>
      <c r="E106" s="133">
        <f>'Forecast Expenditure'!L34</f>
        <v>0</v>
      </c>
      <c r="F106" s="134">
        <f>'Forecast Expenditure'!M34</f>
        <v>0</v>
      </c>
      <c r="G106" s="134">
        <f>'Forecast Expenditure'!N34</f>
        <v>0</v>
      </c>
      <c r="H106" s="134">
        <f>'Forecast Expenditure'!O34</f>
        <v>0</v>
      </c>
      <c r="I106" s="134">
        <f>'Forecast Expenditure'!P34</f>
        <v>0</v>
      </c>
      <c r="J106" s="134">
        <f>'Forecast Expenditure'!Q34</f>
        <v>0</v>
      </c>
      <c r="K106" s="135">
        <f>'Forecast Expenditure'!R34</f>
        <v>0</v>
      </c>
      <c r="L106" s="92"/>
      <c r="M106" s="92"/>
      <c r="N106" s="92"/>
      <c r="O106" s="92"/>
      <c r="P106" s="92"/>
      <c r="Q106" s="92"/>
      <c r="R106" s="92"/>
      <c r="S106" s="92"/>
    </row>
    <row r="107" spans="1:19" x14ac:dyDescent="0.2">
      <c r="A107" s="92"/>
      <c r="B107" s="217"/>
      <c r="C107" s="131" t="s">
        <v>209</v>
      </c>
      <c r="D107" s="132"/>
      <c r="E107" s="133">
        <f>'Forecast Expenditure'!L35</f>
        <v>0</v>
      </c>
      <c r="F107" s="134">
        <f>'Forecast Expenditure'!M35</f>
        <v>0</v>
      </c>
      <c r="G107" s="134">
        <f>'Forecast Expenditure'!N35</f>
        <v>0</v>
      </c>
      <c r="H107" s="134">
        <f>'Forecast Expenditure'!O35</f>
        <v>0</v>
      </c>
      <c r="I107" s="134">
        <f>'Forecast Expenditure'!P35</f>
        <v>0</v>
      </c>
      <c r="J107" s="134">
        <f>'Forecast Expenditure'!Q35</f>
        <v>0</v>
      </c>
      <c r="K107" s="135">
        <f>'Forecast Expenditure'!R35</f>
        <v>0</v>
      </c>
      <c r="L107" s="92"/>
      <c r="M107" s="92"/>
      <c r="N107" s="92"/>
      <c r="O107" s="92"/>
      <c r="P107" s="92"/>
      <c r="Q107" s="92"/>
      <c r="R107" s="92"/>
      <c r="S107" s="92"/>
    </row>
    <row r="108" spans="1:19" x14ac:dyDescent="0.2">
      <c r="A108" s="92"/>
      <c r="B108" s="217"/>
      <c r="C108" s="131" t="s">
        <v>210</v>
      </c>
      <c r="D108" s="132"/>
      <c r="E108" s="133">
        <f>'Forecast Expenditure'!L36</f>
        <v>0</v>
      </c>
      <c r="F108" s="134">
        <f>'Forecast Expenditure'!M36</f>
        <v>0</v>
      </c>
      <c r="G108" s="134">
        <f>'Forecast Expenditure'!N36</f>
        <v>0</v>
      </c>
      <c r="H108" s="134">
        <f>'Forecast Expenditure'!O36</f>
        <v>0</v>
      </c>
      <c r="I108" s="134">
        <f>'Forecast Expenditure'!P36</f>
        <v>0</v>
      </c>
      <c r="J108" s="134">
        <f>'Forecast Expenditure'!Q36</f>
        <v>0</v>
      </c>
      <c r="K108" s="135">
        <f>'Forecast Expenditure'!R36</f>
        <v>0</v>
      </c>
      <c r="L108" s="92"/>
      <c r="M108" s="92"/>
      <c r="N108" s="92"/>
      <c r="O108" s="92"/>
      <c r="P108" s="92"/>
      <c r="Q108" s="92"/>
      <c r="R108" s="92"/>
      <c r="S108" s="92"/>
    </row>
    <row r="109" spans="1:19" x14ac:dyDescent="0.2">
      <c r="A109" s="92"/>
      <c r="B109" s="217"/>
      <c r="C109" s="131" t="s">
        <v>211</v>
      </c>
      <c r="D109" s="132"/>
      <c r="E109" s="133">
        <f>'Forecast Expenditure'!L37</f>
        <v>0</v>
      </c>
      <c r="F109" s="134">
        <f>'Forecast Expenditure'!M37</f>
        <v>0</v>
      </c>
      <c r="G109" s="134">
        <f>'Forecast Expenditure'!N37</f>
        <v>0</v>
      </c>
      <c r="H109" s="134">
        <f>'Forecast Expenditure'!O37</f>
        <v>0</v>
      </c>
      <c r="I109" s="134">
        <f>'Forecast Expenditure'!P37</f>
        <v>0</v>
      </c>
      <c r="J109" s="134">
        <f>'Forecast Expenditure'!Q37</f>
        <v>0</v>
      </c>
      <c r="K109" s="135">
        <f>'Forecast Expenditure'!R37</f>
        <v>0</v>
      </c>
      <c r="L109" s="92"/>
      <c r="M109" s="92"/>
      <c r="N109" s="92"/>
      <c r="O109" s="92"/>
      <c r="P109" s="92"/>
      <c r="Q109" s="92"/>
      <c r="R109" s="92"/>
      <c r="S109" s="92"/>
    </row>
    <row r="110" spans="1:19" x14ac:dyDescent="0.2">
      <c r="A110" s="92"/>
      <c r="B110" s="217"/>
      <c r="C110" s="131" t="s">
        <v>212</v>
      </c>
      <c r="D110" s="132"/>
      <c r="E110" s="133">
        <f>'Forecast Expenditure'!L38</f>
        <v>1798205.5567481713</v>
      </c>
      <c r="F110" s="134">
        <f>'Forecast Expenditure'!M38</f>
        <v>2370504.0208958504</v>
      </c>
      <c r="G110" s="134">
        <f>'Forecast Expenditure'!N38</f>
        <v>3490082.4370973203</v>
      </c>
      <c r="H110" s="134">
        <f>'Forecast Expenditure'!O38</f>
        <v>2057772.6197222553</v>
      </c>
      <c r="I110" s="134">
        <f>'Forecast Expenditure'!P38</f>
        <v>2563003.7500122488</v>
      </c>
      <c r="J110" s="134">
        <f>'Forecast Expenditure'!Q38</f>
        <v>2067845.6981540567</v>
      </c>
      <c r="K110" s="135">
        <f>'Forecast Expenditure'!R38</f>
        <v>26060.950097799585</v>
      </c>
      <c r="L110" s="92"/>
      <c r="M110" s="92"/>
      <c r="N110" s="92"/>
      <c r="O110" s="92"/>
      <c r="P110" s="92"/>
      <c r="Q110" s="92"/>
      <c r="R110" s="92"/>
      <c r="S110" s="92"/>
    </row>
    <row r="111" spans="1:19" x14ac:dyDescent="0.2">
      <c r="A111" s="92"/>
      <c r="B111" s="217"/>
      <c r="C111" s="131" t="s">
        <v>213</v>
      </c>
      <c r="D111" s="132"/>
      <c r="E111" s="133">
        <f>'Forecast Expenditure'!L39</f>
        <v>0</v>
      </c>
      <c r="F111" s="134">
        <f>'Forecast Expenditure'!M39</f>
        <v>0</v>
      </c>
      <c r="G111" s="134">
        <f>'Forecast Expenditure'!N39</f>
        <v>0</v>
      </c>
      <c r="H111" s="134">
        <f>'Forecast Expenditure'!O39</f>
        <v>0</v>
      </c>
      <c r="I111" s="134">
        <f>'Forecast Expenditure'!P39</f>
        <v>0</v>
      </c>
      <c r="J111" s="134">
        <f>'Forecast Expenditure'!Q39</f>
        <v>0</v>
      </c>
      <c r="K111" s="135">
        <f>'Forecast Expenditure'!R39</f>
        <v>0</v>
      </c>
      <c r="L111" s="92"/>
      <c r="M111" s="92"/>
      <c r="N111" s="92"/>
      <c r="O111" s="92"/>
      <c r="P111" s="92"/>
      <c r="Q111" s="92"/>
      <c r="R111" s="92"/>
      <c r="S111" s="92"/>
    </row>
    <row r="112" spans="1:19" x14ac:dyDescent="0.2">
      <c r="A112" s="92"/>
      <c r="B112" s="217"/>
      <c r="C112" s="131" t="s">
        <v>214</v>
      </c>
      <c r="D112" s="132"/>
      <c r="E112" s="133">
        <f>'Forecast Expenditure'!L40</f>
        <v>0</v>
      </c>
      <c r="F112" s="134">
        <f>'Forecast Expenditure'!M40</f>
        <v>0</v>
      </c>
      <c r="G112" s="134">
        <f>'Forecast Expenditure'!N40</f>
        <v>0</v>
      </c>
      <c r="H112" s="134">
        <f>'Forecast Expenditure'!O40</f>
        <v>0</v>
      </c>
      <c r="I112" s="134">
        <f>'Forecast Expenditure'!P40</f>
        <v>0</v>
      </c>
      <c r="J112" s="134">
        <f>'Forecast Expenditure'!Q40</f>
        <v>0</v>
      </c>
      <c r="K112" s="135">
        <f>'Forecast Expenditure'!R40</f>
        <v>0</v>
      </c>
      <c r="L112" s="92"/>
      <c r="M112" s="92"/>
      <c r="N112" s="92"/>
      <c r="O112" s="92"/>
      <c r="P112" s="92"/>
      <c r="Q112" s="92"/>
      <c r="R112" s="92"/>
      <c r="S112" s="92"/>
    </row>
    <row r="113" spans="1:19" x14ac:dyDescent="0.2">
      <c r="A113" s="92"/>
      <c r="B113" s="217"/>
      <c r="C113" s="131" t="s">
        <v>215</v>
      </c>
      <c r="D113" s="132"/>
      <c r="E113" s="133">
        <f>'Forecast Expenditure'!L41</f>
        <v>0</v>
      </c>
      <c r="F113" s="134">
        <f>'Forecast Expenditure'!M41</f>
        <v>0</v>
      </c>
      <c r="G113" s="134">
        <f>'Forecast Expenditure'!N41</f>
        <v>0</v>
      </c>
      <c r="H113" s="134">
        <f>'Forecast Expenditure'!O41</f>
        <v>0</v>
      </c>
      <c r="I113" s="134">
        <f>'Forecast Expenditure'!P41</f>
        <v>0</v>
      </c>
      <c r="J113" s="134">
        <f>'Forecast Expenditure'!Q41</f>
        <v>0</v>
      </c>
      <c r="K113" s="135">
        <f>'Forecast Expenditure'!R41</f>
        <v>0</v>
      </c>
      <c r="L113" s="92"/>
      <c r="M113" s="92"/>
      <c r="N113" s="92"/>
      <c r="O113" s="92"/>
      <c r="P113" s="92"/>
      <c r="Q113" s="92"/>
      <c r="R113" s="92"/>
      <c r="S113" s="92"/>
    </row>
    <row r="114" spans="1:19" x14ac:dyDescent="0.2">
      <c r="A114" s="92"/>
      <c r="B114" s="217"/>
      <c r="C114" s="131" t="s">
        <v>216</v>
      </c>
      <c r="D114" s="132"/>
      <c r="E114" s="133">
        <f>'Forecast Expenditure'!L42</f>
        <v>0</v>
      </c>
      <c r="F114" s="134">
        <f>'Forecast Expenditure'!M42</f>
        <v>0</v>
      </c>
      <c r="G114" s="134">
        <f>'Forecast Expenditure'!N42</f>
        <v>0</v>
      </c>
      <c r="H114" s="134">
        <f>'Forecast Expenditure'!O42</f>
        <v>0</v>
      </c>
      <c r="I114" s="134">
        <f>'Forecast Expenditure'!P42</f>
        <v>0</v>
      </c>
      <c r="J114" s="134">
        <f>'Forecast Expenditure'!Q42</f>
        <v>0</v>
      </c>
      <c r="K114" s="135">
        <f>'Forecast Expenditure'!R42</f>
        <v>0</v>
      </c>
      <c r="L114" s="92"/>
      <c r="M114" s="92"/>
      <c r="N114" s="92"/>
      <c r="O114" s="92"/>
      <c r="P114" s="92"/>
      <c r="Q114" s="92"/>
      <c r="R114" s="92"/>
      <c r="S114" s="92"/>
    </row>
    <row r="115" spans="1:19" x14ac:dyDescent="0.2">
      <c r="A115" s="92"/>
      <c r="B115" s="217"/>
      <c r="C115" s="131" t="s">
        <v>217</v>
      </c>
      <c r="D115" s="132"/>
      <c r="E115" s="133">
        <f>'Forecast Expenditure'!L43</f>
        <v>0</v>
      </c>
      <c r="F115" s="134">
        <f>'Forecast Expenditure'!M43</f>
        <v>0</v>
      </c>
      <c r="G115" s="134">
        <f>'Forecast Expenditure'!N43</f>
        <v>0</v>
      </c>
      <c r="H115" s="134">
        <f>'Forecast Expenditure'!O43</f>
        <v>0</v>
      </c>
      <c r="I115" s="134">
        <f>'Forecast Expenditure'!P43</f>
        <v>0</v>
      </c>
      <c r="J115" s="134">
        <f>'Forecast Expenditure'!Q43</f>
        <v>0</v>
      </c>
      <c r="K115" s="135">
        <f>'Forecast Expenditure'!R43</f>
        <v>0</v>
      </c>
      <c r="L115" s="92"/>
      <c r="M115" s="92"/>
      <c r="N115" s="92"/>
      <c r="O115" s="92"/>
      <c r="P115" s="92"/>
      <c r="Q115" s="92"/>
      <c r="R115" s="92"/>
      <c r="S115" s="92"/>
    </row>
    <row r="116" spans="1:19" ht="13.5" thickBot="1" x14ac:dyDescent="0.25">
      <c r="A116" s="92"/>
      <c r="B116" s="218"/>
      <c r="C116" s="136" t="s">
        <v>150</v>
      </c>
      <c r="D116" s="137"/>
      <c r="E116" s="138">
        <f>'Forecast Expenditure'!L44</f>
        <v>0</v>
      </c>
      <c r="F116" s="139">
        <f>'Forecast Expenditure'!M44</f>
        <v>0</v>
      </c>
      <c r="G116" s="139">
        <f>'Forecast Expenditure'!N44</f>
        <v>0</v>
      </c>
      <c r="H116" s="139">
        <f>'Forecast Expenditure'!O44</f>
        <v>0</v>
      </c>
      <c r="I116" s="139">
        <f>'Forecast Expenditure'!P44</f>
        <v>0</v>
      </c>
      <c r="J116" s="139">
        <f>'Forecast Expenditure'!Q44</f>
        <v>0</v>
      </c>
      <c r="K116" s="140">
        <f>'Forecast Expenditure'!R44</f>
        <v>0</v>
      </c>
      <c r="L116" s="92"/>
      <c r="M116" s="92"/>
      <c r="N116" s="92"/>
      <c r="O116" s="92"/>
      <c r="P116" s="92"/>
      <c r="Q116" s="92"/>
      <c r="R116" s="92"/>
      <c r="S116" s="92"/>
    </row>
    <row r="117" spans="1:19" x14ac:dyDescent="0.2">
      <c r="A117" s="92"/>
      <c r="B117" s="216" t="s">
        <v>316</v>
      </c>
      <c r="C117" s="126" t="s">
        <v>219</v>
      </c>
      <c r="D117" s="127"/>
      <c r="E117" s="128">
        <f>'Forecast Expenditure'!L45</f>
        <v>0</v>
      </c>
      <c r="F117" s="129">
        <f>'Forecast Expenditure'!M45</f>
        <v>0</v>
      </c>
      <c r="G117" s="129">
        <f>'Forecast Expenditure'!N45</f>
        <v>0</v>
      </c>
      <c r="H117" s="129">
        <f>'Forecast Expenditure'!O45</f>
        <v>0</v>
      </c>
      <c r="I117" s="129">
        <f>'Forecast Expenditure'!P45</f>
        <v>0</v>
      </c>
      <c r="J117" s="129">
        <f>'Forecast Expenditure'!Q45</f>
        <v>0</v>
      </c>
      <c r="K117" s="130">
        <f>'Forecast Expenditure'!R45</f>
        <v>0</v>
      </c>
      <c r="L117" s="92"/>
      <c r="M117" s="92"/>
      <c r="N117" s="92"/>
      <c r="O117" s="92"/>
      <c r="P117" s="92"/>
      <c r="Q117" s="92"/>
      <c r="R117" s="92"/>
      <c r="S117" s="92"/>
    </row>
    <row r="118" spans="1:19" x14ac:dyDescent="0.2">
      <c r="A118" s="92"/>
      <c r="B118" s="217"/>
      <c r="C118" s="131" t="s">
        <v>221</v>
      </c>
      <c r="D118" s="132"/>
      <c r="E118" s="133">
        <f>'Forecast Expenditure'!L46</f>
        <v>0</v>
      </c>
      <c r="F118" s="134">
        <f>'Forecast Expenditure'!M46</f>
        <v>0</v>
      </c>
      <c r="G118" s="134">
        <f>'Forecast Expenditure'!N46</f>
        <v>0</v>
      </c>
      <c r="H118" s="134">
        <f>'Forecast Expenditure'!O46</f>
        <v>0</v>
      </c>
      <c r="I118" s="134">
        <f>'Forecast Expenditure'!P46</f>
        <v>0</v>
      </c>
      <c r="J118" s="134">
        <f>'Forecast Expenditure'!Q46</f>
        <v>0</v>
      </c>
      <c r="K118" s="135">
        <f>'Forecast Expenditure'!R46</f>
        <v>0</v>
      </c>
      <c r="L118" s="92"/>
      <c r="M118" s="92"/>
      <c r="N118" s="92"/>
      <c r="O118" s="92"/>
      <c r="P118" s="92"/>
      <c r="Q118" s="92"/>
      <c r="R118" s="92"/>
      <c r="S118" s="92"/>
    </row>
    <row r="119" spans="1:19" x14ac:dyDescent="0.2">
      <c r="A119" s="92"/>
      <c r="B119" s="217"/>
      <c r="C119" s="131" t="s">
        <v>222</v>
      </c>
      <c r="D119" s="132"/>
      <c r="E119" s="133">
        <f>'Forecast Expenditure'!L47</f>
        <v>0</v>
      </c>
      <c r="F119" s="134">
        <f>'Forecast Expenditure'!M47</f>
        <v>0</v>
      </c>
      <c r="G119" s="134">
        <f>'Forecast Expenditure'!N47</f>
        <v>0</v>
      </c>
      <c r="H119" s="134">
        <f>'Forecast Expenditure'!O47</f>
        <v>0</v>
      </c>
      <c r="I119" s="134">
        <f>'Forecast Expenditure'!P47</f>
        <v>0</v>
      </c>
      <c r="J119" s="134">
        <f>'Forecast Expenditure'!Q47</f>
        <v>0</v>
      </c>
      <c r="K119" s="135">
        <f>'Forecast Expenditure'!R47</f>
        <v>0</v>
      </c>
      <c r="L119" s="92"/>
      <c r="M119" s="92"/>
      <c r="N119" s="92"/>
      <c r="O119" s="92"/>
      <c r="P119" s="92"/>
      <c r="Q119" s="92"/>
      <c r="R119" s="92"/>
      <c r="S119" s="92"/>
    </row>
    <row r="120" spans="1:19" x14ac:dyDescent="0.2">
      <c r="A120" s="92"/>
      <c r="B120" s="217"/>
      <c r="C120" s="131" t="s">
        <v>223</v>
      </c>
      <c r="D120" s="132"/>
      <c r="E120" s="133">
        <f>'Forecast Expenditure'!L48</f>
        <v>2661101.164034355</v>
      </c>
      <c r="F120" s="134">
        <f>'Forecast Expenditure'!M48</f>
        <v>2937126.2382142013</v>
      </c>
      <c r="G120" s="134">
        <f>'Forecast Expenditure'!N48</f>
        <v>2937126.2382142013</v>
      </c>
      <c r="H120" s="134">
        <f>'Forecast Expenditure'!O48</f>
        <v>2937126.2382142013</v>
      </c>
      <c r="I120" s="134">
        <f>'Forecast Expenditure'!P48</f>
        <v>2937126.2382142013</v>
      </c>
      <c r="J120" s="134">
        <f>'Forecast Expenditure'!Q48</f>
        <v>2937126.2382142013</v>
      </c>
      <c r="K120" s="135">
        <f>'Forecast Expenditure'!R48</f>
        <v>2937126.2382142013</v>
      </c>
      <c r="L120" s="92"/>
      <c r="M120" s="92"/>
      <c r="N120" s="92"/>
      <c r="O120" s="92"/>
      <c r="P120" s="92"/>
      <c r="Q120" s="92"/>
      <c r="R120" s="92"/>
      <c r="S120" s="92"/>
    </row>
    <row r="121" spans="1:19" x14ac:dyDescent="0.2">
      <c r="A121" s="92"/>
      <c r="B121" s="217"/>
      <c r="C121" s="131" t="s">
        <v>224</v>
      </c>
      <c r="D121" s="132"/>
      <c r="E121" s="133">
        <f>'Forecast Expenditure'!L49</f>
        <v>475688.43725912797</v>
      </c>
      <c r="F121" s="134">
        <f>'Forecast Expenditure'!M49</f>
        <v>321204.33726939163</v>
      </c>
      <c r="G121" s="134">
        <f>'Forecast Expenditure'!N49</f>
        <v>562846.67876620893</v>
      </c>
      <c r="H121" s="134">
        <f>'Forecast Expenditure'!O49</f>
        <v>562846.67876620893</v>
      </c>
      <c r="I121" s="134">
        <f>'Forecast Expenditure'!P49</f>
        <v>562846.67876620893</v>
      </c>
      <c r="J121" s="134">
        <f>'Forecast Expenditure'!Q49</f>
        <v>562846.67876620893</v>
      </c>
      <c r="K121" s="135">
        <f>'Forecast Expenditure'!R49</f>
        <v>562846.67876620893</v>
      </c>
      <c r="L121" s="92"/>
      <c r="M121" s="92"/>
      <c r="N121" s="92"/>
      <c r="O121" s="92"/>
      <c r="P121" s="92"/>
      <c r="Q121" s="92"/>
      <c r="R121" s="92"/>
      <c r="S121" s="92"/>
    </row>
    <row r="122" spans="1:19" x14ac:dyDescent="0.2">
      <c r="A122" s="92"/>
      <c r="B122" s="217"/>
      <c r="C122" s="131" t="s">
        <v>225</v>
      </c>
      <c r="D122" s="132"/>
      <c r="E122" s="133">
        <f>'Forecast Expenditure'!L50</f>
        <v>0</v>
      </c>
      <c r="F122" s="134">
        <f>'Forecast Expenditure'!M50</f>
        <v>0</v>
      </c>
      <c r="G122" s="134">
        <f>'Forecast Expenditure'!N50</f>
        <v>0</v>
      </c>
      <c r="H122" s="134">
        <f>'Forecast Expenditure'!O50</f>
        <v>0</v>
      </c>
      <c r="I122" s="134">
        <f>'Forecast Expenditure'!P50</f>
        <v>0</v>
      </c>
      <c r="J122" s="134">
        <f>'Forecast Expenditure'!Q50</f>
        <v>0</v>
      </c>
      <c r="K122" s="135">
        <f>'Forecast Expenditure'!R50</f>
        <v>0</v>
      </c>
      <c r="L122" s="92"/>
      <c r="M122" s="92"/>
      <c r="N122" s="92"/>
      <c r="O122" s="92"/>
      <c r="P122" s="92"/>
      <c r="Q122" s="92"/>
      <c r="R122" s="92"/>
      <c r="S122" s="92"/>
    </row>
    <row r="123" spans="1:19" x14ac:dyDescent="0.2">
      <c r="A123" s="92"/>
      <c r="B123" s="217"/>
      <c r="C123" s="131" t="s">
        <v>226</v>
      </c>
      <c r="D123" s="132"/>
      <c r="E123" s="133">
        <f>'Forecast Expenditure'!L51</f>
        <v>0</v>
      </c>
      <c r="F123" s="134">
        <f>'Forecast Expenditure'!M51</f>
        <v>0</v>
      </c>
      <c r="G123" s="134">
        <f>'Forecast Expenditure'!N51</f>
        <v>0</v>
      </c>
      <c r="H123" s="134">
        <f>'Forecast Expenditure'!O51</f>
        <v>0</v>
      </c>
      <c r="I123" s="134">
        <f>'Forecast Expenditure'!P51</f>
        <v>0</v>
      </c>
      <c r="J123" s="134">
        <f>'Forecast Expenditure'!Q51</f>
        <v>0</v>
      </c>
      <c r="K123" s="135">
        <f>'Forecast Expenditure'!R51</f>
        <v>0</v>
      </c>
      <c r="L123" s="92"/>
      <c r="M123" s="92"/>
      <c r="N123" s="92"/>
      <c r="O123" s="92"/>
      <c r="P123" s="92"/>
      <c r="Q123" s="92"/>
      <c r="R123" s="92"/>
      <c r="S123" s="92"/>
    </row>
    <row r="124" spans="1:19" x14ac:dyDescent="0.2">
      <c r="A124" s="92"/>
      <c r="B124" s="217"/>
      <c r="C124" s="131" t="s">
        <v>227</v>
      </c>
      <c r="D124" s="132"/>
      <c r="E124" s="133">
        <f>'Forecast Expenditure'!L52</f>
        <v>0</v>
      </c>
      <c r="F124" s="134">
        <f>'Forecast Expenditure'!M52</f>
        <v>0</v>
      </c>
      <c r="G124" s="134">
        <f>'Forecast Expenditure'!N52</f>
        <v>0</v>
      </c>
      <c r="H124" s="134">
        <f>'Forecast Expenditure'!O52</f>
        <v>0</v>
      </c>
      <c r="I124" s="134">
        <f>'Forecast Expenditure'!P52</f>
        <v>0</v>
      </c>
      <c r="J124" s="134">
        <f>'Forecast Expenditure'!Q52</f>
        <v>0</v>
      </c>
      <c r="K124" s="135">
        <f>'Forecast Expenditure'!R52</f>
        <v>0</v>
      </c>
      <c r="L124" s="92"/>
      <c r="M124" s="92"/>
      <c r="N124" s="92"/>
      <c r="O124" s="92"/>
      <c r="P124" s="92"/>
      <c r="Q124" s="92"/>
      <c r="R124" s="92"/>
      <c r="S124" s="92"/>
    </row>
    <row r="125" spans="1:19" x14ac:dyDescent="0.2">
      <c r="A125" s="92"/>
      <c r="B125" s="217"/>
      <c r="C125" s="131" t="s">
        <v>228</v>
      </c>
      <c r="D125" s="132"/>
      <c r="E125" s="133">
        <f>'Forecast Expenditure'!L53</f>
        <v>530425.81440654234</v>
      </c>
      <c r="F125" s="134">
        <f>'Forecast Expenditure'!M53</f>
        <v>435388.82646589464</v>
      </c>
      <c r="G125" s="134">
        <f>'Forecast Expenditure'!N53</f>
        <v>435388.82646589464</v>
      </c>
      <c r="H125" s="134">
        <f>'Forecast Expenditure'!O53</f>
        <v>435388.82646589464</v>
      </c>
      <c r="I125" s="134">
        <f>'Forecast Expenditure'!P53</f>
        <v>435388.82646589464</v>
      </c>
      <c r="J125" s="134">
        <f>'Forecast Expenditure'!Q53</f>
        <v>435388.82646589464</v>
      </c>
      <c r="K125" s="135">
        <f>'Forecast Expenditure'!R53</f>
        <v>435388.82646589464</v>
      </c>
      <c r="L125" s="92"/>
      <c r="M125" s="92"/>
      <c r="N125" s="92"/>
      <c r="O125" s="92"/>
      <c r="P125" s="92"/>
      <c r="Q125" s="92"/>
      <c r="R125" s="92"/>
      <c r="S125" s="92"/>
    </row>
    <row r="126" spans="1:19" x14ac:dyDescent="0.2">
      <c r="A126" s="92"/>
      <c r="B126" s="217"/>
      <c r="C126" s="131" t="s">
        <v>229</v>
      </c>
      <c r="D126" s="132"/>
      <c r="E126" s="133">
        <f>'Forecast Expenditure'!L54</f>
        <v>0</v>
      </c>
      <c r="F126" s="134">
        <f>'Forecast Expenditure'!M54</f>
        <v>0</v>
      </c>
      <c r="G126" s="134">
        <f>'Forecast Expenditure'!N54</f>
        <v>0</v>
      </c>
      <c r="H126" s="134">
        <f>'Forecast Expenditure'!O54</f>
        <v>0</v>
      </c>
      <c r="I126" s="134">
        <f>'Forecast Expenditure'!P54</f>
        <v>0</v>
      </c>
      <c r="J126" s="134">
        <f>'Forecast Expenditure'!Q54</f>
        <v>0</v>
      </c>
      <c r="K126" s="135">
        <f>'Forecast Expenditure'!R54</f>
        <v>0</v>
      </c>
      <c r="L126" s="92"/>
      <c r="M126" s="92"/>
      <c r="N126" s="92"/>
      <c r="O126" s="92"/>
      <c r="P126" s="92"/>
      <c r="Q126" s="92"/>
      <c r="R126" s="92"/>
      <c r="S126" s="92"/>
    </row>
    <row r="127" spans="1:19" x14ac:dyDescent="0.2">
      <c r="A127" s="92"/>
      <c r="B127" s="217"/>
      <c r="C127" s="131" t="s">
        <v>230</v>
      </c>
      <c r="D127" s="132"/>
      <c r="E127" s="133">
        <f>'Forecast Expenditure'!L55</f>
        <v>0</v>
      </c>
      <c r="F127" s="134">
        <f>'Forecast Expenditure'!M55</f>
        <v>0</v>
      </c>
      <c r="G127" s="134">
        <f>'Forecast Expenditure'!N55</f>
        <v>0</v>
      </c>
      <c r="H127" s="134">
        <f>'Forecast Expenditure'!O55</f>
        <v>0</v>
      </c>
      <c r="I127" s="134">
        <f>'Forecast Expenditure'!P55</f>
        <v>0</v>
      </c>
      <c r="J127" s="134">
        <f>'Forecast Expenditure'!Q55</f>
        <v>0</v>
      </c>
      <c r="K127" s="135">
        <f>'Forecast Expenditure'!R55</f>
        <v>0</v>
      </c>
      <c r="L127" s="92"/>
      <c r="M127" s="92"/>
      <c r="N127" s="92"/>
      <c r="O127" s="92"/>
      <c r="P127" s="92"/>
      <c r="Q127" s="92"/>
      <c r="R127" s="92"/>
      <c r="S127" s="92"/>
    </row>
    <row r="128" spans="1:19" x14ac:dyDescent="0.2">
      <c r="A128" s="92"/>
      <c r="B128" s="217"/>
      <c r="C128" s="131" t="s">
        <v>231</v>
      </c>
      <c r="D128" s="132"/>
      <c r="E128" s="133">
        <f>'Forecast Expenditure'!L56</f>
        <v>0</v>
      </c>
      <c r="F128" s="134">
        <f>'Forecast Expenditure'!M56</f>
        <v>0</v>
      </c>
      <c r="G128" s="134">
        <f>'Forecast Expenditure'!N56</f>
        <v>0</v>
      </c>
      <c r="H128" s="134">
        <f>'Forecast Expenditure'!O56</f>
        <v>0</v>
      </c>
      <c r="I128" s="134">
        <f>'Forecast Expenditure'!P56</f>
        <v>0</v>
      </c>
      <c r="J128" s="134">
        <f>'Forecast Expenditure'!Q56</f>
        <v>0</v>
      </c>
      <c r="K128" s="135">
        <f>'Forecast Expenditure'!R56</f>
        <v>0</v>
      </c>
      <c r="L128" s="92"/>
      <c r="M128" s="92"/>
      <c r="N128" s="92"/>
      <c r="O128" s="92"/>
      <c r="P128" s="92"/>
      <c r="Q128" s="92"/>
      <c r="R128" s="92"/>
      <c r="S128" s="92"/>
    </row>
    <row r="129" spans="1:19" x14ac:dyDescent="0.2">
      <c r="A129" s="92"/>
      <c r="B129" s="217"/>
      <c r="C129" s="131" t="s">
        <v>232</v>
      </c>
      <c r="D129" s="132"/>
      <c r="E129" s="133">
        <f>'Forecast Expenditure'!L57</f>
        <v>0</v>
      </c>
      <c r="F129" s="134">
        <f>'Forecast Expenditure'!M57</f>
        <v>0</v>
      </c>
      <c r="G129" s="134">
        <f>'Forecast Expenditure'!N57</f>
        <v>0</v>
      </c>
      <c r="H129" s="134">
        <f>'Forecast Expenditure'!O57</f>
        <v>0</v>
      </c>
      <c r="I129" s="134">
        <f>'Forecast Expenditure'!P57</f>
        <v>0</v>
      </c>
      <c r="J129" s="134">
        <f>'Forecast Expenditure'!Q57</f>
        <v>0</v>
      </c>
      <c r="K129" s="135">
        <f>'Forecast Expenditure'!R57</f>
        <v>0</v>
      </c>
      <c r="L129" s="92"/>
      <c r="M129" s="92"/>
      <c r="N129" s="92"/>
      <c r="O129" s="92"/>
      <c r="P129" s="92"/>
      <c r="Q129" s="92"/>
      <c r="R129" s="92"/>
      <c r="S129" s="92"/>
    </row>
    <row r="130" spans="1:19" ht="13.5" thickBot="1" x14ac:dyDescent="0.25">
      <c r="A130" s="92"/>
      <c r="B130" s="218"/>
      <c r="C130" s="136" t="s">
        <v>150</v>
      </c>
      <c r="D130" s="137"/>
      <c r="E130" s="138">
        <f>'Forecast Expenditure'!L63</f>
        <v>581279.06755138061</v>
      </c>
      <c r="F130" s="139">
        <f>'Forecast Expenditure'!M63</f>
        <v>650633.51038964873</v>
      </c>
      <c r="G130" s="139">
        <f>'Forecast Expenditure'!N63</f>
        <v>650633.51038964873</v>
      </c>
      <c r="H130" s="139">
        <f>'Forecast Expenditure'!O63</f>
        <v>650633.51038964873</v>
      </c>
      <c r="I130" s="139">
        <f>'Forecast Expenditure'!P63</f>
        <v>650633.51038964873</v>
      </c>
      <c r="J130" s="139">
        <f>'Forecast Expenditure'!Q63</f>
        <v>650633.51038964873</v>
      </c>
      <c r="K130" s="140">
        <f>'Forecast Expenditure'!R63</f>
        <v>650633.51038964873</v>
      </c>
      <c r="L130" s="92"/>
      <c r="M130" s="92"/>
      <c r="N130" s="92"/>
      <c r="O130" s="92"/>
      <c r="P130" s="92"/>
      <c r="Q130" s="92"/>
      <c r="R130" s="92"/>
      <c r="S130" s="92"/>
    </row>
    <row r="131" spans="1:19" x14ac:dyDescent="0.2">
      <c r="A131" s="92"/>
      <c r="B131" s="216" t="s">
        <v>317</v>
      </c>
      <c r="C131" s="126" t="s">
        <v>318</v>
      </c>
      <c r="D131" s="127"/>
      <c r="E131" s="128"/>
      <c r="F131" s="129"/>
      <c r="G131" s="129"/>
      <c r="H131" s="129"/>
      <c r="I131" s="129"/>
      <c r="J131" s="129"/>
      <c r="K131" s="130"/>
      <c r="L131" s="92"/>
      <c r="M131" s="92"/>
      <c r="N131" s="92"/>
      <c r="O131" s="92"/>
      <c r="P131" s="92"/>
      <c r="Q131" s="92"/>
      <c r="R131" s="92"/>
      <c r="S131" s="92"/>
    </row>
    <row r="132" spans="1:19" x14ac:dyDescent="0.2">
      <c r="A132" s="92"/>
      <c r="B132" s="217"/>
      <c r="C132" s="131" t="s">
        <v>319</v>
      </c>
      <c r="D132" s="132"/>
      <c r="E132" s="133"/>
      <c r="F132" s="134"/>
      <c r="G132" s="134"/>
      <c r="H132" s="134"/>
      <c r="I132" s="134"/>
      <c r="J132" s="134"/>
      <c r="K132" s="135"/>
      <c r="L132" s="92"/>
      <c r="M132" s="92"/>
      <c r="N132" s="92"/>
      <c r="O132" s="92"/>
      <c r="P132" s="92"/>
      <c r="Q132" s="92"/>
      <c r="R132" s="92"/>
      <c r="S132" s="92"/>
    </row>
    <row r="133" spans="1:19" x14ac:dyDescent="0.2">
      <c r="A133" s="92"/>
      <c r="B133" s="217"/>
      <c r="C133" s="131" t="s">
        <v>320</v>
      </c>
      <c r="D133" s="132"/>
      <c r="E133" s="133"/>
      <c r="F133" s="134"/>
      <c r="G133" s="134"/>
      <c r="H133" s="134"/>
      <c r="I133" s="134"/>
      <c r="J133" s="134"/>
      <c r="K133" s="135"/>
      <c r="L133" s="92"/>
      <c r="M133" s="92"/>
      <c r="N133" s="92"/>
      <c r="O133" s="92"/>
      <c r="P133" s="92"/>
      <c r="Q133" s="92"/>
      <c r="R133" s="92"/>
      <c r="S133" s="92"/>
    </row>
    <row r="134" spans="1:19" x14ac:dyDescent="0.2">
      <c r="A134" s="92"/>
      <c r="B134" s="217"/>
      <c r="C134" s="131" t="s">
        <v>321</v>
      </c>
      <c r="D134" s="132"/>
      <c r="E134" s="133"/>
      <c r="F134" s="134"/>
      <c r="G134" s="134"/>
      <c r="H134" s="134"/>
      <c r="I134" s="134"/>
      <c r="J134" s="134"/>
      <c r="K134" s="135"/>
      <c r="L134" s="92"/>
      <c r="M134" s="92"/>
      <c r="N134" s="92"/>
      <c r="O134" s="92"/>
      <c r="P134" s="92"/>
      <c r="Q134" s="92"/>
      <c r="R134" s="92"/>
      <c r="S134" s="92"/>
    </row>
    <row r="135" spans="1:19" x14ac:dyDescent="0.2">
      <c r="A135" s="92"/>
      <c r="B135" s="217"/>
      <c r="C135" s="131" t="s">
        <v>322</v>
      </c>
      <c r="D135" s="132"/>
      <c r="E135" s="133"/>
      <c r="F135" s="134"/>
      <c r="G135" s="134"/>
      <c r="H135" s="134"/>
      <c r="I135" s="134"/>
      <c r="J135" s="134"/>
      <c r="K135" s="135"/>
      <c r="L135" s="92"/>
      <c r="M135" s="92"/>
      <c r="N135" s="92"/>
      <c r="O135" s="92"/>
      <c r="P135" s="92"/>
      <c r="Q135" s="92"/>
      <c r="R135" s="92"/>
      <c r="S135" s="92"/>
    </row>
    <row r="136" spans="1:19" x14ac:dyDescent="0.2">
      <c r="A136" s="92"/>
      <c r="B136" s="217"/>
      <c r="C136" s="131" t="s">
        <v>323</v>
      </c>
      <c r="D136" s="132"/>
      <c r="E136" s="133"/>
      <c r="F136" s="134"/>
      <c r="G136" s="134"/>
      <c r="H136" s="134"/>
      <c r="I136" s="134"/>
      <c r="J136" s="134"/>
      <c r="K136" s="135"/>
      <c r="L136" s="92"/>
      <c r="M136" s="92"/>
      <c r="N136" s="92"/>
      <c r="O136" s="92"/>
      <c r="P136" s="92"/>
      <c r="Q136" s="92"/>
      <c r="R136" s="92"/>
      <c r="S136" s="92"/>
    </row>
    <row r="137" spans="1:19" x14ac:dyDescent="0.2">
      <c r="A137" s="92"/>
      <c r="B137" s="217"/>
      <c r="C137" s="131" t="s">
        <v>324</v>
      </c>
      <c r="D137" s="132"/>
      <c r="E137" s="133"/>
      <c r="F137" s="134"/>
      <c r="G137" s="134"/>
      <c r="H137" s="134"/>
      <c r="I137" s="134"/>
      <c r="J137" s="134"/>
      <c r="K137" s="135"/>
      <c r="L137" s="92"/>
      <c r="M137" s="92"/>
      <c r="N137" s="92"/>
      <c r="O137" s="92"/>
      <c r="P137" s="92"/>
      <c r="Q137" s="92"/>
      <c r="R137" s="92"/>
      <c r="S137" s="92"/>
    </row>
    <row r="138" spans="1:19" x14ac:dyDescent="0.2">
      <c r="A138" s="92"/>
      <c r="B138" s="217"/>
      <c r="C138" s="131" t="s">
        <v>325</v>
      </c>
      <c r="D138" s="132"/>
      <c r="E138" s="133"/>
      <c r="F138" s="134"/>
      <c r="G138" s="134"/>
      <c r="H138" s="134"/>
      <c r="I138" s="134"/>
      <c r="J138" s="134"/>
      <c r="K138" s="135"/>
      <c r="L138" s="92"/>
      <c r="M138" s="92"/>
      <c r="N138" s="92"/>
      <c r="O138" s="92"/>
      <c r="P138" s="92"/>
      <c r="Q138" s="92"/>
      <c r="R138" s="92"/>
      <c r="S138" s="92"/>
    </row>
    <row r="139" spans="1:19" ht="13.5" thickBot="1" x14ac:dyDescent="0.25">
      <c r="A139" s="92"/>
      <c r="B139" s="218"/>
      <c r="C139" s="136" t="s">
        <v>150</v>
      </c>
      <c r="D139" s="137"/>
      <c r="E139" s="138"/>
      <c r="F139" s="139"/>
      <c r="G139" s="139"/>
      <c r="H139" s="139"/>
      <c r="I139" s="139"/>
      <c r="J139" s="139"/>
      <c r="K139" s="140"/>
      <c r="L139" s="92"/>
      <c r="M139" s="92"/>
      <c r="N139" s="92"/>
      <c r="O139" s="92"/>
      <c r="P139" s="92"/>
      <c r="Q139" s="92"/>
      <c r="R139" s="92"/>
      <c r="S139" s="92"/>
    </row>
    <row r="140" spans="1:19" x14ac:dyDescent="0.2">
      <c r="A140" s="92"/>
      <c r="B140" s="216" t="s">
        <v>326</v>
      </c>
      <c r="C140" s="126" t="s">
        <v>327</v>
      </c>
      <c r="D140" s="127"/>
      <c r="E140" s="128"/>
      <c r="F140" s="129"/>
      <c r="G140" s="129"/>
      <c r="H140" s="129"/>
      <c r="I140" s="129"/>
      <c r="J140" s="129"/>
      <c r="K140" s="130"/>
      <c r="L140" s="92"/>
      <c r="M140" s="92"/>
      <c r="N140" s="92"/>
      <c r="O140" s="92"/>
      <c r="P140" s="92"/>
      <c r="Q140" s="92"/>
      <c r="R140" s="92"/>
      <c r="S140" s="92"/>
    </row>
    <row r="141" spans="1:19" x14ac:dyDescent="0.2">
      <c r="A141" s="92"/>
      <c r="B141" s="217"/>
      <c r="C141" s="131" t="s">
        <v>328</v>
      </c>
      <c r="D141" s="132"/>
      <c r="E141" s="133"/>
      <c r="F141" s="134"/>
      <c r="G141" s="134"/>
      <c r="H141" s="134"/>
      <c r="I141" s="134"/>
      <c r="J141" s="134"/>
      <c r="K141" s="135"/>
      <c r="L141" s="92"/>
      <c r="M141" s="92"/>
      <c r="N141" s="92"/>
      <c r="O141" s="92"/>
      <c r="P141" s="92"/>
      <c r="Q141" s="92"/>
      <c r="R141" s="92"/>
      <c r="S141" s="92"/>
    </row>
    <row r="142" spans="1:19" x14ac:dyDescent="0.2">
      <c r="A142" s="92"/>
      <c r="B142" s="217"/>
      <c r="C142" s="131" t="s">
        <v>329</v>
      </c>
      <c r="D142" s="132"/>
      <c r="E142" s="133"/>
      <c r="F142" s="134"/>
      <c r="G142" s="134"/>
      <c r="H142" s="134"/>
      <c r="I142" s="134"/>
      <c r="J142" s="134"/>
      <c r="K142" s="135"/>
      <c r="L142" s="92"/>
      <c r="M142" s="92"/>
      <c r="N142" s="92"/>
      <c r="O142" s="92"/>
      <c r="P142" s="92"/>
      <c r="Q142" s="92"/>
      <c r="R142" s="92"/>
      <c r="S142" s="92"/>
    </row>
    <row r="143" spans="1:19" x14ac:dyDescent="0.2">
      <c r="A143" s="92"/>
      <c r="B143" s="217"/>
      <c r="C143" s="131" t="s">
        <v>330</v>
      </c>
      <c r="D143" s="132"/>
      <c r="E143" s="133"/>
      <c r="F143" s="134"/>
      <c r="G143" s="134"/>
      <c r="H143" s="134"/>
      <c r="I143" s="134"/>
      <c r="J143" s="134"/>
      <c r="K143" s="135"/>
      <c r="L143" s="92"/>
      <c r="M143" s="92"/>
      <c r="N143" s="92"/>
      <c r="O143" s="92"/>
      <c r="P143" s="92"/>
      <c r="Q143" s="92"/>
      <c r="R143" s="92"/>
      <c r="S143" s="92"/>
    </row>
    <row r="144" spans="1:19" x14ac:dyDescent="0.2">
      <c r="A144" s="92"/>
      <c r="B144" s="217"/>
      <c r="C144" s="131" t="s">
        <v>331</v>
      </c>
      <c r="D144" s="132"/>
      <c r="E144" s="133"/>
      <c r="F144" s="134"/>
      <c r="G144" s="134"/>
      <c r="H144" s="134"/>
      <c r="I144" s="134"/>
      <c r="J144" s="134"/>
      <c r="K144" s="135"/>
      <c r="L144" s="92"/>
      <c r="M144" s="92"/>
      <c r="N144" s="92"/>
      <c r="O144" s="92"/>
      <c r="P144" s="92"/>
      <c r="Q144" s="92"/>
      <c r="R144" s="92"/>
      <c r="S144" s="92"/>
    </row>
    <row r="145" spans="1:19" x14ac:dyDescent="0.2">
      <c r="A145" s="92"/>
      <c r="B145" s="217"/>
      <c r="C145" s="131" t="s">
        <v>332</v>
      </c>
      <c r="D145" s="132"/>
      <c r="E145" s="133"/>
      <c r="F145" s="134"/>
      <c r="G145" s="134"/>
      <c r="H145" s="134"/>
      <c r="I145" s="134"/>
      <c r="J145" s="134"/>
      <c r="K145" s="135"/>
      <c r="L145" s="92"/>
      <c r="M145" s="92"/>
      <c r="N145" s="92"/>
      <c r="O145" s="92"/>
      <c r="P145" s="92"/>
      <c r="Q145" s="92"/>
      <c r="R145" s="92"/>
      <c r="S145" s="92"/>
    </row>
    <row r="146" spans="1:19" x14ac:dyDescent="0.2">
      <c r="A146" s="92"/>
      <c r="B146" s="217"/>
      <c r="C146" s="131" t="s">
        <v>333</v>
      </c>
      <c r="D146" s="132"/>
      <c r="E146" s="133"/>
      <c r="F146" s="134"/>
      <c r="G146" s="134"/>
      <c r="H146" s="134"/>
      <c r="I146" s="134"/>
      <c r="J146" s="134"/>
      <c r="K146" s="135"/>
      <c r="L146" s="92"/>
      <c r="M146" s="92"/>
      <c r="N146" s="92"/>
      <c r="O146" s="92"/>
      <c r="P146" s="92"/>
      <c r="Q146" s="92"/>
      <c r="R146" s="92"/>
      <c r="S146" s="92"/>
    </row>
    <row r="147" spans="1:19" ht="13.5" thickBot="1" x14ac:dyDescent="0.25">
      <c r="A147" s="92"/>
      <c r="B147" s="218"/>
      <c r="C147" s="136" t="s">
        <v>150</v>
      </c>
      <c r="D147" s="137"/>
      <c r="E147" s="138"/>
      <c r="F147" s="139"/>
      <c r="G147" s="139"/>
      <c r="H147" s="139"/>
      <c r="I147" s="139"/>
      <c r="J147" s="139"/>
      <c r="K147" s="140"/>
      <c r="L147" s="92"/>
      <c r="M147" s="92"/>
      <c r="N147" s="92"/>
      <c r="O147" s="92"/>
      <c r="P147" s="92"/>
      <c r="Q147" s="92"/>
      <c r="R147" s="92"/>
      <c r="S147" s="92"/>
    </row>
    <row r="148" spans="1:19" x14ac:dyDescent="0.2">
      <c r="A148" s="92"/>
      <c r="B148" s="216" t="s">
        <v>334</v>
      </c>
      <c r="C148" s="126" t="s">
        <v>239</v>
      </c>
      <c r="D148" s="127"/>
      <c r="E148" s="128">
        <f>'Forecast Expenditure'!L64</f>
        <v>0</v>
      </c>
      <c r="F148" s="129">
        <f>'Forecast Expenditure'!M64</f>
        <v>0</v>
      </c>
      <c r="G148" s="129">
        <f>'Forecast Expenditure'!N64</f>
        <v>0</v>
      </c>
      <c r="H148" s="129">
        <f>'Forecast Expenditure'!O64</f>
        <v>0</v>
      </c>
      <c r="I148" s="129">
        <f>'Forecast Expenditure'!P64</f>
        <v>0</v>
      </c>
      <c r="J148" s="129">
        <f>'Forecast Expenditure'!Q64</f>
        <v>0</v>
      </c>
      <c r="K148" s="130">
        <f>'Forecast Expenditure'!R64</f>
        <v>0</v>
      </c>
      <c r="L148" s="92"/>
      <c r="M148" s="92"/>
      <c r="N148" s="92"/>
      <c r="O148" s="92"/>
      <c r="P148" s="92"/>
      <c r="Q148" s="92"/>
      <c r="R148" s="92"/>
      <c r="S148" s="92"/>
    </row>
    <row r="149" spans="1:19" x14ac:dyDescent="0.2">
      <c r="A149" s="92"/>
      <c r="B149" s="217"/>
      <c r="C149" s="131" t="s">
        <v>241</v>
      </c>
      <c r="D149" s="132"/>
      <c r="E149" s="133">
        <f>'Forecast Expenditure'!L65</f>
        <v>413407.45749640459</v>
      </c>
      <c r="F149" s="134">
        <f>'Forecast Expenditure'!M65</f>
        <v>308887.93225317152</v>
      </c>
      <c r="G149" s="134">
        <f>'Forecast Expenditure'!N65</f>
        <v>308887.93225317152</v>
      </c>
      <c r="H149" s="134">
        <f>'Forecast Expenditure'!O65</f>
        <v>225492.89194021287</v>
      </c>
      <c r="I149" s="134">
        <f>'Forecast Expenditure'!P65</f>
        <v>142097.85162725419</v>
      </c>
      <c r="J149" s="134">
        <f>'Forecast Expenditure'!Q65</f>
        <v>142097.85162725419</v>
      </c>
      <c r="K149" s="135">
        <f>'Forecast Expenditure'!R65</f>
        <v>142097.85162725419</v>
      </c>
      <c r="L149" s="92"/>
      <c r="M149" s="92"/>
      <c r="N149" s="92"/>
      <c r="O149" s="92"/>
      <c r="P149" s="92"/>
      <c r="Q149" s="92"/>
      <c r="R149" s="92"/>
      <c r="S149" s="92"/>
    </row>
    <row r="150" spans="1:19" x14ac:dyDescent="0.2">
      <c r="A150" s="92"/>
      <c r="B150" s="217"/>
      <c r="C150" s="131" t="s">
        <v>242</v>
      </c>
      <c r="D150" s="132"/>
      <c r="E150" s="133">
        <f>'Forecast Expenditure'!L66</f>
        <v>3023933.871230993</v>
      </c>
      <c r="F150" s="134">
        <f>'Forecast Expenditure'!M66</f>
        <v>2896930.5219003842</v>
      </c>
      <c r="G150" s="134">
        <f>'Forecast Expenditure'!N66</f>
        <v>2854462.1188400118</v>
      </c>
      <c r="H150" s="134">
        <f>'Forecast Expenditure'!O66</f>
        <v>2828125.4438901776</v>
      </c>
      <c r="I150" s="134">
        <f>'Forecast Expenditure'!P66</f>
        <v>2749115.4190406748</v>
      </c>
      <c r="J150" s="134">
        <f>'Forecast Expenditure'!Q66</f>
        <v>2749115.4190406748</v>
      </c>
      <c r="K150" s="135">
        <f>'Forecast Expenditure'!R66</f>
        <v>2749115.4190406748</v>
      </c>
      <c r="L150" s="92"/>
      <c r="M150" s="92"/>
      <c r="N150" s="92"/>
      <c r="O150" s="92"/>
      <c r="P150" s="92"/>
      <c r="Q150" s="92"/>
      <c r="R150" s="92"/>
      <c r="S150" s="92"/>
    </row>
    <row r="151" spans="1:19" x14ac:dyDescent="0.2">
      <c r="A151" s="92"/>
      <c r="B151" s="217"/>
      <c r="C151" s="131"/>
      <c r="D151" s="132"/>
      <c r="E151" s="133"/>
      <c r="F151" s="134"/>
      <c r="G151" s="134"/>
      <c r="H151" s="134"/>
      <c r="I151" s="134"/>
      <c r="J151" s="134"/>
      <c r="K151" s="135"/>
      <c r="L151" s="92"/>
      <c r="M151" s="92"/>
      <c r="N151" s="92"/>
      <c r="O151" s="92"/>
      <c r="P151" s="92"/>
      <c r="Q151" s="92"/>
      <c r="R151" s="92"/>
      <c r="S151" s="92"/>
    </row>
    <row r="152" spans="1:19" x14ac:dyDescent="0.2">
      <c r="A152" s="92"/>
      <c r="B152" s="217"/>
      <c r="C152" s="131"/>
      <c r="D152" s="132"/>
      <c r="E152" s="133"/>
      <c r="F152" s="134"/>
      <c r="G152" s="134"/>
      <c r="H152" s="134"/>
      <c r="I152" s="134"/>
      <c r="J152" s="134"/>
      <c r="K152" s="135"/>
      <c r="L152" s="92"/>
      <c r="M152" s="92"/>
      <c r="N152" s="92"/>
      <c r="O152" s="92"/>
      <c r="P152" s="92"/>
      <c r="Q152" s="92"/>
      <c r="R152" s="92"/>
      <c r="S152" s="92"/>
    </row>
    <row r="153" spans="1:19" x14ac:dyDescent="0.2">
      <c r="A153" s="92"/>
      <c r="B153" s="217"/>
      <c r="C153" s="131"/>
      <c r="D153" s="132"/>
      <c r="E153" s="133"/>
      <c r="F153" s="134"/>
      <c r="G153" s="134"/>
      <c r="H153" s="134"/>
      <c r="I153" s="134"/>
      <c r="J153" s="134"/>
      <c r="K153" s="135"/>
      <c r="L153" s="92"/>
      <c r="M153" s="92"/>
      <c r="N153" s="92"/>
      <c r="O153" s="92"/>
      <c r="P153" s="92"/>
      <c r="Q153" s="92"/>
      <c r="R153" s="92"/>
      <c r="S153" s="92"/>
    </row>
    <row r="154" spans="1:19" x14ac:dyDescent="0.2">
      <c r="A154" s="92"/>
      <c r="B154" s="217"/>
      <c r="C154" s="131"/>
      <c r="D154" s="132"/>
      <c r="E154" s="133"/>
      <c r="F154" s="134"/>
      <c r="G154" s="134"/>
      <c r="H154" s="134"/>
      <c r="I154" s="134"/>
      <c r="J154" s="134"/>
      <c r="K154" s="135"/>
      <c r="L154" s="92"/>
      <c r="M154" s="92"/>
      <c r="N154" s="92"/>
      <c r="O154" s="92"/>
      <c r="P154" s="92"/>
      <c r="Q154" s="92"/>
      <c r="R154" s="92"/>
      <c r="S154" s="92"/>
    </row>
    <row r="155" spans="1:19" x14ac:dyDescent="0.2">
      <c r="A155" s="92"/>
      <c r="B155" s="217"/>
      <c r="C155" s="131"/>
      <c r="D155" s="132"/>
      <c r="E155" s="133"/>
      <c r="F155" s="134"/>
      <c r="G155" s="134"/>
      <c r="H155" s="134"/>
      <c r="I155" s="134"/>
      <c r="J155" s="134"/>
      <c r="K155" s="135"/>
      <c r="L155" s="92"/>
      <c r="M155" s="92"/>
      <c r="N155" s="92"/>
      <c r="O155" s="92"/>
      <c r="P155" s="92"/>
      <c r="Q155" s="92"/>
      <c r="R155" s="92"/>
      <c r="S155" s="92"/>
    </row>
    <row r="156" spans="1:19" ht="13.5" thickBot="1" x14ac:dyDescent="0.25">
      <c r="A156" s="92"/>
      <c r="B156" s="218"/>
      <c r="C156" s="136"/>
      <c r="D156" s="137"/>
      <c r="E156" s="185"/>
      <c r="F156" s="186"/>
      <c r="G156" s="186"/>
      <c r="H156" s="186"/>
      <c r="I156" s="186"/>
      <c r="J156" s="186"/>
      <c r="K156" s="187"/>
      <c r="L156" s="92"/>
      <c r="M156" s="92"/>
      <c r="N156" s="92"/>
      <c r="O156" s="92"/>
      <c r="P156" s="92"/>
      <c r="Q156" s="92"/>
      <c r="R156" s="92"/>
      <c r="S156" s="92"/>
    </row>
    <row r="157" spans="1:19" x14ac:dyDescent="0.2">
      <c r="A157" s="92"/>
      <c r="B157" s="90"/>
      <c r="C157" s="90"/>
      <c r="D157" s="90" t="s">
        <v>478</v>
      </c>
      <c r="E157" s="188">
        <f>SUM(E22:E156)-'Forecast Expenditure'!L67</f>
        <v>0</v>
      </c>
      <c r="F157" s="188">
        <f>SUM(F22:F156)-'Forecast Expenditure'!M67</f>
        <v>0</v>
      </c>
      <c r="G157" s="188">
        <f>SUM(G22:G156)-'Forecast Expenditure'!N67</f>
        <v>0</v>
      </c>
      <c r="H157" s="188">
        <f>SUM(H22:H156)-'Forecast Expenditure'!O67</f>
        <v>0</v>
      </c>
      <c r="I157" s="188">
        <f>SUM(I22:I156)-'Forecast Expenditure'!P67</f>
        <v>0</v>
      </c>
      <c r="J157" s="188">
        <f>SUM(J22:J156)-'Forecast Expenditure'!Q67</f>
        <v>0</v>
      </c>
      <c r="K157" s="188">
        <f>SUM(K22:K156)-'Forecast Expenditure'!R67</f>
        <v>0</v>
      </c>
      <c r="L157" s="92"/>
      <c r="M157" s="92"/>
      <c r="N157" s="92"/>
      <c r="O157" s="92"/>
      <c r="P157" s="92"/>
      <c r="Q157" s="92"/>
      <c r="R157" s="92"/>
      <c r="S157" s="92"/>
    </row>
    <row r="158" spans="1:19" ht="13.5" thickBot="1" x14ac:dyDescent="0.25">
      <c r="A158" s="92"/>
      <c r="B158" s="90"/>
      <c r="C158" s="90"/>
      <c r="D158" s="90"/>
      <c r="E158" s="90"/>
      <c r="F158" s="90"/>
      <c r="G158" s="90"/>
      <c r="H158" s="90"/>
      <c r="I158" s="90"/>
      <c r="J158" s="90"/>
      <c r="K158" s="90"/>
      <c r="L158" s="92"/>
      <c r="M158" s="92"/>
      <c r="N158" s="92"/>
      <c r="O158" s="92"/>
      <c r="P158" s="92"/>
      <c r="Q158" s="92"/>
      <c r="R158" s="92"/>
      <c r="S158" s="92"/>
    </row>
    <row r="159" spans="1:19" ht="13.5" thickBot="1" x14ac:dyDescent="0.25">
      <c r="A159" s="92"/>
      <c r="B159" s="114" t="s">
        <v>335</v>
      </c>
      <c r="C159" s="90"/>
      <c r="D159" s="90"/>
      <c r="E159" s="219" t="s">
        <v>475</v>
      </c>
      <c r="F159" s="220"/>
      <c r="G159" s="220"/>
      <c r="H159" s="220"/>
      <c r="I159" s="220"/>
      <c r="J159" s="220"/>
      <c r="K159" s="221"/>
      <c r="L159" s="92"/>
      <c r="M159" s="92"/>
      <c r="N159" s="92"/>
      <c r="O159" s="92"/>
      <c r="P159" s="92"/>
      <c r="Q159" s="92"/>
      <c r="R159" s="92"/>
      <c r="S159" s="92"/>
    </row>
    <row r="160" spans="1:19" ht="13.5" thickBot="1" x14ac:dyDescent="0.25">
      <c r="A160" s="92"/>
      <c r="B160" s="121" t="s">
        <v>177</v>
      </c>
      <c r="C160" s="122" t="s">
        <v>178</v>
      </c>
      <c r="D160" s="123"/>
      <c r="E160" s="141" t="s">
        <v>468</v>
      </c>
      <c r="F160" s="141" t="s">
        <v>469</v>
      </c>
      <c r="G160" s="142" t="s">
        <v>470</v>
      </c>
      <c r="H160" s="142" t="s">
        <v>471</v>
      </c>
      <c r="I160" s="142" t="s">
        <v>472</v>
      </c>
      <c r="J160" s="142" t="s">
        <v>473</v>
      </c>
      <c r="K160" s="142" t="s">
        <v>474</v>
      </c>
      <c r="L160" s="92"/>
      <c r="M160" s="92"/>
      <c r="N160" s="92"/>
      <c r="O160" s="92"/>
      <c r="P160" s="92"/>
      <c r="Q160" s="92"/>
      <c r="R160" s="92"/>
      <c r="S160" s="92"/>
    </row>
    <row r="161" spans="1:19" x14ac:dyDescent="0.2">
      <c r="A161" s="92"/>
      <c r="B161" s="222" t="s">
        <v>294</v>
      </c>
      <c r="C161" s="126" t="s">
        <v>247</v>
      </c>
      <c r="D161" s="127"/>
      <c r="E161" s="128"/>
      <c r="F161" s="129"/>
      <c r="G161" s="129"/>
      <c r="H161" s="129"/>
      <c r="I161" s="129"/>
      <c r="J161" s="129"/>
      <c r="K161" s="130"/>
      <c r="L161" s="92"/>
      <c r="M161" s="92"/>
      <c r="N161" s="92"/>
      <c r="O161" s="92"/>
      <c r="P161" s="92"/>
      <c r="Q161" s="92"/>
      <c r="R161" s="92"/>
      <c r="S161" s="92"/>
    </row>
    <row r="162" spans="1:19" x14ac:dyDescent="0.2">
      <c r="A162" s="92"/>
      <c r="B162" s="223"/>
      <c r="C162" s="131" t="s">
        <v>249</v>
      </c>
      <c r="D162" s="132"/>
      <c r="E162" s="133"/>
      <c r="F162" s="134"/>
      <c r="G162" s="134"/>
      <c r="H162" s="134"/>
      <c r="I162" s="134"/>
      <c r="J162" s="134"/>
      <c r="K162" s="135"/>
      <c r="L162" s="92"/>
      <c r="M162" s="92"/>
      <c r="N162" s="92"/>
      <c r="O162" s="92"/>
      <c r="P162" s="92"/>
      <c r="Q162" s="92"/>
      <c r="R162" s="92"/>
      <c r="S162" s="92"/>
    </row>
    <row r="163" spans="1:19" x14ac:dyDescent="0.2">
      <c r="A163" s="92"/>
      <c r="B163" s="223"/>
      <c r="C163" s="131" t="s">
        <v>251</v>
      </c>
      <c r="D163" s="132"/>
      <c r="E163" s="133"/>
      <c r="F163" s="134"/>
      <c r="G163" s="134"/>
      <c r="H163" s="134"/>
      <c r="I163" s="134"/>
      <c r="J163" s="134"/>
      <c r="K163" s="135"/>
      <c r="L163" s="92"/>
      <c r="M163" s="92"/>
      <c r="N163" s="92"/>
      <c r="O163" s="92"/>
      <c r="P163" s="92"/>
      <c r="Q163" s="92"/>
      <c r="R163" s="92"/>
      <c r="S163" s="92"/>
    </row>
    <row r="164" spans="1:19" x14ac:dyDescent="0.2">
      <c r="A164" s="92"/>
      <c r="B164" s="223"/>
      <c r="C164" s="131" t="s">
        <v>255</v>
      </c>
      <c r="D164" s="132"/>
      <c r="E164" s="133"/>
      <c r="F164" s="134"/>
      <c r="G164" s="134"/>
      <c r="H164" s="134"/>
      <c r="I164" s="134"/>
      <c r="J164" s="134"/>
      <c r="K164" s="135"/>
      <c r="L164" s="92"/>
      <c r="M164" s="92"/>
      <c r="N164" s="92"/>
      <c r="O164" s="92"/>
      <c r="P164" s="92"/>
      <c r="Q164" s="92"/>
      <c r="R164" s="92"/>
      <c r="S164" s="92"/>
    </row>
    <row r="165" spans="1:19" x14ac:dyDescent="0.2">
      <c r="A165" s="92"/>
      <c r="B165" s="223"/>
      <c r="C165" s="131" t="s">
        <v>259</v>
      </c>
      <c r="D165" s="132"/>
      <c r="E165" s="133"/>
      <c r="F165" s="134"/>
      <c r="G165" s="134"/>
      <c r="H165" s="134"/>
      <c r="I165" s="134"/>
      <c r="J165" s="134"/>
      <c r="K165" s="135"/>
      <c r="L165" s="92"/>
      <c r="M165" s="92"/>
      <c r="N165" s="92"/>
      <c r="O165" s="92"/>
      <c r="P165" s="92"/>
      <c r="Q165" s="92"/>
      <c r="R165" s="92"/>
      <c r="S165" s="92"/>
    </row>
    <row r="166" spans="1:19" x14ac:dyDescent="0.2">
      <c r="A166" s="92"/>
      <c r="B166" s="223"/>
      <c r="C166" s="131" t="s">
        <v>262</v>
      </c>
      <c r="D166" s="132"/>
      <c r="E166" s="133"/>
      <c r="F166" s="134"/>
      <c r="G166" s="134"/>
      <c r="H166" s="134"/>
      <c r="I166" s="134"/>
      <c r="J166" s="134"/>
      <c r="K166" s="135"/>
      <c r="L166" s="92"/>
      <c r="M166" s="92"/>
      <c r="N166" s="92"/>
      <c r="O166" s="92"/>
      <c r="P166" s="92"/>
      <c r="Q166" s="92"/>
      <c r="R166" s="92"/>
      <c r="S166" s="92"/>
    </row>
    <row r="167" spans="1:19" ht="18.75" customHeight="1" x14ac:dyDescent="0.2">
      <c r="A167" s="92"/>
      <c r="B167" s="223"/>
      <c r="C167" s="131" t="s">
        <v>264</v>
      </c>
      <c r="D167" s="132"/>
      <c r="E167" s="133"/>
      <c r="F167" s="134"/>
      <c r="G167" s="134"/>
      <c r="H167" s="134"/>
      <c r="I167" s="134"/>
      <c r="J167" s="134"/>
      <c r="K167" s="135"/>
      <c r="L167" s="92"/>
      <c r="M167" s="92"/>
      <c r="N167" s="92"/>
      <c r="O167" s="92"/>
      <c r="P167" s="92"/>
      <c r="Q167" s="92"/>
      <c r="R167" s="92"/>
      <c r="S167" s="92"/>
    </row>
    <row r="168" spans="1:19" x14ac:dyDescent="0.2">
      <c r="A168" s="92"/>
      <c r="B168" s="223"/>
      <c r="C168" s="131" t="s">
        <v>265</v>
      </c>
      <c r="D168" s="132"/>
      <c r="E168" s="133"/>
      <c r="F168" s="134"/>
      <c r="G168" s="134"/>
      <c r="H168" s="134"/>
      <c r="I168" s="134"/>
      <c r="J168" s="134"/>
      <c r="K168" s="135"/>
      <c r="L168" s="92"/>
      <c r="M168" s="92"/>
      <c r="N168" s="92"/>
      <c r="O168" s="92"/>
      <c r="P168" s="92"/>
      <c r="Q168" s="92"/>
      <c r="R168" s="92"/>
      <c r="S168" s="92"/>
    </row>
    <row r="169" spans="1:19" ht="12.75" customHeight="1" x14ac:dyDescent="0.2">
      <c r="A169" s="92"/>
      <c r="B169" s="223"/>
      <c r="C169" s="131" t="s">
        <v>266</v>
      </c>
      <c r="D169" s="132"/>
      <c r="E169" s="133"/>
      <c r="F169" s="134"/>
      <c r="G169" s="134"/>
      <c r="H169" s="134"/>
      <c r="I169" s="134"/>
      <c r="J169" s="134"/>
      <c r="K169" s="135"/>
      <c r="L169" s="92"/>
      <c r="M169" s="92"/>
      <c r="N169" s="92"/>
      <c r="O169" s="92"/>
      <c r="P169" s="92"/>
      <c r="Q169" s="92"/>
      <c r="R169" s="92"/>
      <c r="S169" s="92"/>
    </row>
    <row r="170" spans="1:19" x14ac:dyDescent="0.2">
      <c r="A170" s="92"/>
      <c r="B170" s="223"/>
      <c r="C170" s="131" t="s">
        <v>267</v>
      </c>
      <c r="D170" s="132"/>
      <c r="E170" s="133"/>
      <c r="F170" s="134"/>
      <c r="G170" s="134"/>
      <c r="H170" s="134"/>
      <c r="I170" s="134"/>
      <c r="J170" s="134"/>
      <c r="K170" s="135"/>
      <c r="L170" s="92"/>
      <c r="M170" s="92"/>
      <c r="N170" s="92"/>
      <c r="O170" s="92"/>
      <c r="P170" s="92"/>
      <c r="Q170" s="92"/>
      <c r="R170" s="92"/>
      <c r="S170" s="92"/>
    </row>
    <row r="171" spans="1:19" x14ac:dyDescent="0.2">
      <c r="A171" s="92"/>
      <c r="B171" s="223"/>
      <c r="C171" s="131" t="s">
        <v>268</v>
      </c>
      <c r="D171" s="132"/>
      <c r="E171" s="133"/>
      <c r="F171" s="134"/>
      <c r="G171" s="134"/>
      <c r="H171" s="134"/>
      <c r="I171" s="134"/>
      <c r="J171" s="134"/>
      <c r="K171" s="135"/>
      <c r="L171" s="92"/>
      <c r="M171" s="92"/>
      <c r="N171" s="92"/>
      <c r="O171" s="92"/>
      <c r="P171" s="92"/>
      <c r="Q171" s="92"/>
      <c r="R171" s="92"/>
      <c r="S171" s="92"/>
    </row>
    <row r="172" spans="1:19" x14ac:dyDescent="0.2">
      <c r="A172" s="92"/>
      <c r="B172" s="223"/>
      <c r="C172" s="131" t="s">
        <v>269</v>
      </c>
      <c r="D172" s="132"/>
      <c r="E172" s="133"/>
      <c r="F172" s="134"/>
      <c r="G172" s="134"/>
      <c r="H172" s="134"/>
      <c r="I172" s="134"/>
      <c r="J172" s="134"/>
      <c r="K172" s="135"/>
      <c r="L172" s="92"/>
      <c r="M172" s="92"/>
      <c r="N172" s="92"/>
      <c r="O172" s="92"/>
      <c r="P172" s="92"/>
      <c r="Q172" s="92"/>
      <c r="R172" s="92"/>
      <c r="S172" s="92"/>
    </row>
    <row r="173" spans="1:19" x14ac:dyDescent="0.2">
      <c r="A173" s="92"/>
      <c r="B173" s="223"/>
      <c r="C173" s="131" t="s">
        <v>270</v>
      </c>
      <c r="D173" s="132"/>
      <c r="E173" s="133"/>
      <c r="F173" s="134"/>
      <c r="G173" s="134"/>
      <c r="H173" s="134"/>
      <c r="I173" s="134"/>
      <c r="J173" s="134"/>
      <c r="K173" s="135"/>
      <c r="L173" s="92"/>
      <c r="M173" s="92"/>
      <c r="N173" s="92"/>
      <c r="O173" s="92"/>
      <c r="P173" s="92"/>
      <c r="Q173" s="92"/>
      <c r="R173" s="92"/>
      <c r="S173" s="92"/>
    </row>
    <row r="174" spans="1:19" x14ac:dyDescent="0.2">
      <c r="A174" s="92"/>
      <c r="B174" s="223"/>
      <c r="C174" s="131" t="s">
        <v>271</v>
      </c>
      <c r="D174" s="132"/>
      <c r="E174" s="133"/>
      <c r="F174" s="134"/>
      <c r="G174" s="134"/>
      <c r="H174" s="134"/>
      <c r="I174" s="134"/>
      <c r="J174" s="134"/>
      <c r="K174" s="135"/>
      <c r="L174" s="92"/>
      <c r="M174" s="92"/>
      <c r="N174" s="92"/>
      <c r="O174" s="92"/>
      <c r="P174" s="92"/>
      <c r="Q174" s="92"/>
      <c r="R174" s="92"/>
      <c r="S174" s="92"/>
    </row>
    <row r="175" spans="1:19" x14ac:dyDescent="0.2">
      <c r="A175" s="92"/>
      <c r="B175" s="223"/>
      <c r="C175" s="131" t="s">
        <v>272</v>
      </c>
      <c r="D175" s="132"/>
      <c r="E175" s="133"/>
      <c r="F175" s="134"/>
      <c r="G175" s="134"/>
      <c r="H175" s="134"/>
      <c r="I175" s="134"/>
      <c r="J175" s="134"/>
      <c r="K175" s="135"/>
      <c r="L175" s="92"/>
      <c r="M175" s="92"/>
      <c r="N175" s="92"/>
      <c r="O175" s="92"/>
      <c r="P175" s="92"/>
      <c r="Q175" s="92"/>
      <c r="R175" s="92"/>
      <c r="S175" s="92"/>
    </row>
    <row r="176" spans="1:19" x14ac:dyDescent="0.2">
      <c r="A176" s="92"/>
      <c r="B176" s="223"/>
      <c r="C176" s="131" t="s">
        <v>273</v>
      </c>
      <c r="D176" s="132"/>
      <c r="E176" s="133"/>
      <c r="F176" s="134"/>
      <c r="G176" s="134"/>
      <c r="H176" s="134"/>
      <c r="I176" s="134"/>
      <c r="J176" s="134"/>
      <c r="K176" s="135"/>
      <c r="L176" s="92"/>
      <c r="M176" s="92"/>
      <c r="N176" s="92"/>
      <c r="O176" s="92"/>
      <c r="P176" s="92"/>
      <c r="Q176" s="92"/>
      <c r="R176" s="92"/>
      <c r="S176" s="92"/>
    </row>
    <row r="177" spans="1:19" x14ac:dyDescent="0.2">
      <c r="A177" s="92"/>
      <c r="B177" s="223"/>
      <c r="C177" s="131" t="s">
        <v>274</v>
      </c>
      <c r="D177" s="132"/>
      <c r="E177" s="133"/>
      <c r="F177" s="134"/>
      <c r="G177" s="134"/>
      <c r="H177" s="134"/>
      <c r="I177" s="134"/>
      <c r="J177" s="134"/>
      <c r="K177" s="135"/>
      <c r="L177" s="92"/>
      <c r="M177" s="92"/>
      <c r="N177" s="92"/>
      <c r="O177" s="92"/>
      <c r="P177" s="92"/>
      <c r="Q177" s="92"/>
      <c r="R177" s="92"/>
      <c r="S177" s="92"/>
    </row>
    <row r="178" spans="1:19" x14ac:dyDescent="0.2">
      <c r="A178" s="92"/>
      <c r="B178" s="223"/>
      <c r="C178" s="131" t="s">
        <v>275</v>
      </c>
      <c r="D178" s="132"/>
      <c r="E178" s="133"/>
      <c r="F178" s="134"/>
      <c r="G178" s="134"/>
      <c r="H178" s="134"/>
      <c r="I178" s="134"/>
      <c r="J178" s="134"/>
      <c r="K178" s="135"/>
      <c r="L178" s="92"/>
      <c r="M178" s="92"/>
      <c r="N178" s="92"/>
      <c r="O178" s="92"/>
      <c r="P178" s="92"/>
      <c r="Q178" s="92"/>
      <c r="R178" s="92"/>
      <c r="S178" s="92"/>
    </row>
    <row r="179" spans="1:19" x14ac:dyDescent="0.2">
      <c r="A179" s="92"/>
      <c r="B179" s="223"/>
      <c r="C179" s="131" t="s">
        <v>276</v>
      </c>
      <c r="D179" s="132"/>
      <c r="E179" s="133"/>
      <c r="F179" s="134"/>
      <c r="G179" s="134"/>
      <c r="H179" s="134"/>
      <c r="I179" s="134"/>
      <c r="J179" s="134"/>
      <c r="K179" s="135"/>
      <c r="L179" s="92"/>
      <c r="M179" s="92"/>
      <c r="N179" s="92"/>
      <c r="O179" s="92"/>
      <c r="P179" s="92"/>
      <c r="Q179" s="92"/>
      <c r="R179" s="92"/>
      <c r="S179" s="92"/>
    </row>
    <row r="180" spans="1:19" ht="13.5" thickBot="1" x14ac:dyDescent="0.25">
      <c r="A180" s="92"/>
      <c r="B180" s="224"/>
      <c r="C180" s="136" t="s">
        <v>150</v>
      </c>
      <c r="D180" s="137"/>
      <c r="E180" s="138"/>
      <c r="F180" s="139"/>
      <c r="G180" s="139"/>
      <c r="H180" s="139"/>
      <c r="I180" s="139"/>
      <c r="J180" s="139"/>
      <c r="K180" s="140"/>
      <c r="L180" s="92"/>
      <c r="M180" s="92"/>
      <c r="N180" s="92"/>
      <c r="O180" s="92"/>
      <c r="P180" s="92"/>
      <c r="Q180" s="92"/>
      <c r="R180" s="92"/>
      <c r="S180" s="92"/>
    </row>
    <row r="181" spans="1:19" x14ac:dyDescent="0.2">
      <c r="A181" s="92"/>
      <c r="B181" s="222" t="s">
        <v>295</v>
      </c>
      <c r="C181" s="126" t="s">
        <v>180</v>
      </c>
      <c r="D181" s="127"/>
      <c r="E181" s="128"/>
      <c r="F181" s="129"/>
      <c r="G181" s="129"/>
      <c r="H181" s="129"/>
      <c r="I181" s="129"/>
      <c r="J181" s="129"/>
      <c r="K181" s="130"/>
      <c r="L181" s="92"/>
      <c r="M181" s="92"/>
      <c r="N181" s="92"/>
      <c r="O181" s="92"/>
      <c r="P181" s="92"/>
      <c r="Q181" s="92"/>
      <c r="R181" s="92"/>
      <c r="S181" s="92"/>
    </row>
    <row r="182" spans="1:19" x14ac:dyDescent="0.2">
      <c r="A182" s="92"/>
      <c r="B182" s="223"/>
      <c r="C182" s="131" t="s">
        <v>182</v>
      </c>
      <c r="D182" s="132"/>
      <c r="E182" s="133"/>
      <c r="F182" s="134"/>
      <c r="G182" s="134"/>
      <c r="H182" s="134"/>
      <c r="I182" s="134"/>
      <c r="J182" s="134"/>
      <c r="K182" s="135"/>
      <c r="L182" s="92"/>
      <c r="M182" s="92"/>
      <c r="N182" s="92"/>
      <c r="O182" s="92"/>
      <c r="P182" s="92"/>
      <c r="Q182" s="92"/>
      <c r="R182" s="92"/>
      <c r="S182" s="92"/>
    </row>
    <row r="183" spans="1:19" x14ac:dyDescent="0.2">
      <c r="A183" s="92"/>
      <c r="B183" s="223"/>
      <c r="C183" s="131" t="s">
        <v>252</v>
      </c>
      <c r="D183" s="132"/>
      <c r="E183" s="133"/>
      <c r="F183" s="134"/>
      <c r="G183" s="134"/>
      <c r="H183" s="134"/>
      <c r="I183" s="134"/>
      <c r="J183" s="134"/>
      <c r="K183" s="135"/>
      <c r="L183" s="92"/>
      <c r="M183" s="92"/>
      <c r="N183" s="92"/>
      <c r="O183" s="92"/>
      <c r="P183" s="92"/>
      <c r="Q183" s="92"/>
      <c r="R183" s="92"/>
      <c r="S183" s="92"/>
    </row>
    <row r="184" spans="1:19" x14ac:dyDescent="0.2">
      <c r="A184" s="92"/>
      <c r="B184" s="223"/>
      <c r="C184" s="131" t="s">
        <v>256</v>
      </c>
      <c r="D184" s="132"/>
      <c r="E184" s="133"/>
      <c r="F184" s="134"/>
      <c r="G184" s="134"/>
      <c r="H184" s="134"/>
      <c r="I184" s="134"/>
      <c r="J184" s="134"/>
      <c r="K184" s="135"/>
      <c r="L184" s="92"/>
      <c r="M184" s="92"/>
      <c r="N184" s="92"/>
      <c r="O184" s="92"/>
      <c r="P184" s="92"/>
      <c r="Q184" s="92"/>
      <c r="R184" s="92"/>
      <c r="S184" s="92"/>
    </row>
    <row r="185" spans="1:19" x14ac:dyDescent="0.2">
      <c r="A185" s="92"/>
      <c r="B185" s="223"/>
      <c r="C185" s="131" t="s">
        <v>186</v>
      </c>
      <c r="D185" s="132"/>
      <c r="E185" s="133"/>
      <c r="F185" s="134"/>
      <c r="G185" s="134"/>
      <c r="H185" s="134"/>
      <c r="I185" s="134"/>
      <c r="J185" s="134"/>
      <c r="K185" s="135"/>
      <c r="L185" s="92"/>
      <c r="M185" s="92"/>
      <c r="N185" s="92"/>
      <c r="O185" s="92"/>
      <c r="P185" s="92"/>
      <c r="Q185" s="92"/>
      <c r="R185" s="92"/>
      <c r="S185" s="92"/>
    </row>
    <row r="186" spans="1:19" x14ac:dyDescent="0.2">
      <c r="A186" s="92"/>
      <c r="B186" s="223"/>
      <c r="C186" s="131" t="s">
        <v>263</v>
      </c>
      <c r="D186" s="132"/>
      <c r="E186" s="133"/>
      <c r="F186" s="134"/>
      <c r="G186" s="134"/>
      <c r="H186" s="134"/>
      <c r="I186" s="134"/>
      <c r="J186" s="134"/>
      <c r="K186" s="135"/>
      <c r="L186" s="92"/>
      <c r="M186" s="92"/>
      <c r="N186" s="92"/>
      <c r="O186" s="92"/>
      <c r="P186" s="92"/>
      <c r="Q186" s="92"/>
      <c r="R186" s="92"/>
      <c r="S186" s="92"/>
    </row>
    <row r="187" spans="1:19" ht="13.5" thickBot="1" x14ac:dyDescent="0.25">
      <c r="A187" s="92"/>
      <c r="B187" s="224"/>
      <c r="C187" s="136" t="s">
        <v>150</v>
      </c>
      <c r="D187" s="137"/>
      <c r="E187" s="138"/>
      <c r="F187" s="139"/>
      <c r="G187" s="139"/>
      <c r="H187" s="139"/>
      <c r="I187" s="139"/>
      <c r="J187" s="139"/>
      <c r="K187" s="140"/>
      <c r="L187" s="92"/>
      <c r="M187" s="92"/>
      <c r="N187" s="92"/>
      <c r="O187" s="92"/>
      <c r="P187" s="92"/>
      <c r="Q187" s="92"/>
      <c r="R187" s="92"/>
      <c r="S187" s="92"/>
    </row>
    <row r="188" spans="1:19" x14ac:dyDescent="0.2">
      <c r="A188" s="92"/>
      <c r="B188" s="222" t="s">
        <v>296</v>
      </c>
      <c r="C188" s="126" t="s">
        <v>297</v>
      </c>
      <c r="D188" s="127" t="s">
        <v>298</v>
      </c>
      <c r="E188" s="128"/>
      <c r="F188" s="129"/>
      <c r="G188" s="129"/>
      <c r="H188" s="129"/>
      <c r="I188" s="129"/>
      <c r="J188" s="129"/>
      <c r="K188" s="130"/>
      <c r="L188" s="92"/>
      <c r="M188" s="92"/>
      <c r="N188" s="92"/>
      <c r="O188" s="92"/>
      <c r="P188" s="92"/>
      <c r="Q188" s="92"/>
      <c r="R188" s="92"/>
      <c r="S188" s="92"/>
    </row>
    <row r="189" spans="1:19" x14ac:dyDescent="0.2">
      <c r="A189" s="92"/>
      <c r="B189" s="223"/>
      <c r="C189" s="131" t="s">
        <v>182</v>
      </c>
      <c r="D189" s="132" t="s">
        <v>298</v>
      </c>
      <c r="E189" s="133"/>
      <c r="F189" s="134"/>
      <c r="G189" s="134"/>
      <c r="H189" s="134"/>
      <c r="I189" s="134"/>
      <c r="J189" s="134"/>
      <c r="K189" s="135"/>
      <c r="L189" s="92"/>
      <c r="M189" s="92"/>
      <c r="N189" s="92"/>
      <c r="O189" s="92"/>
      <c r="P189" s="92"/>
      <c r="Q189" s="92"/>
      <c r="R189" s="92"/>
      <c r="S189" s="92"/>
    </row>
    <row r="190" spans="1:19" x14ac:dyDescent="0.2">
      <c r="A190" s="92"/>
      <c r="B190" s="223"/>
      <c r="C190" s="131" t="s">
        <v>252</v>
      </c>
      <c r="D190" s="132" t="s">
        <v>298</v>
      </c>
      <c r="E190" s="133"/>
      <c r="F190" s="134"/>
      <c r="G190" s="134"/>
      <c r="H190" s="134"/>
      <c r="I190" s="134"/>
      <c r="J190" s="134"/>
      <c r="K190" s="135"/>
      <c r="L190" s="92"/>
      <c r="M190" s="92"/>
      <c r="N190" s="92"/>
      <c r="O190" s="92"/>
      <c r="P190" s="92"/>
      <c r="Q190" s="92"/>
      <c r="R190" s="92"/>
      <c r="S190" s="92"/>
    </row>
    <row r="191" spans="1:19" x14ac:dyDescent="0.2">
      <c r="A191" s="92"/>
      <c r="B191" s="223"/>
      <c r="C191" s="131" t="s">
        <v>256</v>
      </c>
      <c r="D191" s="132" t="s">
        <v>298</v>
      </c>
      <c r="E191" s="133"/>
      <c r="F191" s="134"/>
      <c r="G191" s="134"/>
      <c r="H191" s="134"/>
      <c r="I191" s="134"/>
      <c r="J191" s="134"/>
      <c r="K191" s="135"/>
      <c r="L191" s="92"/>
      <c r="M191" s="92"/>
      <c r="N191" s="92"/>
      <c r="O191" s="92"/>
      <c r="P191" s="92"/>
      <c r="Q191" s="92"/>
      <c r="R191" s="92"/>
      <c r="S191" s="92"/>
    </row>
    <row r="192" spans="1:19" x14ac:dyDescent="0.2">
      <c r="A192" s="92"/>
      <c r="B192" s="223"/>
      <c r="C192" s="131" t="s">
        <v>186</v>
      </c>
      <c r="D192" s="132" t="s">
        <v>298</v>
      </c>
      <c r="E192" s="133"/>
      <c r="F192" s="134"/>
      <c r="G192" s="134"/>
      <c r="H192" s="134"/>
      <c r="I192" s="134"/>
      <c r="J192" s="134"/>
      <c r="K192" s="135"/>
      <c r="L192" s="92"/>
      <c r="M192" s="92"/>
      <c r="N192" s="92"/>
      <c r="O192" s="92"/>
      <c r="P192" s="92"/>
      <c r="Q192" s="92"/>
      <c r="R192" s="92"/>
      <c r="S192" s="92"/>
    </row>
    <row r="193" spans="1:19" ht="13.5" thickBot="1" x14ac:dyDescent="0.25">
      <c r="A193" s="92"/>
      <c r="B193" s="223"/>
      <c r="C193" s="136" t="s">
        <v>263</v>
      </c>
      <c r="D193" s="137" t="s">
        <v>298</v>
      </c>
      <c r="E193" s="138"/>
      <c r="F193" s="139"/>
      <c r="G193" s="139"/>
      <c r="H193" s="139"/>
      <c r="I193" s="139"/>
      <c r="J193" s="139"/>
      <c r="K193" s="140"/>
      <c r="L193" s="92"/>
      <c r="M193" s="92"/>
      <c r="N193" s="92"/>
      <c r="O193" s="92"/>
      <c r="P193" s="92"/>
      <c r="Q193" s="92"/>
      <c r="R193" s="92"/>
      <c r="S193" s="92"/>
    </row>
    <row r="194" spans="1:19" x14ac:dyDescent="0.2">
      <c r="A194" s="92"/>
      <c r="B194" s="222" t="s">
        <v>299</v>
      </c>
      <c r="C194" s="126" t="s">
        <v>180</v>
      </c>
      <c r="D194" s="127" t="s">
        <v>300</v>
      </c>
      <c r="E194" s="128"/>
      <c r="F194" s="129"/>
      <c r="G194" s="129"/>
      <c r="H194" s="129"/>
      <c r="I194" s="129"/>
      <c r="J194" s="129"/>
      <c r="K194" s="130"/>
      <c r="L194" s="92"/>
      <c r="M194" s="92"/>
      <c r="N194" s="92"/>
      <c r="O194" s="92"/>
      <c r="P194" s="92"/>
      <c r="Q194" s="92"/>
      <c r="R194" s="92"/>
      <c r="S194" s="92"/>
    </row>
    <row r="195" spans="1:19" x14ac:dyDescent="0.2">
      <c r="A195" s="92"/>
      <c r="B195" s="223"/>
      <c r="C195" s="131" t="s">
        <v>182</v>
      </c>
      <c r="D195" s="132" t="s">
        <v>300</v>
      </c>
      <c r="E195" s="133"/>
      <c r="F195" s="134"/>
      <c r="G195" s="134"/>
      <c r="H195" s="134"/>
      <c r="I195" s="134"/>
      <c r="J195" s="134"/>
      <c r="K195" s="135"/>
      <c r="L195" s="92"/>
      <c r="M195" s="92"/>
      <c r="N195" s="92"/>
      <c r="O195" s="92"/>
      <c r="P195" s="92"/>
      <c r="Q195" s="92"/>
      <c r="R195" s="92"/>
      <c r="S195" s="92"/>
    </row>
    <row r="196" spans="1:19" x14ac:dyDescent="0.2">
      <c r="A196" s="92"/>
      <c r="B196" s="223"/>
      <c r="C196" s="131" t="s">
        <v>253</v>
      </c>
      <c r="D196" s="132" t="s">
        <v>300</v>
      </c>
      <c r="E196" s="133"/>
      <c r="F196" s="134"/>
      <c r="G196" s="134"/>
      <c r="H196" s="134"/>
      <c r="I196" s="134"/>
      <c r="J196" s="134"/>
      <c r="K196" s="135"/>
      <c r="L196" s="92"/>
      <c r="M196" s="92"/>
      <c r="N196" s="92"/>
      <c r="O196" s="92"/>
      <c r="P196" s="92"/>
      <c r="Q196" s="92"/>
      <c r="R196" s="92"/>
      <c r="S196" s="92"/>
    </row>
    <row r="197" spans="1:19" x14ac:dyDescent="0.2">
      <c r="A197" s="92"/>
      <c r="B197" s="223"/>
      <c r="C197" s="131" t="s">
        <v>257</v>
      </c>
      <c r="D197" s="132" t="s">
        <v>300</v>
      </c>
      <c r="E197" s="133"/>
      <c r="F197" s="134"/>
      <c r="G197" s="134"/>
      <c r="H197" s="134"/>
      <c r="I197" s="134"/>
      <c r="J197" s="134"/>
      <c r="K197" s="135"/>
      <c r="L197" s="92"/>
      <c r="M197" s="92"/>
      <c r="N197" s="92"/>
      <c r="O197" s="92"/>
      <c r="P197" s="92"/>
      <c r="Q197" s="92"/>
      <c r="R197" s="92"/>
      <c r="S197" s="92"/>
    </row>
    <row r="198" spans="1:19" x14ac:dyDescent="0.2">
      <c r="A198" s="92"/>
      <c r="B198" s="223"/>
      <c r="C198" s="131" t="s">
        <v>260</v>
      </c>
      <c r="D198" s="132" t="s">
        <v>300</v>
      </c>
      <c r="E198" s="133"/>
      <c r="F198" s="134"/>
      <c r="G198" s="134"/>
      <c r="H198" s="134"/>
      <c r="I198" s="134"/>
      <c r="J198" s="134"/>
      <c r="K198" s="135"/>
      <c r="L198" s="92"/>
      <c r="M198" s="92"/>
      <c r="N198" s="92"/>
      <c r="O198" s="92"/>
      <c r="P198" s="92"/>
      <c r="Q198" s="92"/>
      <c r="R198" s="92"/>
      <c r="S198" s="92"/>
    </row>
    <row r="199" spans="1:19" x14ac:dyDescent="0.2">
      <c r="A199" s="92"/>
      <c r="B199" s="223"/>
      <c r="C199" s="131" t="s">
        <v>256</v>
      </c>
      <c r="D199" s="132" t="s">
        <v>300</v>
      </c>
      <c r="E199" s="133"/>
      <c r="F199" s="134"/>
      <c r="G199" s="134"/>
      <c r="H199" s="134"/>
      <c r="I199" s="134"/>
      <c r="J199" s="134"/>
      <c r="K199" s="135"/>
      <c r="L199" s="92"/>
      <c r="M199" s="92"/>
      <c r="N199" s="92"/>
      <c r="O199" s="92"/>
      <c r="P199" s="92"/>
      <c r="Q199" s="92"/>
      <c r="R199" s="92"/>
      <c r="S199" s="92"/>
    </row>
    <row r="200" spans="1:19" x14ac:dyDescent="0.2">
      <c r="A200" s="92"/>
      <c r="B200" s="223"/>
      <c r="C200" s="131" t="s">
        <v>186</v>
      </c>
      <c r="D200" s="132" t="s">
        <v>300</v>
      </c>
      <c r="E200" s="133"/>
      <c r="F200" s="134"/>
      <c r="G200" s="134"/>
      <c r="H200" s="134"/>
      <c r="I200" s="134"/>
      <c r="J200" s="134"/>
      <c r="K200" s="135"/>
      <c r="L200" s="92"/>
      <c r="M200" s="92"/>
      <c r="N200" s="92"/>
      <c r="O200" s="92"/>
      <c r="P200" s="92"/>
      <c r="Q200" s="92"/>
      <c r="R200" s="92"/>
      <c r="S200" s="92"/>
    </row>
    <row r="201" spans="1:19" x14ac:dyDescent="0.2">
      <c r="A201" s="92"/>
      <c r="B201" s="223"/>
      <c r="C201" s="131" t="s">
        <v>263</v>
      </c>
      <c r="D201" s="132" t="s">
        <v>300</v>
      </c>
      <c r="E201" s="133"/>
      <c r="F201" s="134"/>
      <c r="G201" s="134"/>
      <c r="H201" s="134"/>
      <c r="I201" s="134"/>
      <c r="J201" s="134"/>
      <c r="K201" s="135"/>
      <c r="L201" s="92"/>
      <c r="M201" s="92"/>
      <c r="N201" s="92"/>
      <c r="O201" s="92"/>
      <c r="P201" s="92"/>
      <c r="Q201" s="92"/>
      <c r="R201" s="92"/>
      <c r="S201" s="92"/>
    </row>
    <row r="202" spans="1:19" ht="13.5" thickBot="1" x14ac:dyDescent="0.25">
      <c r="A202" s="92"/>
      <c r="B202" s="224"/>
      <c r="C202" s="136" t="s">
        <v>150</v>
      </c>
      <c r="D202" s="137" t="s">
        <v>300</v>
      </c>
      <c r="E202" s="138"/>
      <c r="F202" s="139"/>
      <c r="G202" s="139"/>
      <c r="H202" s="139"/>
      <c r="I202" s="139"/>
      <c r="J202" s="139"/>
      <c r="K202" s="140"/>
      <c r="L202" s="92"/>
      <c r="M202" s="92"/>
      <c r="N202" s="92"/>
      <c r="O202" s="92"/>
      <c r="P202" s="92"/>
      <c r="Q202" s="92"/>
      <c r="R202" s="92"/>
      <c r="S202" s="92"/>
    </row>
    <row r="203" spans="1:19" x14ac:dyDescent="0.2">
      <c r="A203" s="92"/>
      <c r="B203" s="222" t="s">
        <v>301</v>
      </c>
      <c r="C203" s="126" t="s">
        <v>180</v>
      </c>
      <c r="D203" s="127" t="s">
        <v>300</v>
      </c>
      <c r="E203" s="128">
        <f>'Forecast Volumes'!L8</f>
        <v>1</v>
      </c>
      <c r="F203" s="129">
        <f>'Forecast Volumes'!M8</f>
        <v>1</v>
      </c>
      <c r="G203" s="129">
        <f>'Forecast Volumes'!N8</f>
        <v>1</v>
      </c>
      <c r="H203" s="129">
        <f>'Forecast Volumes'!O8</f>
        <v>1</v>
      </c>
      <c r="I203" s="129">
        <f>'Forecast Volumes'!P8</f>
        <v>1</v>
      </c>
      <c r="J203" s="129">
        <f>'Forecast Volumes'!Q8</f>
        <v>1</v>
      </c>
      <c r="K203" s="130">
        <f>'Forecast Volumes'!R8</f>
        <v>1</v>
      </c>
      <c r="L203" s="92"/>
      <c r="M203" s="92"/>
      <c r="N203" s="92"/>
      <c r="O203" s="92"/>
      <c r="P203" s="92"/>
      <c r="Q203" s="92"/>
      <c r="R203" s="92"/>
      <c r="S203" s="92"/>
    </row>
    <row r="204" spans="1:19" x14ac:dyDescent="0.2">
      <c r="A204" s="92"/>
      <c r="B204" s="223"/>
      <c r="C204" s="131" t="s">
        <v>182</v>
      </c>
      <c r="D204" s="132" t="s">
        <v>300</v>
      </c>
      <c r="E204" s="133">
        <f>'Forecast Volumes'!L9</f>
        <v>0</v>
      </c>
      <c r="F204" s="134">
        <f>'Forecast Volumes'!M9</f>
        <v>0</v>
      </c>
      <c r="G204" s="134">
        <f>'Forecast Volumes'!N9</f>
        <v>0</v>
      </c>
      <c r="H204" s="134">
        <f>'Forecast Volumes'!O9</f>
        <v>0</v>
      </c>
      <c r="I204" s="134">
        <f>'Forecast Volumes'!P9</f>
        <v>0</v>
      </c>
      <c r="J204" s="134">
        <f>'Forecast Volumes'!Q9</f>
        <v>0</v>
      </c>
      <c r="K204" s="135">
        <f>'Forecast Volumes'!R9</f>
        <v>0</v>
      </c>
      <c r="L204" s="92"/>
      <c r="M204" s="92"/>
      <c r="N204" s="92"/>
      <c r="O204" s="92"/>
      <c r="P204" s="92"/>
      <c r="Q204" s="92"/>
      <c r="R204" s="92"/>
      <c r="S204" s="92"/>
    </row>
    <row r="205" spans="1:19" x14ac:dyDescent="0.2">
      <c r="A205" s="92"/>
      <c r="B205" s="223"/>
      <c r="C205" s="131" t="s">
        <v>183</v>
      </c>
      <c r="D205" s="132" t="s">
        <v>300</v>
      </c>
      <c r="E205" s="133">
        <f>'Forecast Volumes'!L10</f>
        <v>2.5</v>
      </c>
      <c r="F205" s="134">
        <f>'Forecast Volumes'!M10</f>
        <v>1.5</v>
      </c>
      <c r="G205" s="134">
        <f>'Forecast Volumes'!N10</f>
        <v>1</v>
      </c>
      <c r="H205" s="134">
        <f>'Forecast Volumes'!O10</f>
        <v>1</v>
      </c>
      <c r="I205" s="134">
        <f>'Forecast Volumes'!P10</f>
        <v>1</v>
      </c>
      <c r="J205" s="134">
        <f>'Forecast Volumes'!Q10</f>
        <v>1</v>
      </c>
      <c r="K205" s="135">
        <f>'Forecast Volumes'!R10</f>
        <v>1.5</v>
      </c>
      <c r="L205" s="92"/>
      <c r="M205" s="92"/>
      <c r="N205" s="92"/>
      <c r="O205" s="92"/>
      <c r="P205" s="92"/>
      <c r="Q205" s="92"/>
      <c r="R205" s="92"/>
      <c r="S205" s="92"/>
    </row>
    <row r="206" spans="1:19" x14ac:dyDescent="0.2">
      <c r="A206" s="92"/>
      <c r="B206" s="223"/>
      <c r="C206" s="131" t="s">
        <v>184</v>
      </c>
      <c r="D206" s="132" t="s">
        <v>300</v>
      </c>
      <c r="E206" s="133">
        <f>'Forecast Volumes'!L11</f>
        <v>0</v>
      </c>
      <c r="F206" s="134">
        <f>'Forecast Volumes'!M11</f>
        <v>0</v>
      </c>
      <c r="G206" s="134">
        <f>'Forecast Volumes'!N11</f>
        <v>0</v>
      </c>
      <c r="H206" s="134">
        <f>'Forecast Volumes'!O11</f>
        <v>0</v>
      </c>
      <c r="I206" s="134">
        <f>'Forecast Volumes'!P11</f>
        <v>0</v>
      </c>
      <c r="J206" s="134">
        <f>'Forecast Volumes'!Q11</f>
        <v>0</v>
      </c>
      <c r="K206" s="135">
        <f>'Forecast Volumes'!R11</f>
        <v>0</v>
      </c>
      <c r="L206" s="92"/>
      <c r="M206" s="92"/>
      <c r="N206" s="92"/>
      <c r="O206" s="92"/>
      <c r="P206" s="92"/>
      <c r="Q206" s="92"/>
      <c r="R206" s="92"/>
      <c r="S206" s="92"/>
    </row>
    <row r="207" spans="1:19" x14ac:dyDescent="0.2">
      <c r="A207" s="92"/>
      <c r="B207" s="223"/>
      <c r="C207" s="131" t="s">
        <v>185</v>
      </c>
      <c r="D207" s="132" t="s">
        <v>300</v>
      </c>
      <c r="E207" s="133">
        <f>'Forecast Volumes'!L12</f>
        <v>0</v>
      </c>
      <c r="F207" s="134">
        <f>'Forecast Volumes'!M12</f>
        <v>0</v>
      </c>
      <c r="G207" s="134">
        <f>'Forecast Volumes'!N12</f>
        <v>0</v>
      </c>
      <c r="H207" s="134">
        <f>'Forecast Volumes'!O12</f>
        <v>0</v>
      </c>
      <c r="I207" s="134">
        <f>'Forecast Volumes'!P12</f>
        <v>0</v>
      </c>
      <c r="J207" s="134">
        <f>'Forecast Volumes'!Q12</f>
        <v>0</v>
      </c>
      <c r="K207" s="135">
        <f>'Forecast Volumes'!R12</f>
        <v>0</v>
      </c>
      <c r="L207" s="92"/>
      <c r="M207" s="92"/>
      <c r="N207" s="92"/>
      <c r="O207" s="92"/>
      <c r="P207" s="92"/>
      <c r="Q207" s="92"/>
      <c r="R207" s="92"/>
      <c r="S207" s="92"/>
    </row>
    <row r="208" spans="1:19" x14ac:dyDescent="0.2">
      <c r="A208" s="92"/>
      <c r="B208" s="223"/>
      <c r="C208" s="131" t="s">
        <v>186</v>
      </c>
      <c r="D208" s="132" t="s">
        <v>300</v>
      </c>
      <c r="E208" s="133">
        <f>'Forecast Volumes'!L13</f>
        <v>0</v>
      </c>
      <c r="F208" s="134">
        <f>'Forecast Volumes'!M13</f>
        <v>0</v>
      </c>
      <c r="G208" s="134">
        <f>'Forecast Volumes'!N13</f>
        <v>0</v>
      </c>
      <c r="H208" s="134">
        <f>'Forecast Volumes'!O13</f>
        <v>0</v>
      </c>
      <c r="I208" s="134">
        <f>'Forecast Volumes'!P13</f>
        <v>0</v>
      </c>
      <c r="J208" s="134">
        <f>'Forecast Volumes'!Q13</f>
        <v>0</v>
      </c>
      <c r="K208" s="135">
        <f>'Forecast Volumes'!R13</f>
        <v>0</v>
      </c>
      <c r="L208" s="92"/>
      <c r="M208" s="92"/>
      <c r="N208" s="92"/>
      <c r="O208" s="92"/>
      <c r="P208" s="92"/>
      <c r="Q208" s="92"/>
      <c r="R208" s="92"/>
      <c r="S208" s="92"/>
    </row>
    <row r="209" spans="1:19" x14ac:dyDescent="0.2">
      <c r="A209" s="92"/>
      <c r="B209" s="223"/>
      <c r="C209" s="131" t="s">
        <v>187</v>
      </c>
      <c r="D209" s="132" t="s">
        <v>300</v>
      </c>
      <c r="E209" s="133">
        <f>'Forecast Volumes'!L14</f>
        <v>0</v>
      </c>
      <c r="F209" s="134">
        <f>'Forecast Volumes'!M14</f>
        <v>0</v>
      </c>
      <c r="G209" s="134">
        <f>'Forecast Volumes'!N14</f>
        <v>0</v>
      </c>
      <c r="H209" s="134">
        <f>'Forecast Volumes'!O14</f>
        <v>0</v>
      </c>
      <c r="I209" s="134">
        <f>'Forecast Volumes'!P14</f>
        <v>0</v>
      </c>
      <c r="J209" s="134">
        <f>'Forecast Volumes'!Q14</f>
        <v>0</v>
      </c>
      <c r="K209" s="135">
        <f>'Forecast Volumes'!R14</f>
        <v>0</v>
      </c>
      <c r="L209" s="92"/>
      <c r="M209" s="92"/>
      <c r="N209" s="92"/>
      <c r="O209" s="92"/>
      <c r="P209" s="92"/>
      <c r="Q209" s="92"/>
      <c r="R209" s="92"/>
      <c r="S209" s="92"/>
    </row>
    <row r="210" spans="1:19" ht="13.5" thickBot="1" x14ac:dyDescent="0.25">
      <c r="A210" s="92"/>
      <c r="B210" s="223"/>
      <c r="C210" s="136" t="s">
        <v>150</v>
      </c>
      <c r="D210" s="137" t="s">
        <v>300</v>
      </c>
      <c r="E210" s="138">
        <f>'Forecast Volumes'!L15</f>
        <v>0</v>
      </c>
      <c r="F210" s="139">
        <f>'Forecast Volumes'!M15</f>
        <v>0</v>
      </c>
      <c r="G210" s="139">
        <f>'Forecast Volumes'!N15</f>
        <v>0</v>
      </c>
      <c r="H210" s="139">
        <f>'Forecast Volumes'!O15</f>
        <v>0</v>
      </c>
      <c r="I210" s="139">
        <f>'Forecast Volumes'!P15</f>
        <v>0</v>
      </c>
      <c r="J210" s="139">
        <f>'Forecast Volumes'!Q15</f>
        <v>0</v>
      </c>
      <c r="K210" s="140">
        <f>'Forecast Volumes'!R15</f>
        <v>0</v>
      </c>
      <c r="L210" s="92"/>
      <c r="M210" s="92"/>
      <c r="N210" s="92"/>
      <c r="O210" s="92"/>
      <c r="P210" s="92"/>
      <c r="Q210" s="92"/>
      <c r="R210" s="92"/>
      <c r="S210" s="92"/>
    </row>
    <row r="211" spans="1:19" x14ac:dyDescent="0.2">
      <c r="A211" s="92"/>
      <c r="B211" s="222" t="s">
        <v>302</v>
      </c>
      <c r="C211" s="126" t="s">
        <v>248</v>
      </c>
      <c r="D211" s="127" t="s">
        <v>303</v>
      </c>
      <c r="E211" s="128"/>
      <c r="F211" s="129"/>
      <c r="G211" s="129"/>
      <c r="H211" s="129"/>
      <c r="I211" s="129"/>
      <c r="J211" s="129"/>
      <c r="K211" s="130"/>
      <c r="L211" s="92"/>
      <c r="M211" s="92"/>
      <c r="N211" s="92"/>
      <c r="O211" s="92"/>
      <c r="P211" s="92"/>
      <c r="Q211" s="92"/>
      <c r="R211" s="92"/>
      <c r="S211" s="92"/>
    </row>
    <row r="212" spans="1:19" x14ac:dyDescent="0.2">
      <c r="A212" s="92"/>
      <c r="B212" s="223"/>
      <c r="C212" s="131" t="s">
        <v>250</v>
      </c>
      <c r="D212" s="132" t="s">
        <v>304</v>
      </c>
      <c r="E212" s="133"/>
      <c r="F212" s="134"/>
      <c r="G212" s="134"/>
      <c r="H212" s="134"/>
      <c r="I212" s="134"/>
      <c r="J212" s="134"/>
      <c r="K212" s="135"/>
      <c r="L212" s="92"/>
      <c r="M212" s="92"/>
      <c r="N212" s="92"/>
      <c r="O212" s="92"/>
      <c r="P212" s="92"/>
      <c r="Q212" s="92"/>
      <c r="R212" s="92"/>
      <c r="S212" s="92"/>
    </row>
    <row r="213" spans="1:19" x14ac:dyDescent="0.2">
      <c r="A213" s="92"/>
      <c r="B213" s="223"/>
      <c r="C213" s="131" t="s">
        <v>254</v>
      </c>
      <c r="D213" s="132" t="s">
        <v>304</v>
      </c>
      <c r="E213" s="133"/>
      <c r="F213" s="134"/>
      <c r="G213" s="134"/>
      <c r="H213" s="134"/>
      <c r="I213" s="134"/>
      <c r="J213" s="134"/>
      <c r="K213" s="135"/>
      <c r="L213" s="92"/>
      <c r="M213" s="92"/>
      <c r="N213" s="92"/>
      <c r="O213" s="92"/>
      <c r="P213" s="92"/>
      <c r="Q213" s="92"/>
      <c r="R213" s="92"/>
      <c r="S213" s="92"/>
    </row>
    <row r="214" spans="1:19" x14ac:dyDescent="0.2">
      <c r="A214" s="92"/>
      <c r="B214" s="223"/>
      <c r="C214" s="131" t="s">
        <v>258</v>
      </c>
      <c r="D214" s="132" t="s">
        <v>304</v>
      </c>
      <c r="E214" s="133"/>
      <c r="F214" s="134"/>
      <c r="G214" s="134"/>
      <c r="H214" s="134"/>
      <c r="I214" s="134"/>
      <c r="J214" s="134"/>
      <c r="K214" s="135"/>
      <c r="L214" s="92"/>
      <c r="M214" s="92"/>
      <c r="N214" s="92"/>
      <c r="O214" s="92"/>
      <c r="P214" s="92"/>
      <c r="Q214" s="92"/>
      <c r="R214" s="92"/>
      <c r="S214" s="92"/>
    </row>
    <row r="215" spans="1:19" x14ac:dyDescent="0.2">
      <c r="A215" s="92"/>
      <c r="B215" s="223"/>
      <c r="C215" s="131" t="s">
        <v>261</v>
      </c>
      <c r="D215" s="132" t="s">
        <v>304</v>
      </c>
      <c r="E215" s="133"/>
      <c r="F215" s="134"/>
      <c r="G215" s="134"/>
      <c r="H215" s="134"/>
      <c r="I215" s="134"/>
      <c r="J215" s="134"/>
      <c r="K215" s="135"/>
      <c r="L215" s="92"/>
      <c r="M215" s="92"/>
      <c r="N215" s="92"/>
      <c r="O215" s="92"/>
      <c r="P215" s="92"/>
      <c r="Q215" s="92"/>
      <c r="R215" s="92"/>
      <c r="S215" s="92"/>
    </row>
    <row r="216" spans="1:19" x14ac:dyDescent="0.2">
      <c r="A216" s="92"/>
      <c r="B216" s="223"/>
      <c r="C216" s="131" t="s">
        <v>305</v>
      </c>
      <c r="D216" s="132" t="s">
        <v>304</v>
      </c>
      <c r="E216" s="133"/>
      <c r="F216" s="134"/>
      <c r="G216" s="134"/>
      <c r="H216" s="134"/>
      <c r="I216" s="134"/>
      <c r="J216" s="134"/>
      <c r="K216" s="135"/>
      <c r="L216" s="92"/>
      <c r="M216" s="92"/>
      <c r="N216" s="92"/>
      <c r="O216" s="92"/>
      <c r="P216" s="92"/>
      <c r="Q216" s="92"/>
      <c r="R216" s="92"/>
      <c r="S216" s="92"/>
    </row>
    <row r="217" spans="1:19" x14ac:dyDescent="0.2">
      <c r="A217" s="92"/>
      <c r="B217" s="223"/>
      <c r="C217" s="131" t="s">
        <v>306</v>
      </c>
      <c r="D217" s="132" t="s">
        <v>304</v>
      </c>
      <c r="E217" s="133"/>
      <c r="F217" s="134"/>
      <c r="G217" s="134"/>
      <c r="H217" s="134"/>
      <c r="I217" s="134"/>
      <c r="J217" s="134"/>
      <c r="K217" s="135"/>
      <c r="L217" s="92"/>
      <c r="M217" s="92"/>
      <c r="N217" s="92"/>
      <c r="O217" s="92"/>
      <c r="P217" s="92"/>
      <c r="Q217" s="92"/>
      <c r="R217" s="92"/>
      <c r="S217" s="92"/>
    </row>
    <row r="218" spans="1:19" x14ac:dyDescent="0.2">
      <c r="A218" s="92"/>
      <c r="B218" s="223"/>
      <c r="C218" s="131" t="s">
        <v>307</v>
      </c>
      <c r="D218" s="132" t="s">
        <v>304</v>
      </c>
      <c r="E218" s="133"/>
      <c r="F218" s="134"/>
      <c r="G218" s="134"/>
      <c r="H218" s="134"/>
      <c r="I218" s="134"/>
      <c r="J218" s="134"/>
      <c r="K218" s="135"/>
      <c r="L218" s="92"/>
      <c r="M218" s="92"/>
      <c r="N218" s="92"/>
      <c r="O218" s="92"/>
      <c r="P218" s="92"/>
      <c r="Q218" s="92"/>
      <c r="R218" s="92"/>
      <c r="S218" s="92"/>
    </row>
    <row r="219" spans="1:19" x14ac:dyDescent="0.2">
      <c r="A219" s="92"/>
      <c r="B219" s="223"/>
      <c r="C219" s="131" t="s">
        <v>308</v>
      </c>
      <c r="D219" s="132" t="s">
        <v>304</v>
      </c>
      <c r="E219" s="133"/>
      <c r="F219" s="134"/>
      <c r="G219" s="134"/>
      <c r="H219" s="134"/>
      <c r="I219" s="134"/>
      <c r="J219" s="134"/>
      <c r="K219" s="135"/>
      <c r="L219" s="92"/>
      <c r="M219" s="92"/>
      <c r="N219" s="92"/>
      <c r="O219" s="92"/>
      <c r="P219" s="92"/>
      <c r="Q219" s="92"/>
      <c r="R219" s="92"/>
      <c r="S219" s="92"/>
    </row>
    <row r="220" spans="1:19" x14ac:dyDescent="0.2">
      <c r="A220" s="92"/>
      <c r="B220" s="223"/>
      <c r="C220" s="131" t="s">
        <v>309</v>
      </c>
      <c r="D220" s="132" t="s">
        <v>304</v>
      </c>
      <c r="E220" s="133"/>
      <c r="F220" s="134"/>
      <c r="G220" s="134"/>
      <c r="H220" s="134"/>
      <c r="I220" s="134"/>
      <c r="J220" s="134"/>
      <c r="K220" s="135"/>
      <c r="L220" s="92"/>
      <c r="M220" s="92"/>
      <c r="N220" s="92"/>
      <c r="O220" s="92"/>
      <c r="P220" s="92"/>
      <c r="Q220" s="92"/>
      <c r="R220" s="92"/>
      <c r="S220" s="92"/>
    </row>
    <row r="221" spans="1:19" x14ac:dyDescent="0.2">
      <c r="A221" s="92"/>
      <c r="B221" s="223"/>
      <c r="C221" s="131" t="s">
        <v>310</v>
      </c>
      <c r="D221" s="132" t="s">
        <v>304</v>
      </c>
      <c r="E221" s="133"/>
      <c r="F221" s="134"/>
      <c r="G221" s="134"/>
      <c r="H221" s="134"/>
      <c r="I221" s="134"/>
      <c r="J221" s="134"/>
      <c r="K221" s="135"/>
      <c r="L221" s="92"/>
      <c r="M221" s="92"/>
      <c r="N221" s="92"/>
      <c r="O221" s="92"/>
      <c r="P221" s="92"/>
      <c r="Q221" s="92"/>
      <c r="R221" s="92"/>
      <c r="S221" s="92"/>
    </row>
    <row r="222" spans="1:19" x14ac:dyDescent="0.2">
      <c r="A222" s="92"/>
      <c r="B222" s="223"/>
      <c r="C222" s="131" t="s">
        <v>311</v>
      </c>
      <c r="D222" s="132" t="s">
        <v>304</v>
      </c>
      <c r="E222" s="133"/>
      <c r="F222" s="134"/>
      <c r="G222" s="134"/>
      <c r="H222" s="134"/>
      <c r="I222" s="134"/>
      <c r="J222" s="134"/>
      <c r="K222" s="135"/>
      <c r="L222" s="92"/>
      <c r="M222" s="92"/>
      <c r="N222" s="92"/>
      <c r="O222" s="92"/>
      <c r="P222" s="92"/>
      <c r="Q222" s="92"/>
      <c r="R222" s="92"/>
      <c r="S222" s="92"/>
    </row>
    <row r="223" spans="1:19" x14ac:dyDescent="0.2">
      <c r="A223" s="92"/>
      <c r="B223" s="223"/>
      <c r="C223" s="131" t="s">
        <v>312</v>
      </c>
      <c r="D223" s="132" t="s">
        <v>304</v>
      </c>
      <c r="E223" s="133"/>
      <c r="F223" s="134"/>
      <c r="G223" s="134"/>
      <c r="H223" s="134"/>
      <c r="I223" s="134"/>
      <c r="J223" s="134"/>
      <c r="K223" s="135"/>
      <c r="L223" s="92"/>
      <c r="M223" s="92"/>
      <c r="N223" s="92"/>
      <c r="O223" s="92"/>
      <c r="P223" s="92"/>
      <c r="Q223" s="92"/>
      <c r="R223" s="92"/>
      <c r="S223" s="92"/>
    </row>
    <row r="224" spans="1:19" x14ac:dyDescent="0.2">
      <c r="A224" s="92"/>
      <c r="B224" s="223"/>
      <c r="C224" s="131" t="s">
        <v>313</v>
      </c>
      <c r="D224" s="132" t="s">
        <v>304</v>
      </c>
      <c r="E224" s="133"/>
      <c r="F224" s="134"/>
      <c r="G224" s="134"/>
      <c r="H224" s="134"/>
      <c r="I224" s="134"/>
      <c r="J224" s="134"/>
      <c r="K224" s="135"/>
      <c r="L224" s="92"/>
      <c r="M224" s="92"/>
      <c r="N224" s="92"/>
      <c r="O224" s="92"/>
      <c r="P224" s="92"/>
      <c r="Q224" s="92"/>
      <c r="R224" s="92"/>
      <c r="S224" s="92"/>
    </row>
    <row r="225" spans="1:19" x14ac:dyDescent="0.2">
      <c r="A225" s="92"/>
      <c r="B225" s="223"/>
      <c r="C225" s="131" t="s">
        <v>314</v>
      </c>
      <c r="D225" s="132" t="s">
        <v>304</v>
      </c>
      <c r="E225" s="133"/>
      <c r="F225" s="134"/>
      <c r="G225" s="134"/>
      <c r="H225" s="134"/>
      <c r="I225" s="134"/>
      <c r="J225" s="134"/>
      <c r="K225" s="135"/>
      <c r="L225" s="92"/>
      <c r="M225" s="92"/>
      <c r="N225" s="92"/>
      <c r="O225" s="92"/>
      <c r="P225" s="92"/>
      <c r="Q225" s="92"/>
      <c r="R225" s="92"/>
      <c r="S225" s="92"/>
    </row>
    <row r="226" spans="1:19" ht="13.5" thickBot="1" x14ac:dyDescent="0.25">
      <c r="A226" s="92"/>
      <c r="B226" s="224"/>
      <c r="C226" s="136" t="s">
        <v>150</v>
      </c>
      <c r="D226" s="137" t="s">
        <v>304</v>
      </c>
      <c r="E226" s="138"/>
      <c r="F226" s="139"/>
      <c r="G226" s="139"/>
      <c r="H226" s="139"/>
      <c r="I226" s="139"/>
      <c r="J226" s="139"/>
      <c r="K226" s="140"/>
      <c r="L226" s="92"/>
      <c r="M226" s="92"/>
      <c r="N226" s="92"/>
      <c r="O226" s="92"/>
      <c r="P226" s="92"/>
      <c r="Q226" s="92"/>
      <c r="R226" s="92"/>
      <c r="S226" s="92"/>
    </row>
    <row r="227" spans="1:19" x14ac:dyDescent="0.2">
      <c r="A227" s="92"/>
      <c r="B227" s="216" t="s">
        <v>315</v>
      </c>
      <c r="C227" s="126" t="s">
        <v>189</v>
      </c>
      <c r="D227" s="127"/>
      <c r="E227" s="128">
        <f>'Forecast Volumes'!L16</f>
        <v>50</v>
      </c>
      <c r="F227" s="129">
        <f>'Forecast Volumes'!M16</f>
        <v>50</v>
      </c>
      <c r="G227" s="129">
        <f>'Forecast Volumes'!N16</f>
        <v>50</v>
      </c>
      <c r="H227" s="129">
        <f>'Forecast Volumes'!O16</f>
        <v>50</v>
      </c>
      <c r="I227" s="129">
        <f>'Forecast Volumes'!P16</f>
        <v>50</v>
      </c>
      <c r="J227" s="129">
        <f>'Forecast Volumes'!Q16</f>
        <v>50</v>
      </c>
      <c r="K227" s="130">
        <f>'Forecast Volumes'!R16</f>
        <v>50</v>
      </c>
      <c r="L227" s="92"/>
      <c r="M227" s="92"/>
      <c r="N227" s="92"/>
      <c r="O227" s="92"/>
      <c r="P227" s="92"/>
      <c r="Q227" s="92"/>
      <c r="R227" s="92"/>
      <c r="S227" s="92"/>
    </row>
    <row r="228" spans="1:19" x14ac:dyDescent="0.2">
      <c r="A228" s="92"/>
      <c r="B228" s="217"/>
      <c r="C228" s="131" t="s">
        <v>191</v>
      </c>
      <c r="D228" s="132"/>
      <c r="E228" s="133">
        <f>'Forecast Volumes'!L17</f>
        <v>0</v>
      </c>
      <c r="F228" s="134">
        <f>'Forecast Volumes'!M17</f>
        <v>0</v>
      </c>
      <c r="G228" s="134">
        <f>'Forecast Volumes'!N17</f>
        <v>0</v>
      </c>
      <c r="H228" s="134">
        <f>'Forecast Volumes'!O17</f>
        <v>0</v>
      </c>
      <c r="I228" s="134">
        <f>'Forecast Volumes'!P17</f>
        <v>0</v>
      </c>
      <c r="J228" s="134">
        <f>'Forecast Volumes'!Q17</f>
        <v>0</v>
      </c>
      <c r="K228" s="135">
        <f>'Forecast Volumes'!R17</f>
        <v>0</v>
      </c>
      <c r="L228" s="92"/>
      <c r="M228" s="92"/>
      <c r="N228" s="92"/>
      <c r="O228" s="92"/>
      <c r="P228" s="92"/>
      <c r="Q228" s="92"/>
      <c r="R228" s="92"/>
      <c r="S228" s="92"/>
    </row>
    <row r="229" spans="1:19" x14ac:dyDescent="0.2">
      <c r="A229" s="92"/>
      <c r="B229" s="217"/>
      <c r="C229" s="131" t="s">
        <v>192</v>
      </c>
      <c r="D229" s="132"/>
      <c r="E229" s="133">
        <f>'Forecast Volumes'!L18</f>
        <v>0</v>
      </c>
      <c r="F229" s="134">
        <f>'Forecast Volumes'!M18</f>
        <v>0</v>
      </c>
      <c r="G229" s="134">
        <f>'Forecast Volumes'!N18</f>
        <v>0</v>
      </c>
      <c r="H229" s="134">
        <f>'Forecast Volumes'!O18</f>
        <v>0</v>
      </c>
      <c r="I229" s="134">
        <f>'Forecast Volumes'!P18</f>
        <v>0</v>
      </c>
      <c r="J229" s="134">
        <f>'Forecast Volumes'!Q18</f>
        <v>0</v>
      </c>
      <c r="K229" s="135">
        <f>'Forecast Volumes'!R18</f>
        <v>0</v>
      </c>
      <c r="L229" s="92"/>
      <c r="M229" s="92"/>
      <c r="N229" s="92"/>
      <c r="O229" s="92"/>
      <c r="P229" s="92"/>
      <c r="Q229" s="92"/>
      <c r="R229" s="92"/>
      <c r="S229" s="92"/>
    </row>
    <row r="230" spans="1:19" x14ac:dyDescent="0.2">
      <c r="A230" s="92"/>
      <c r="B230" s="217"/>
      <c r="C230" s="131" t="s">
        <v>193</v>
      </c>
      <c r="D230" s="132"/>
      <c r="E230" s="133">
        <f>'Forecast Volumes'!L19</f>
        <v>0</v>
      </c>
      <c r="F230" s="134">
        <f>'Forecast Volumes'!M19</f>
        <v>0</v>
      </c>
      <c r="G230" s="134">
        <f>'Forecast Volumes'!N19</f>
        <v>0</v>
      </c>
      <c r="H230" s="134">
        <f>'Forecast Volumes'!O19</f>
        <v>0</v>
      </c>
      <c r="I230" s="134">
        <f>'Forecast Volumes'!P19</f>
        <v>0</v>
      </c>
      <c r="J230" s="134">
        <f>'Forecast Volumes'!Q19</f>
        <v>0</v>
      </c>
      <c r="K230" s="135">
        <f>'Forecast Volumes'!R19</f>
        <v>0</v>
      </c>
      <c r="L230" s="92"/>
      <c r="M230" s="92"/>
      <c r="N230" s="92"/>
      <c r="O230" s="92"/>
      <c r="P230" s="92"/>
      <c r="Q230" s="92"/>
      <c r="R230" s="92"/>
      <c r="S230" s="92"/>
    </row>
    <row r="231" spans="1:19" x14ac:dyDescent="0.2">
      <c r="A231" s="92"/>
      <c r="B231" s="217"/>
      <c r="C231" s="131" t="s">
        <v>194</v>
      </c>
      <c r="D231" s="132"/>
      <c r="E231" s="133">
        <f>'Forecast Volumes'!L20</f>
        <v>0</v>
      </c>
      <c r="F231" s="134">
        <f>'Forecast Volumes'!M20</f>
        <v>0</v>
      </c>
      <c r="G231" s="134">
        <f>'Forecast Volumes'!N20</f>
        <v>0</v>
      </c>
      <c r="H231" s="134">
        <f>'Forecast Volumes'!O20</f>
        <v>0</v>
      </c>
      <c r="I231" s="134">
        <f>'Forecast Volumes'!P20</f>
        <v>0</v>
      </c>
      <c r="J231" s="134">
        <f>'Forecast Volumes'!Q20</f>
        <v>0</v>
      </c>
      <c r="K231" s="135">
        <f>'Forecast Volumes'!R20</f>
        <v>0</v>
      </c>
      <c r="L231" s="92"/>
      <c r="M231" s="92"/>
      <c r="N231" s="92"/>
      <c r="O231" s="92"/>
      <c r="P231" s="92"/>
      <c r="Q231" s="92"/>
      <c r="R231" s="92"/>
      <c r="S231" s="92"/>
    </row>
    <row r="232" spans="1:19" x14ac:dyDescent="0.2">
      <c r="A232" s="92"/>
      <c r="B232" s="217"/>
      <c r="C232" s="131" t="s">
        <v>195</v>
      </c>
      <c r="D232" s="132"/>
      <c r="E232" s="133">
        <f>'Forecast Volumes'!L21</f>
        <v>0</v>
      </c>
      <c r="F232" s="134">
        <f>'Forecast Volumes'!M21</f>
        <v>0</v>
      </c>
      <c r="G232" s="134">
        <f>'Forecast Volumes'!N21</f>
        <v>0</v>
      </c>
      <c r="H232" s="134">
        <f>'Forecast Volumes'!O21</f>
        <v>0</v>
      </c>
      <c r="I232" s="134">
        <f>'Forecast Volumes'!P21</f>
        <v>0</v>
      </c>
      <c r="J232" s="134">
        <f>'Forecast Volumes'!Q21</f>
        <v>0</v>
      </c>
      <c r="K232" s="135">
        <f>'Forecast Volumes'!R21</f>
        <v>0</v>
      </c>
      <c r="L232" s="92"/>
      <c r="M232" s="92"/>
      <c r="N232" s="92"/>
      <c r="O232" s="92"/>
      <c r="P232" s="92"/>
      <c r="Q232" s="92"/>
      <c r="R232" s="92"/>
      <c r="S232" s="92"/>
    </row>
    <row r="233" spans="1:19" x14ac:dyDescent="0.2">
      <c r="A233" s="92"/>
      <c r="B233" s="217"/>
      <c r="C233" s="131" t="s">
        <v>196</v>
      </c>
      <c r="D233" s="132"/>
      <c r="E233" s="133">
        <f>'Forecast Volumes'!L22</f>
        <v>0</v>
      </c>
      <c r="F233" s="134">
        <f>'Forecast Volumes'!M22</f>
        <v>0</v>
      </c>
      <c r="G233" s="134">
        <f>'Forecast Volumes'!N22</f>
        <v>0</v>
      </c>
      <c r="H233" s="134">
        <f>'Forecast Volumes'!O22</f>
        <v>0</v>
      </c>
      <c r="I233" s="134">
        <f>'Forecast Volumes'!P22</f>
        <v>0</v>
      </c>
      <c r="J233" s="134">
        <f>'Forecast Volumes'!Q22</f>
        <v>0</v>
      </c>
      <c r="K233" s="135">
        <f>'Forecast Volumes'!R22</f>
        <v>0</v>
      </c>
      <c r="L233" s="92"/>
      <c r="M233" s="92"/>
      <c r="N233" s="92"/>
      <c r="O233" s="92"/>
      <c r="P233" s="92"/>
      <c r="Q233" s="92"/>
      <c r="R233" s="92"/>
      <c r="S233" s="92"/>
    </row>
    <row r="234" spans="1:19" x14ac:dyDescent="0.2">
      <c r="A234" s="92"/>
      <c r="B234" s="217"/>
      <c r="C234" s="131" t="s">
        <v>197</v>
      </c>
      <c r="D234" s="132"/>
      <c r="E234" s="133">
        <f>'Forecast Volumes'!L23</f>
        <v>0</v>
      </c>
      <c r="F234" s="134">
        <f>'Forecast Volumes'!M23</f>
        <v>0</v>
      </c>
      <c r="G234" s="134">
        <f>'Forecast Volumes'!N23</f>
        <v>0</v>
      </c>
      <c r="H234" s="134">
        <f>'Forecast Volumes'!O23</f>
        <v>0</v>
      </c>
      <c r="I234" s="134">
        <f>'Forecast Volumes'!P23</f>
        <v>0</v>
      </c>
      <c r="J234" s="134">
        <f>'Forecast Volumes'!Q23</f>
        <v>0</v>
      </c>
      <c r="K234" s="135">
        <f>'Forecast Volumes'!R23</f>
        <v>0</v>
      </c>
      <c r="L234" s="92"/>
      <c r="M234" s="92"/>
      <c r="N234" s="92"/>
      <c r="O234" s="92"/>
      <c r="P234" s="92"/>
      <c r="Q234" s="92"/>
      <c r="R234" s="92"/>
      <c r="S234" s="92"/>
    </row>
    <row r="235" spans="1:19" x14ac:dyDescent="0.2">
      <c r="A235" s="92"/>
      <c r="B235" s="217"/>
      <c r="C235" s="131" t="s">
        <v>198</v>
      </c>
      <c r="D235" s="132"/>
      <c r="E235" s="133">
        <f>'Forecast Volumes'!L24</f>
        <v>0</v>
      </c>
      <c r="F235" s="134">
        <f>'Forecast Volumes'!M24</f>
        <v>0</v>
      </c>
      <c r="G235" s="134">
        <f>'Forecast Volumes'!N24</f>
        <v>0</v>
      </c>
      <c r="H235" s="134">
        <f>'Forecast Volumes'!O24</f>
        <v>0</v>
      </c>
      <c r="I235" s="134">
        <f>'Forecast Volumes'!P24</f>
        <v>0</v>
      </c>
      <c r="J235" s="134">
        <f>'Forecast Volumes'!Q24</f>
        <v>0</v>
      </c>
      <c r="K235" s="135">
        <f>'Forecast Volumes'!R24</f>
        <v>0</v>
      </c>
      <c r="L235" s="92"/>
      <c r="M235" s="92"/>
      <c r="N235" s="92"/>
      <c r="O235" s="92"/>
      <c r="P235" s="92"/>
      <c r="Q235" s="92"/>
      <c r="R235" s="92"/>
      <c r="S235" s="92"/>
    </row>
    <row r="236" spans="1:19" x14ac:dyDescent="0.2">
      <c r="A236" s="92"/>
      <c r="B236" s="217"/>
      <c r="C236" s="131" t="s">
        <v>199</v>
      </c>
      <c r="D236" s="132"/>
      <c r="E236" s="133">
        <f>'Forecast Volumes'!L25</f>
        <v>0</v>
      </c>
      <c r="F236" s="134">
        <f>'Forecast Volumes'!M25</f>
        <v>0</v>
      </c>
      <c r="G236" s="134">
        <f>'Forecast Volumes'!N25</f>
        <v>0</v>
      </c>
      <c r="H236" s="134">
        <f>'Forecast Volumes'!O25</f>
        <v>0</v>
      </c>
      <c r="I236" s="134">
        <f>'Forecast Volumes'!P25</f>
        <v>0</v>
      </c>
      <c r="J236" s="134">
        <f>'Forecast Volumes'!Q25</f>
        <v>0</v>
      </c>
      <c r="K236" s="135">
        <f>'Forecast Volumes'!R25</f>
        <v>0</v>
      </c>
      <c r="L236" s="92"/>
      <c r="M236" s="92"/>
      <c r="N236" s="92"/>
      <c r="O236" s="92"/>
      <c r="P236" s="92"/>
      <c r="Q236" s="92"/>
      <c r="R236" s="92"/>
      <c r="S236" s="92"/>
    </row>
    <row r="237" spans="1:19" x14ac:dyDescent="0.2">
      <c r="A237" s="92"/>
      <c r="B237" s="217"/>
      <c r="C237" s="131" t="s">
        <v>200</v>
      </c>
      <c r="D237" s="132"/>
      <c r="E237" s="133">
        <f>'Forecast Volumes'!L26</f>
        <v>6.5</v>
      </c>
      <c r="F237" s="134">
        <f>'Forecast Volumes'!M26</f>
        <v>6.5</v>
      </c>
      <c r="G237" s="134">
        <f>'Forecast Volumes'!N26</f>
        <v>6</v>
      </c>
      <c r="H237" s="134">
        <f>'Forecast Volumes'!O26</f>
        <v>6</v>
      </c>
      <c r="I237" s="134">
        <f>'Forecast Volumes'!P26</f>
        <v>6</v>
      </c>
      <c r="J237" s="134">
        <f>'Forecast Volumes'!Q26</f>
        <v>6</v>
      </c>
      <c r="K237" s="135">
        <f>'Forecast Volumes'!R26</f>
        <v>7</v>
      </c>
      <c r="L237" s="92"/>
      <c r="M237" s="92"/>
      <c r="N237" s="92"/>
      <c r="O237" s="92"/>
      <c r="P237" s="92"/>
      <c r="Q237" s="92"/>
      <c r="R237" s="92"/>
      <c r="S237" s="92"/>
    </row>
    <row r="238" spans="1:19" x14ac:dyDescent="0.2">
      <c r="A238" s="92"/>
      <c r="B238" s="217"/>
      <c r="C238" s="131" t="s">
        <v>201</v>
      </c>
      <c r="D238" s="132"/>
      <c r="E238" s="133">
        <f>'Forecast Volumes'!L27</f>
        <v>0</v>
      </c>
      <c r="F238" s="134">
        <f>'Forecast Volumes'!M27</f>
        <v>0</v>
      </c>
      <c r="G238" s="134">
        <f>'Forecast Volumes'!N27</f>
        <v>0</v>
      </c>
      <c r="H238" s="134">
        <f>'Forecast Volumes'!O27</f>
        <v>0</v>
      </c>
      <c r="I238" s="134">
        <f>'Forecast Volumes'!P27</f>
        <v>0</v>
      </c>
      <c r="J238" s="134">
        <f>'Forecast Volumes'!Q27</f>
        <v>0</v>
      </c>
      <c r="K238" s="135">
        <f>'Forecast Volumes'!R27</f>
        <v>0</v>
      </c>
      <c r="L238" s="92"/>
      <c r="M238" s="92"/>
      <c r="N238" s="92"/>
      <c r="O238" s="92"/>
      <c r="P238" s="92"/>
      <c r="Q238" s="92"/>
      <c r="R238" s="92"/>
      <c r="S238" s="92"/>
    </row>
    <row r="239" spans="1:19" x14ac:dyDescent="0.2">
      <c r="A239" s="92"/>
      <c r="B239" s="217"/>
      <c r="C239" s="131" t="s">
        <v>202</v>
      </c>
      <c r="D239" s="132"/>
      <c r="E239" s="133">
        <f>'Forecast Volumes'!L28</f>
        <v>0</v>
      </c>
      <c r="F239" s="134">
        <f>'Forecast Volumes'!M28</f>
        <v>0</v>
      </c>
      <c r="G239" s="134">
        <f>'Forecast Volumes'!N28</f>
        <v>0</v>
      </c>
      <c r="H239" s="134">
        <f>'Forecast Volumes'!O28</f>
        <v>0</v>
      </c>
      <c r="I239" s="134">
        <f>'Forecast Volumes'!P28</f>
        <v>0</v>
      </c>
      <c r="J239" s="134">
        <f>'Forecast Volumes'!Q28</f>
        <v>0</v>
      </c>
      <c r="K239" s="135">
        <f>'Forecast Volumes'!R28</f>
        <v>0</v>
      </c>
      <c r="L239" s="92"/>
      <c r="M239" s="92"/>
      <c r="N239" s="92"/>
      <c r="O239" s="92"/>
      <c r="P239" s="92"/>
      <c r="Q239" s="92"/>
      <c r="R239" s="92"/>
      <c r="S239" s="92"/>
    </row>
    <row r="240" spans="1:19" x14ac:dyDescent="0.2">
      <c r="A240" s="92"/>
      <c r="B240" s="217"/>
      <c r="C240" s="131" t="s">
        <v>203</v>
      </c>
      <c r="D240" s="132"/>
      <c r="E240" s="133">
        <f>'Forecast Volumes'!L29</f>
        <v>0</v>
      </c>
      <c r="F240" s="134">
        <f>'Forecast Volumes'!M29</f>
        <v>0</v>
      </c>
      <c r="G240" s="134">
        <f>'Forecast Volumes'!N29</f>
        <v>0</v>
      </c>
      <c r="H240" s="134">
        <f>'Forecast Volumes'!O29</f>
        <v>0</v>
      </c>
      <c r="I240" s="134">
        <f>'Forecast Volumes'!P29</f>
        <v>0</v>
      </c>
      <c r="J240" s="134">
        <f>'Forecast Volumes'!Q29</f>
        <v>0</v>
      </c>
      <c r="K240" s="135">
        <f>'Forecast Volumes'!R29</f>
        <v>0</v>
      </c>
      <c r="L240" s="92"/>
      <c r="M240" s="92"/>
      <c r="N240" s="92"/>
      <c r="O240" s="92"/>
      <c r="P240" s="92"/>
      <c r="Q240" s="92"/>
      <c r="R240" s="92"/>
      <c r="S240" s="92"/>
    </row>
    <row r="241" spans="1:19" x14ac:dyDescent="0.2">
      <c r="A241" s="92"/>
      <c r="B241" s="217"/>
      <c r="C241" s="131" t="s">
        <v>204</v>
      </c>
      <c r="D241" s="132"/>
      <c r="E241" s="133">
        <f>'Forecast Volumes'!L30</f>
        <v>0</v>
      </c>
      <c r="F241" s="134">
        <f>'Forecast Volumes'!M30</f>
        <v>0</v>
      </c>
      <c r="G241" s="134">
        <f>'Forecast Volumes'!N30</f>
        <v>0</v>
      </c>
      <c r="H241" s="134">
        <f>'Forecast Volumes'!O30</f>
        <v>0</v>
      </c>
      <c r="I241" s="134">
        <f>'Forecast Volumes'!P30</f>
        <v>0</v>
      </c>
      <c r="J241" s="134">
        <f>'Forecast Volumes'!Q30</f>
        <v>0</v>
      </c>
      <c r="K241" s="135">
        <f>'Forecast Volumes'!R30</f>
        <v>0</v>
      </c>
      <c r="L241" s="92"/>
      <c r="M241" s="92"/>
      <c r="N241" s="92"/>
      <c r="O241" s="92"/>
      <c r="P241" s="92"/>
      <c r="Q241" s="92"/>
      <c r="R241" s="92"/>
      <c r="S241" s="92"/>
    </row>
    <row r="242" spans="1:19" x14ac:dyDescent="0.2">
      <c r="A242" s="92"/>
      <c r="B242" s="217"/>
      <c r="C242" s="131" t="s">
        <v>205</v>
      </c>
      <c r="D242" s="132"/>
      <c r="E242" s="133">
        <f>'Forecast Volumes'!L31</f>
        <v>0</v>
      </c>
      <c r="F242" s="134">
        <f>'Forecast Volumes'!M31</f>
        <v>0</v>
      </c>
      <c r="G242" s="134">
        <f>'Forecast Volumes'!N31</f>
        <v>0</v>
      </c>
      <c r="H242" s="134">
        <f>'Forecast Volumes'!O31</f>
        <v>0</v>
      </c>
      <c r="I242" s="134">
        <f>'Forecast Volumes'!P31</f>
        <v>0</v>
      </c>
      <c r="J242" s="134">
        <f>'Forecast Volumes'!Q31</f>
        <v>0</v>
      </c>
      <c r="K242" s="135">
        <f>'Forecast Volumes'!R31</f>
        <v>0</v>
      </c>
      <c r="L242" s="92"/>
      <c r="M242" s="92"/>
      <c r="N242" s="92"/>
      <c r="O242" s="92"/>
      <c r="P242" s="92"/>
      <c r="Q242" s="92"/>
      <c r="R242" s="92"/>
      <c r="S242" s="92"/>
    </row>
    <row r="243" spans="1:19" x14ac:dyDescent="0.2">
      <c r="A243" s="92"/>
      <c r="B243" s="217"/>
      <c r="C243" s="131" t="s">
        <v>206</v>
      </c>
      <c r="D243" s="132"/>
      <c r="E243" s="133">
        <f>'Forecast Volumes'!L32</f>
        <v>3</v>
      </c>
      <c r="F243" s="134">
        <f>'Forecast Volumes'!M32</f>
        <v>3</v>
      </c>
      <c r="G243" s="134">
        <f>'Forecast Volumes'!N32</f>
        <v>3</v>
      </c>
      <c r="H243" s="134">
        <f>'Forecast Volumes'!O32</f>
        <v>3</v>
      </c>
      <c r="I243" s="134">
        <f>'Forecast Volumes'!P32</f>
        <v>3</v>
      </c>
      <c r="J243" s="134">
        <f>'Forecast Volumes'!Q32</f>
        <v>3</v>
      </c>
      <c r="K243" s="135">
        <f>'Forecast Volumes'!R32</f>
        <v>3</v>
      </c>
      <c r="L243" s="92"/>
      <c r="M243" s="92"/>
      <c r="N243" s="92"/>
      <c r="O243" s="92"/>
      <c r="P243" s="92"/>
      <c r="Q243" s="92"/>
      <c r="R243" s="92"/>
      <c r="S243" s="92"/>
    </row>
    <row r="244" spans="1:19" x14ac:dyDescent="0.2">
      <c r="A244" s="92"/>
      <c r="B244" s="217"/>
      <c r="C244" s="131" t="s">
        <v>207</v>
      </c>
      <c r="D244" s="132"/>
      <c r="E244" s="133">
        <f>'Forecast Volumes'!L33</f>
        <v>0</v>
      </c>
      <c r="F244" s="134">
        <f>'Forecast Volumes'!M33</f>
        <v>0</v>
      </c>
      <c r="G244" s="134">
        <f>'Forecast Volumes'!N33</f>
        <v>0</v>
      </c>
      <c r="H244" s="134">
        <f>'Forecast Volumes'!O33</f>
        <v>0</v>
      </c>
      <c r="I244" s="134">
        <f>'Forecast Volumes'!P33</f>
        <v>0</v>
      </c>
      <c r="J244" s="134">
        <f>'Forecast Volumes'!Q33</f>
        <v>0</v>
      </c>
      <c r="K244" s="135">
        <f>'Forecast Volumes'!R33</f>
        <v>0</v>
      </c>
      <c r="L244" s="92"/>
      <c r="M244" s="92"/>
      <c r="N244" s="92"/>
      <c r="O244" s="92"/>
      <c r="P244" s="92"/>
      <c r="Q244" s="92"/>
      <c r="R244" s="92"/>
      <c r="S244" s="92"/>
    </row>
    <row r="245" spans="1:19" x14ac:dyDescent="0.2">
      <c r="A245" s="92"/>
      <c r="B245" s="217"/>
      <c r="C245" s="131" t="s">
        <v>208</v>
      </c>
      <c r="D245" s="132"/>
      <c r="E245" s="133">
        <f>'Forecast Volumes'!L34</f>
        <v>0</v>
      </c>
      <c r="F245" s="134">
        <f>'Forecast Volumes'!M34</f>
        <v>0</v>
      </c>
      <c r="G245" s="134">
        <f>'Forecast Volumes'!N34</f>
        <v>0</v>
      </c>
      <c r="H245" s="134">
        <f>'Forecast Volumes'!O34</f>
        <v>0</v>
      </c>
      <c r="I245" s="134">
        <f>'Forecast Volumes'!P34</f>
        <v>0</v>
      </c>
      <c r="J245" s="134">
        <f>'Forecast Volumes'!Q34</f>
        <v>0</v>
      </c>
      <c r="K245" s="135">
        <f>'Forecast Volumes'!R34</f>
        <v>0</v>
      </c>
      <c r="L245" s="92"/>
      <c r="M245" s="92"/>
      <c r="N245" s="92"/>
      <c r="O245" s="92"/>
      <c r="P245" s="92"/>
      <c r="Q245" s="92"/>
      <c r="R245" s="92"/>
      <c r="S245" s="92"/>
    </row>
    <row r="246" spans="1:19" x14ac:dyDescent="0.2">
      <c r="A246" s="92"/>
      <c r="B246" s="217"/>
      <c r="C246" s="131" t="s">
        <v>209</v>
      </c>
      <c r="D246" s="132"/>
      <c r="E246" s="133">
        <f>'Forecast Volumes'!L35</f>
        <v>0</v>
      </c>
      <c r="F246" s="134">
        <f>'Forecast Volumes'!M35</f>
        <v>0</v>
      </c>
      <c r="G246" s="134">
        <f>'Forecast Volumes'!N35</f>
        <v>0</v>
      </c>
      <c r="H246" s="134">
        <f>'Forecast Volumes'!O35</f>
        <v>0</v>
      </c>
      <c r="I246" s="134">
        <f>'Forecast Volumes'!P35</f>
        <v>0</v>
      </c>
      <c r="J246" s="134">
        <f>'Forecast Volumes'!Q35</f>
        <v>0</v>
      </c>
      <c r="K246" s="135">
        <f>'Forecast Volumes'!R35</f>
        <v>0</v>
      </c>
      <c r="L246" s="92"/>
      <c r="M246" s="92"/>
      <c r="N246" s="92"/>
      <c r="O246" s="92"/>
      <c r="P246" s="92"/>
      <c r="Q246" s="92"/>
      <c r="R246" s="92"/>
      <c r="S246" s="92"/>
    </row>
    <row r="247" spans="1:19" x14ac:dyDescent="0.2">
      <c r="A247" s="92"/>
      <c r="B247" s="217"/>
      <c r="C247" s="131" t="s">
        <v>210</v>
      </c>
      <c r="D247" s="132"/>
      <c r="E247" s="133">
        <f>'Forecast Volumes'!L36</f>
        <v>0</v>
      </c>
      <c r="F247" s="134">
        <f>'Forecast Volumes'!M36</f>
        <v>0</v>
      </c>
      <c r="G247" s="134">
        <f>'Forecast Volumes'!N36</f>
        <v>0</v>
      </c>
      <c r="H247" s="134">
        <f>'Forecast Volumes'!O36</f>
        <v>0</v>
      </c>
      <c r="I247" s="134">
        <f>'Forecast Volumes'!P36</f>
        <v>0</v>
      </c>
      <c r="J247" s="134">
        <f>'Forecast Volumes'!Q36</f>
        <v>0</v>
      </c>
      <c r="K247" s="135">
        <f>'Forecast Volumes'!R36</f>
        <v>0</v>
      </c>
      <c r="L247" s="92"/>
      <c r="M247" s="92"/>
      <c r="N247" s="92"/>
      <c r="O247" s="92"/>
      <c r="P247" s="92"/>
      <c r="Q247" s="92"/>
      <c r="R247" s="92"/>
      <c r="S247" s="92"/>
    </row>
    <row r="248" spans="1:19" x14ac:dyDescent="0.2">
      <c r="A248" s="92"/>
      <c r="B248" s="217"/>
      <c r="C248" s="131" t="s">
        <v>211</v>
      </c>
      <c r="D248" s="132"/>
      <c r="E248" s="133">
        <f>'Forecast Volumes'!L37</f>
        <v>0</v>
      </c>
      <c r="F248" s="134">
        <f>'Forecast Volumes'!M37</f>
        <v>0</v>
      </c>
      <c r="G248" s="134">
        <f>'Forecast Volumes'!N37</f>
        <v>0</v>
      </c>
      <c r="H248" s="134">
        <f>'Forecast Volumes'!O37</f>
        <v>0</v>
      </c>
      <c r="I248" s="134">
        <f>'Forecast Volumes'!P37</f>
        <v>0</v>
      </c>
      <c r="J248" s="134">
        <f>'Forecast Volumes'!Q37</f>
        <v>0</v>
      </c>
      <c r="K248" s="135">
        <f>'Forecast Volumes'!R37</f>
        <v>0</v>
      </c>
      <c r="L248" s="92"/>
      <c r="M248" s="92"/>
      <c r="N248" s="92"/>
      <c r="O248" s="92"/>
      <c r="P248" s="92"/>
      <c r="Q248" s="92"/>
      <c r="R248" s="92"/>
      <c r="S248" s="92"/>
    </row>
    <row r="249" spans="1:19" x14ac:dyDescent="0.2">
      <c r="A249" s="92"/>
      <c r="B249" s="217"/>
      <c r="C249" s="131" t="s">
        <v>212</v>
      </c>
      <c r="D249" s="132"/>
      <c r="E249" s="133">
        <f>'Forecast Volumes'!L38</f>
        <v>6.5</v>
      </c>
      <c r="F249" s="134">
        <f>'Forecast Volumes'!M38</f>
        <v>1</v>
      </c>
      <c r="G249" s="134">
        <f>'Forecast Volumes'!N38</f>
        <v>1</v>
      </c>
      <c r="H249" s="134">
        <f>'Forecast Volumes'!O38</f>
        <v>0</v>
      </c>
      <c r="I249" s="134">
        <f>'Forecast Volumes'!P38</f>
        <v>1</v>
      </c>
      <c r="J249" s="134">
        <f>'Forecast Volumes'!Q38</f>
        <v>1</v>
      </c>
      <c r="K249" s="135">
        <f>'Forecast Volumes'!R38</f>
        <v>0.5</v>
      </c>
      <c r="L249" s="92"/>
      <c r="M249" s="92"/>
      <c r="N249" s="92"/>
      <c r="O249" s="92"/>
      <c r="P249" s="92"/>
      <c r="Q249" s="92"/>
      <c r="R249" s="92"/>
      <c r="S249" s="92"/>
    </row>
    <row r="250" spans="1:19" x14ac:dyDescent="0.2">
      <c r="A250" s="92"/>
      <c r="B250" s="217"/>
      <c r="C250" s="131" t="s">
        <v>213</v>
      </c>
      <c r="D250" s="132"/>
      <c r="E250" s="133">
        <f>'Forecast Volumes'!L39</f>
        <v>0</v>
      </c>
      <c r="F250" s="134">
        <f>'Forecast Volumes'!M39</f>
        <v>0</v>
      </c>
      <c r="G250" s="134">
        <f>'Forecast Volumes'!N39</f>
        <v>0</v>
      </c>
      <c r="H250" s="134">
        <f>'Forecast Volumes'!O39</f>
        <v>0</v>
      </c>
      <c r="I250" s="134">
        <f>'Forecast Volumes'!P39</f>
        <v>0</v>
      </c>
      <c r="J250" s="134">
        <f>'Forecast Volumes'!Q39</f>
        <v>0</v>
      </c>
      <c r="K250" s="135">
        <f>'Forecast Volumes'!R39</f>
        <v>0</v>
      </c>
      <c r="L250" s="92"/>
      <c r="M250" s="92"/>
      <c r="N250" s="92"/>
      <c r="O250" s="92"/>
      <c r="P250" s="92"/>
      <c r="Q250" s="92"/>
      <c r="R250" s="92"/>
      <c r="S250" s="92"/>
    </row>
    <row r="251" spans="1:19" x14ac:dyDescent="0.2">
      <c r="A251" s="92"/>
      <c r="B251" s="217"/>
      <c r="C251" s="131" t="s">
        <v>214</v>
      </c>
      <c r="D251" s="132"/>
      <c r="E251" s="133">
        <f>'Forecast Volumes'!L40</f>
        <v>0</v>
      </c>
      <c r="F251" s="134">
        <f>'Forecast Volumes'!M40</f>
        <v>0</v>
      </c>
      <c r="G251" s="134">
        <f>'Forecast Volumes'!N40</f>
        <v>0</v>
      </c>
      <c r="H251" s="134">
        <f>'Forecast Volumes'!O40</f>
        <v>0</v>
      </c>
      <c r="I251" s="134">
        <f>'Forecast Volumes'!P40</f>
        <v>0</v>
      </c>
      <c r="J251" s="134">
        <f>'Forecast Volumes'!Q40</f>
        <v>0</v>
      </c>
      <c r="K251" s="135">
        <f>'Forecast Volumes'!R40</f>
        <v>0</v>
      </c>
      <c r="L251" s="92"/>
      <c r="M251" s="92"/>
      <c r="N251" s="92"/>
      <c r="O251" s="92"/>
      <c r="P251" s="92"/>
      <c r="Q251" s="92"/>
      <c r="R251" s="92"/>
      <c r="S251" s="92"/>
    </row>
    <row r="252" spans="1:19" x14ac:dyDescent="0.2">
      <c r="A252" s="92"/>
      <c r="B252" s="217"/>
      <c r="C252" s="131" t="s">
        <v>215</v>
      </c>
      <c r="D252" s="132"/>
      <c r="E252" s="133">
        <f>'Forecast Volumes'!L41</f>
        <v>0</v>
      </c>
      <c r="F252" s="134">
        <f>'Forecast Volumes'!M41</f>
        <v>0</v>
      </c>
      <c r="G252" s="134">
        <f>'Forecast Volumes'!N41</f>
        <v>0</v>
      </c>
      <c r="H252" s="134">
        <f>'Forecast Volumes'!O41</f>
        <v>0</v>
      </c>
      <c r="I252" s="134">
        <f>'Forecast Volumes'!P41</f>
        <v>0</v>
      </c>
      <c r="J252" s="134">
        <f>'Forecast Volumes'!Q41</f>
        <v>0</v>
      </c>
      <c r="K252" s="135">
        <f>'Forecast Volumes'!R41</f>
        <v>0</v>
      </c>
      <c r="L252" s="92"/>
      <c r="M252" s="92"/>
      <c r="N252" s="92"/>
      <c r="O252" s="92"/>
      <c r="P252" s="92"/>
      <c r="Q252" s="92"/>
      <c r="R252" s="92"/>
      <c r="S252" s="92"/>
    </row>
    <row r="253" spans="1:19" x14ac:dyDescent="0.2">
      <c r="A253" s="92"/>
      <c r="B253" s="217"/>
      <c r="C253" s="131" t="s">
        <v>216</v>
      </c>
      <c r="D253" s="132"/>
      <c r="E253" s="133">
        <f>'Forecast Volumes'!L42</f>
        <v>0</v>
      </c>
      <c r="F253" s="134">
        <f>'Forecast Volumes'!M42</f>
        <v>0</v>
      </c>
      <c r="G253" s="134">
        <f>'Forecast Volumes'!N42</f>
        <v>0</v>
      </c>
      <c r="H253" s="134">
        <f>'Forecast Volumes'!O42</f>
        <v>0</v>
      </c>
      <c r="I253" s="134">
        <f>'Forecast Volumes'!P42</f>
        <v>0</v>
      </c>
      <c r="J253" s="134">
        <f>'Forecast Volumes'!Q42</f>
        <v>0</v>
      </c>
      <c r="K253" s="135">
        <f>'Forecast Volumes'!R42</f>
        <v>0</v>
      </c>
      <c r="L253" s="92"/>
      <c r="M253" s="92"/>
      <c r="N253" s="92"/>
      <c r="O253" s="92"/>
      <c r="P253" s="92"/>
      <c r="Q253" s="92"/>
      <c r="R253" s="92"/>
      <c r="S253" s="92"/>
    </row>
    <row r="254" spans="1:19" x14ac:dyDescent="0.2">
      <c r="A254" s="92"/>
      <c r="B254" s="217"/>
      <c r="C254" s="131" t="s">
        <v>217</v>
      </c>
      <c r="D254" s="132"/>
      <c r="E254" s="133">
        <f>'Forecast Volumes'!L43</f>
        <v>0</v>
      </c>
      <c r="F254" s="134">
        <f>'Forecast Volumes'!M43</f>
        <v>0</v>
      </c>
      <c r="G254" s="134">
        <f>'Forecast Volumes'!N43</f>
        <v>0</v>
      </c>
      <c r="H254" s="134">
        <f>'Forecast Volumes'!O43</f>
        <v>0</v>
      </c>
      <c r="I254" s="134">
        <f>'Forecast Volumes'!P43</f>
        <v>0</v>
      </c>
      <c r="J254" s="134">
        <f>'Forecast Volumes'!Q43</f>
        <v>0</v>
      </c>
      <c r="K254" s="135">
        <f>'Forecast Volumes'!R43</f>
        <v>0</v>
      </c>
      <c r="L254" s="92"/>
      <c r="M254" s="92"/>
      <c r="N254" s="92"/>
      <c r="O254" s="92"/>
      <c r="P254" s="92"/>
      <c r="Q254" s="92"/>
      <c r="R254" s="92"/>
      <c r="S254" s="92"/>
    </row>
    <row r="255" spans="1:19" ht="13.5" thickBot="1" x14ac:dyDescent="0.25">
      <c r="A255" s="92"/>
      <c r="B255" s="218"/>
      <c r="C255" s="136" t="s">
        <v>150</v>
      </c>
      <c r="D255" s="137"/>
      <c r="E255" s="138">
        <f>'Forecast Volumes'!L44</f>
        <v>0</v>
      </c>
      <c r="F255" s="139">
        <f>'Forecast Volumes'!M44</f>
        <v>0</v>
      </c>
      <c r="G255" s="139">
        <f>'Forecast Volumes'!N44</f>
        <v>0</v>
      </c>
      <c r="H255" s="139">
        <f>'Forecast Volumes'!O44</f>
        <v>0</v>
      </c>
      <c r="I255" s="139">
        <f>'Forecast Volumes'!P44</f>
        <v>0</v>
      </c>
      <c r="J255" s="139">
        <f>'Forecast Volumes'!Q44</f>
        <v>0</v>
      </c>
      <c r="K255" s="140">
        <f>'Forecast Volumes'!R44</f>
        <v>0</v>
      </c>
      <c r="L255" s="92"/>
      <c r="M255" s="92"/>
      <c r="N255" s="92"/>
      <c r="O255" s="92"/>
      <c r="P255" s="92"/>
      <c r="Q255" s="92"/>
      <c r="R255" s="92"/>
      <c r="S255" s="92"/>
    </row>
    <row r="256" spans="1:19" x14ac:dyDescent="0.2">
      <c r="A256" s="92"/>
      <c r="B256" s="216" t="s">
        <v>316</v>
      </c>
      <c r="C256" s="126" t="s">
        <v>219</v>
      </c>
      <c r="D256" s="127"/>
      <c r="E256" s="128">
        <f>'Forecast Volumes'!L45</f>
        <v>0</v>
      </c>
      <c r="F256" s="129">
        <f>'Forecast Volumes'!M45</f>
        <v>0</v>
      </c>
      <c r="G256" s="129">
        <f>'Forecast Volumes'!N45</f>
        <v>0</v>
      </c>
      <c r="H256" s="129">
        <f>'Forecast Volumes'!O45</f>
        <v>0</v>
      </c>
      <c r="I256" s="129">
        <f>'Forecast Volumes'!P45</f>
        <v>0</v>
      </c>
      <c r="J256" s="129">
        <f>'Forecast Volumes'!Q45</f>
        <v>0</v>
      </c>
      <c r="K256" s="130">
        <f>'Forecast Volumes'!R45</f>
        <v>0</v>
      </c>
      <c r="L256" s="92"/>
      <c r="M256" s="92"/>
      <c r="N256" s="92"/>
      <c r="O256" s="92"/>
      <c r="P256" s="92"/>
      <c r="Q256" s="92"/>
      <c r="R256" s="92"/>
      <c r="S256" s="92"/>
    </row>
    <row r="257" spans="1:19" x14ac:dyDescent="0.2">
      <c r="A257" s="92"/>
      <c r="B257" s="217"/>
      <c r="C257" s="131" t="s">
        <v>221</v>
      </c>
      <c r="D257" s="132"/>
      <c r="E257" s="133">
        <f>'Forecast Volumes'!L46</f>
        <v>0</v>
      </c>
      <c r="F257" s="134">
        <f>'Forecast Volumes'!M46</f>
        <v>0</v>
      </c>
      <c r="G257" s="134">
        <f>'Forecast Volumes'!N46</f>
        <v>0</v>
      </c>
      <c r="H257" s="134">
        <f>'Forecast Volumes'!O46</f>
        <v>0</v>
      </c>
      <c r="I257" s="134">
        <f>'Forecast Volumes'!P46</f>
        <v>0</v>
      </c>
      <c r="J257" s="134">
        <f>'Forecast Volumes'!Q46</f>
        <v>0</v>
      </c>
      <c r="K257" s="135">
        <f>'Forecast Volumes'!R46</f>
        <v>0</v>
      </c>
      <c r="L257" s="92"/>
      <c r="M257" s="92"/>
      <c r="N257" s="92"/>
      <c r="O257" s="92"/>
      <c r="P257" s="92"/>
      <c r="Q257" s="92"/>
      <c r="R257" s="92"/>
      <c r="S257" s="92"/>
    </row>
    <row r="258" spans="1:19" x14ac:dyDescent="0.2">
      <c r="A258" s="92"/>
      <c r="B258" s="217"/>
      <c r="C258" s="131" t="s">
        <v>222</v>
      </c>
      <c r="D258" s="132"/>
      <c r="E258" s="133">
        <f>'Forecast Volumes'!L47</f>
        <v>0</v>
      </c>
      <c r="F258" s="134">
        <f>'Forecast Volumes'!M47</f>
        <v>0</v>
      </c>
      <c r="G258" s="134">
        <f>'Forecast Volumes'!N47</f>
        <v>0</v>
      </c>
      <c r="H258" s="134">
        <f>'Forecast Volumes'!O47</f>
        <v>0</v>
      </c>
      <c r="I258" s="134">
        <f>'Forecast Volumes'!P47</f>
        <v>0</v>
      </c>
      <c r="J258" s="134">
        <f>'Forecast Volumes'!Q47</f>
        <v>0</v>
      </c>
      <c r="K258" s="135">
        <f>'Forecast Volumes'!R47</f>
        <v>0</v>
      </c>
      <c r="L258" s="92"/>
      <c r="M258" s="92"/>
      <c r="N258" s="92"/>
      <c r="O258" s="92"/>
      <c r="P258" s="92"/>
      <c r="Q258" s="92"/>
      <c r="R258" s="92"/>
      <c r="S258" s="92"/>
    </row>
    <row r="259" spans="1:19" x14ac:dyDescent="0.2">
      <c r="A259" s="92"/>
      <c r="B259" s="217"/>
      <c r="C259" s="131" t="s">
        <v>223</v>
      </c>
      <c r="D259" s="132"/>
      <c r="E259" s="133">
        <f>'Forecast Volumes'!L48</f>
        <v>159</v>
      </c>
      <c r="F259" s="134">
        <f>'Forecast Volumes'!M48</f>
        <v>189</v>
      </c>
      <c r="G259" s="134">
        <f>'Forecast Volumes'!N48</f>
        <v>187</v>
      </c>
      <c r="H259" s="134">
        <f>'Forecast Volumes'!O48</f>
        <v>226</v>
      </c>
      <c r="I259" s="134">
        <f>'Forecast Volumes'!P48</f>
        <v>181.5</v>
      </c>
      <c r="J259" s="134">
        <f>'Forecast Volumes'!Q48</f>
        <v>141</v>
      </c>
      <c r="K259" s="135">
        <f>'Forecast Volumes'!R48</f>
        <v>164</v>
      </c>
      <c r="L259" s="92"/>
      <c r="M259" s="92"/>
      <c r="N259" s="92"/>
      <c r="O259" s="92"/>
      <c r="P259" s="92"/>
      <c r="Q259" s="92"/>
      <c r="R259" s="92"/>
      <c r="S259" s="92"/>
    </row>
    <row r="260" spans="1:19" x14ac:dyDescent="0.2">
      <c r="A260" s="92"/>
      <c r="B260" s="217"/>
      <c r="C260" s="131" t="s">
        <v>224</v>
      </c>
      <c r="D260" s="132"/>
      <c r="E260" s="133">
        <f>'Forecast Volumes'!L49</f>
        <v>4.5</v>
      </c>
      <c r="F260" s="134">
        <f>'Forecast Volumes'!M49</f>
        <v>3</v>
      </c>
      <c r="G260" s="134">
        <f>'Forecast Volumes'!N49</f>
        <v>4</v>
      </c>
      <c r="H260" s="134">
        <f>'Forecast Volumes'!O49</f>
        <v>4</v>
      </c>
      <c r="I260" s="134">
        <f>'Forecast Volumes'!P49</f>
        <v>4</v>
      </c>
      <c r="J260" s="134">
        <f>'Forecast Volumes'!Q49</f>
        <v>4</v>
      </c>
      <c r="K260" s="135">
        <f>'Forecast Volumes'!R49</f>
        <v>4</v>
      </c>
      <c r="L260" s="92"/>
      <c r="M260" s="92"/>
      <c r="N260" s="92"/>
      <c r="O260" s="92"/>
      <c r="P260" s="92"/>
      <c r="Q260" s="92"/>
      <c r="R260" s="92"/>
      <c r="S260" s="92"/>
    </row>
    <row r="261" spans="1:19" x14ac:dyDescent="0.2">
      <c r="A261" s="92"/>
      <c r="B261" s="217"/>
      <c r="C261" s="131" t="s">
        <v>225</v>
      </c>
      <c r="D261" s="132"/>
      <c r="E261" s="133">
        <f>'Forecast Volumes'!L50</f>
        <v>0</v>
      </c>
      <c r="F261" s="134">
        <f>'Forecast Volumes'!M50</f>
        <v>0</v>
      </c>
      <c r="G261" s="134">
        <f>'Forecast Volumes'!N50</f>
        <v>0</v>
      </c>
      <c r="H261" s="134">
        <f>'Forecast Volumes'!O50</f>
        <v>0</v>
      </c>
      <c r="I261" s="134">
        <f>'Forecast Volumes'!P50</f>
        <v>0</v>
      </c>
      <c r="J261" s="134">
        <f>'Forecast Volumes'!Q50</f>
        <v>0</v>
      </c>
      <c r="K261" s="135">
        <f>'Forecast Volumes'!R50</f>
        <v>0</v>
      </c>
      <c r="L261" s="92"/>
      <c r="M261" s="92"/>
      <c r="N261" s="92"/>
      <c r="O261" s="92"/>
      <c r="P261" s="92"/>
      <c r="Q261" s="92"/>
      <c r="R261" s="92"/>
      <c r="S261" s="92"/>
    </row>
    <row r="262" spans="1:19" x14ac:dyDescent="0.2">
      <c r="A262" s="92"/>
      <c r="B262" s="217"/>
      <c r="C262" s="131" t="s">
        <v>226</v>
      </c>
      <c r="D262" s="132"/>
      <c r="E262" s="133">
        <f>'Forecast Volumes'!L51</f>
        <v>0</v>
      </c>
      <c r="F262" s="134">
        <f>'Forecast Volumes'!M51</f>
        <v>0</v>
      </c>
      <c r="G262" s="134">
        <f>'Forecast Volumes'!N51</f>
        <v>0</v>
      </c>
      <c r="H262" s="134">
        <f>'Forecast Volumes'!O51</f>
        <v>0</v>
      </c>
      <c r="I262" s="134">
        <f>'Forecast Volumes'!P51</f>
        <v>0</v>
      </c>
      <c r="J262" s="134">
        <f>'Forecast Volumes'!Q51</f>
        <v>0</v>
      </c>
      <c r="K262" s="135">
        <f>'Forecast Volumes'!R51</f>
        <v>0</v>
      </c>
      <c r="L262" s="92"/>
      <c r="M262" s="92"/>
      <c r="N262" s="92"/>
      <c r="O262" s="92"/>
      <c r="P262" s="92"/>
      <c r="Q262" s="92"/>
      <c r="R262" s="92"/>
      <c r="S262" s="92"/>
    </row>
    <row r="263" spans="1:19" x14ac:dyDescent="0.2">
      <c r="A263" s="92"/>
      <c r="B263" s="217"/>
      <c r="C263" s="131" t="s">
        <v>227</v>
      </c>
      <c r="D263" s="132"/>
      <c r="E263" s="133">
        <f>'Forecast Volumes'!L52</f>
        <v>0</v>
      </c>
      <c r="F263" s="134">
        <f>'Forecast Volumes'!M52</f>
        <v>0</v>
      </c>
      <c r="G263" s="134">
        <f>'Forecast Volumes'!N52</f>
        <v>0</v>
      </c>
      <c r="H263" s="134">
        <f>'Forecast Volumes'!O52</f>
        <v>0</v>
      </c>
      <c r="I263" s="134">
        <f>'Forecast Volumes'!P52</f>
        <v>0</v>
      </c>
      <c r="J263" s="134">
        <f>'Forecast Volumes'!Q52</f>
        <v>0</v>
      </c>
      <c r="K263" s="135">
        <f>'Forecast Volumes'!R52</f>
        <v>0</v>
      </c>
      <c r="L263" s="92"/>
      <c r="M263" s="92"/>
      <c r="N263" s="92"/>
      <c r="O263" s="92"/>
      <c r="P263" s="92"/>
      <c r="Q263" s="92"/>
      <c r="R263" s="92"/>
      <c r="S263" s="92"/>
    </row>
    <row r="264" spans="1:19" x14ac:dyDescent="0.2">
      <c r="A264" s="92"/>
      <c r="B264" s="217"/>
      <c r="C264" s="131" t="s">
        <v>228</v>
      </c>
      <c r="D264" s="132"/>
      <c r="E264" s="133">
        <f>'Forecast Volumes'!L53</f>
        <v>1</v>
      </c>
      <c r="F264" s="134">
        <f>'Forecast Volumes'!M53</f>
        <v>1</v>
      </c>
      <c r="G264" s="134">
        <f>'Forecast Volumes'!N53</f>
        <v>1</v>
      </c>
      <c r="H264" s="134">
        <f>'Forecast Volumes'!O53</f>
        <v>1</v>
      </c>
      <c r="I264" s="134">
        <f>'Forecast Volumes'!P53</f>
        <v>1</v>
      </c>
      <c r="J264" s="134">
        <f>'Forecast Volumes'!Q53</f>
        <v>1</v>
      </c>
      <c r="K264" s="135">
        <f>'Forecast Volumes'!R53</f>
        <v>1</v>
      </c>
      <c r="L264" s="92"/>
      <c r="M264" s="92"/>
      <c r="N264" s="92"/>
      <c r="O264" s="92"/>
      <c r="P264" s="92"/>
      <c r="Q264" s="92"/>
      <c r="R264" s="92"/>
      <c r="S264" s="92"/>
    </row>
    <row r="265" spans="1:19" x14ac:dyDescent="0.2">
      <c r="A265" s="92"/>
      <c r="B265" s="217"/>
      <c r="C265" s="131" t="s">
        <v>229</v>
      </c>
      <c r="D265" s="132"/>
      <c r="E265" s="133">
        <f>'Forecast Volumes'!L54</f>
        <v>0</v>
      </c>
      <c r="F265" s="134">
        <f>'Forecast Volumes'!M54</f>
        <v>0</v>
      </c>
      <c r="G265" s="134">
        <f>'Forecast Volumes'!N54</f>
        <v>0</v>
      </c>
      <c r="H265" s="134">
        <f>'Forecast Volumes'!O54</f>
        <v>0</v>
      </c>
      <c r="I265" s="134">
        <f>'Forecast Volumes'!P54</f>
        <v>0</v>
      </c>
      <c r="J265" s="134">
        <f>'Forecast Volumes'!Q54</f>
        <v>0</v>
      </c>
      <c r="K265" s="135">
        <f>'Forecast Volumes'!R54</f>
        <v>0</v>
      </c>
      <c r="L265" s="92"/>
      <c r="M265" s="92"/>
      <c r="N265" s="92"/>
      <c r="O265" s="92"/>
      <c r="P265" s="92"/>
      <c r="Q265" s="92"/>
      <c r="R265" s="92"/>
      <c r="S265" s="92"/>
    </row>
    <row r="266" spans="1:19" x14ac:dyDescent="0.2">
      <c r="A266" s="92"/>
      <c r="B266" s="217"/>
      <c r="C266" s="131" t="s">
        <v>230</v>
      </c>
      <c r="D266" s="132"/>
      <c r="E266" s="133">
        <f>'Forecast Volumes'!L55</f>
        <v>0</v>
      </c>
      <c r="F266" s="134">
        <f>'Forecast Volumes'!M55</f>
        <v>0</v>
      </c>
      <c r="G266" s="134">
        <f>'Forecast Volumes'!N55</f>
        <v>0</v>
      </c>
      <c r="H266" s="134">
        <f>'Forecast Volumes'!O55</f>
        <v>0</v>
      </c>
      <c r="I266" s="134">
        <f>'Forecast Volumes'!P55</f>
        <v>0</v>
      </c>
      <c r="J266" s="134">
        <f>'Forecast Volumes'!Q55</f>
        <v>0</v>
      </c>
      <c r="K266" s="135">
        <f>'Forecast Volumes'!R55</f>
        <v>0</v>
      </c>
      <c r="L266" s="92"/>
      <c r="M266" s="92"/>
      <c r="N266" s="92"/>
      <c r="O266" s="92"/>
      <c r="P266" s="92"/>
      <c r="Q266" s="92"/>
      <c r="R266" s="92"/>
      <c r="S266" s="92"/>
    </row>
    <row r="267" spans="1:19" x14ac:dyDescent="0.2">
      <c r="A267" s="92"/>
      <c r="B267" s="217"/>
      <c r="C267" s="131" t="s">
        <v>231</v>
      </c>
      <c r="D267" s="132"/>
      <c r="E267" s="133">
        <f>'Forecast Volumes'!L56</f>
        <v>0</v>
      </c>
      <c r="F267" s="134">
        <f>'Forecast Volumes'!M56</f>
        <v>0</v>
      </c>
      <c r="G267" s="134">
        <f>'Forecast Volumes'!N56</f>
        <v>0</v>
      </c>
      <c r="H267" s="134">
        <f>'Forecast Volumes'!O56</f>
        <v>0</v>
      </c>
      <c r="I267" s="134">
        <f>'Forecast Volumes'!P56</f>
        <v>0</v>
      </c>
      <c r="J267" s="134">
        <f>'Forecast Volumes'!Q56</f>
        <v>0</v>
      </c>
      <c r="K267" s="135">
        <f>'Forecast Volumes'!R56</f>
        <v>0</v>
      </c>
      <c r="L267" s="92"/>
      <c r="M267" s="92"/>
      <c r="N267" s="92"/>
      <c r="O267" s="92"/>
      <c r="P267" s="92"/>
      <c r="Q267" s="92"/>
      <c r="R267" s="92"/>
      <c r="S267" s="92"/>
    </row>
    <row r="268" spans="1:19" x14ac:dyDescent="0.2">
      <c r="A268" s="92"/>
      <c r="B268" s="217"/>
      <c r="C268" s="131" t="s">
        <v>232</v>
      </c>
      <c r="D268" s="132"/>
      <c r="E268" s="133">
        <f>'Forecast Volumes'!L57</f>
        <v>0</v>
      </c>
      <c r="F268" s="134">
        <f>'Forecast Volumes'!M57</f>
        <v>0</v>
      </c>
      <c r="G268" s="134">
        <f>'Forecast Volumes'!N57</f>
        <v>0</v>
      </c>
      <c r="H268" s="134">
        <f>'Forecast Volumes'!O57</f>
        <v>0</v>
      </c>
      <c r="I268" s="134">
        <f>'Forecast Volumes'!P57</f>
        <v>0</v>
      </c>
      <c r="J268" s="134">
        <f>'Forecast Volumes'!Q57</f>
        <v>0</v>
      </c>
      <c r="K268" s="135">
        <f>'Forecast Volumes'!R57</f>
        <v>0</v>
      </c>
      <c r="L268" s="92"/>
      <c r="M268" s="92"/>
      <c r="N268" s="92"/>
      <c r="O268" s="92"/>
      <c r="P268" s="92"/>
      <c r="Q268" s="92"/>
      <c r="R268" s="92"/>
      <c r="S268" s="92"/>
    </row>
    <row r="269" spans="1:19" ht="13.5" thickBot="1" x14ac:dyDescent="0.25">
      <c r="A269" s="92"/>
      <c r="B269" s="218"/>
      <c r="C269" s="136" t="s">
        <v>150</v>
      </c>
      <c r="D269" s="137"/>
      <c r="E269" s="138">
        <f>SUM('Forecast Volumes'!L58:L63)</f>
        <v>4</v>
      </c>
      <c r="F269" s="139">
        <f>SUM('Forecast Volumes'!M58:M63)</f>
        <v>4</v>
      </c>
      <c r="G269" s="139">
        <f>SUM('Forecast Volumes'!N58:N63)</f>
        <v>4</v>
      </c>
      <c r="H269" s="139">
        <f>SUM('Forecast Volumes'!O58:O63)</f>
        <v>4</v>
      </c>
      <c r="I269" s="139">
        <f>SUM('Forecast Volumes'!P58:P63)</f>
        <v>4</v>
      </c>
      <c r="J269" s="139">
        <f>SUM('Forecast Volumes'!Q58:Q63)</f>
        <v>4</v>
      </c>
      <c r="K269" s="140">
        <f>SUM('Forecast Volumes'!R58:R63)</f>
        <v>4</v>
      </c>
      <c r="L269" s="92"/>
      <c r="M269" s="92"/>
      <c r="N269" s="92"/>
      <c r="O269" s="92"/>
      <c r="P269" s="92"/>
      <c r="Q269" s="92"/>
      <c r="R269" s="92"/>
      <c r="S269" s="92"/>
    </row>
    <row r="270" spans="1:19" x14ac:dyDescent="0.2">
      <c r="A270" s="92"/>
      <c r="B270" s="216" t="s">
        <v>317</v>
      </c>
      <c r="C270" s="126" t="s">
        <v>318</v>
      </c>
      <c r="D270" s="127"/>
      <c r="E270" s="128"/>
      <c r="F270" s="129"/>
      <c r="G270" s="129"/>
      <c r="H270" s="129"/>
      <c r="I270" s="129"/>
      <c r="J270" s="129"/>
      <c r="K270" s="130"/>
      <c r="L270" s="92"/>
      <c r="M270" s="92"/>
      <c r="N270" s="92"/>
      <c r="O270" s="92"/>
      <c r="P270" s="92"/>
      <c r="Q270" s="92"/>
      <c r="R270" s="92"/>
      <c r="S270" s="92"/>
    </row>
    <row r="271" spans="1:19" x14ac:dyDescent="0.2">
      <c r="A271" s="92"/>
      <c r="B271" s="217"/>
      <c r="C271" s="131" t="s">
        <v>319</v>
      </c>
      <c r="D271" s="132"/>
      <c r="E271" s="133"/>
      <c r="F271" s="134"/>
      <c r="G271" s="134"/>
      <c r="H271" s="134"/>
      <c r="I271" s="134"/>
      <c r="J271" s="134"/>
      <c r="K271" s="135"/>
      <c r="L271" s="92"/>
      <c r="M271" s="92"/>
      <c r="N271" s="92"/>
      <c r="O271" s="92"/>
      <c r="P271" s="92"/>
      <c r="Q271" s="92"/>
      <c r="R271" s="92"/>
      <c r="S271" s="92"/>
    </row>
    <row r="272" spans="1:19" x14ac:dyDescent="0.2">
      <c r="A272" s="92"/>
      <c r="B272" s="217"/>
      <c r="C272" s="131" t="s">
        <v>320</v>
      </c>
      <c r="D272" s="132"/>
      <c r="E272" s="133"/>
      <c r="F272" s="134"/>
      <c r="G272" s="134"/>
      <c r="H272" s="134"/>
      <c r="I272" s="134"/>
      <c r="J272" s="134"/>
      <c r="K272" s="135"/>
      <c r="L272" s="92"/>
      <c r="M272" s="92"/>
      <c r="N272" s="92"/>
      <c r="O272" s="92"/>
      <c r="P272" s="92"/>
      <c r="Q272" s="92"/>
      <c r="R272" s="92"/>
      <c r="S272" s="92"/>
    </row>
    <row r="273" spans="1:19" x14ac:dyDescent="0.2">
      <c r="A273" s="92"/>
      <c r="B273" s="217"/>
      <c r="C273" s="131" t="s">
        <v>321</v>
      </c>
      <c r="D273" s="132"/>
      <c r="E273" s="133"/>
      <c r="F273" s="134"/>
      <c r="G273" s="134"/>
      <c r="H273" s="134"/>
      <c r="I273" s="134"/>
      <c r="J273" s="134"/>
      <c r="K273" s="135"/>
      <c r="L273" s="92"/>
      <c r="M273" s="92"/>
      <c r="N273" s="92"/>
      <c r="O273" s="92"/>
      <c r="P273" s="92"/>
      <c r="Q273" s="92"/>
      <c r="R273" s="92"/>
      <c r="S273" s="92"/>
    </row>
    <row r="274" spans="1:19" x14ac:dyDescent="0.2">
      <c r="A274" s="92"/>
      <c r="B274" s="217"/>
      <c r="C274" s="131" t="s">
        <v>322</v>
      </c>
      <c r="D274" s="132"/>
      <c r="E274" s="133"/>
      <c r="F274" s="134"/>
      <c r="G274" s="134"/>
      <c r="H274" s="134"/>
      <c r="I274" s="134"/>
      <c r="J274" s="134"/>
      <c r="K274" s="135"/>
      <c r="L274" s="92"/>
      <c r="M274" s="92"/>
      <c r="N274" s="92"/>
      <c r="O274" s="92"/>
      <c r="P274" s="92"/>
      <c r="Q274" s="92"/>
      <c r="R274" s="92"/>
      <c r="S274" s="92"/>
    </row>
    <row r="275" spans="1:19" x14ac:dyDescent="0.2">
      <c r="A275" s="92"/>
      <c r="B275" s="217"/>
      <c r="C275" s="131" t="s">
        <v>323</v>
      </c>
      <c r="D275" s="132"/>
      <c r="E275" s="133"/>
      <c r="F275" s="134"/>
      <c r="G275" s="134"/>
      <c r="H275" s="134"/>
      <c r="I275" s="134"/>
      <c r="J275" s="134"/>
      <c r="K275" s="135"/>
      <c r="L275" s="92"/>
      <c r="M275" s="92"/>
      <c r="N275" s="92"/>
      <c r="O275" s="92"/>
      <c r="P275" s="92"/>
      <c r="Q275" s="92"/>
      <c r="R275" s="92"/>
      <c r="S275" s="92"/>
    </row>
    <row r="276" spans="1:19" x14ac:dyDescent="0.2">
      <c r="A276" s="92"/>
      <c r="B276" s="217"/>
      <c r="C276" s="131" t="s">
        <v>324</v>
      </c>
      <c r="D276" s="132"/>
      <c r="E276" s="133"/>
      <c r="F276" s="134"/>
      <c r="G276" s="134"/>
      <c r="H276" s="134"/>
      <c r="I276" s="134"/>
      <c r="J276" s="134"/>
      <c r="K276" s="135"/>
      <c r="L276" s="92"/>
      <c r="M276" s="92"/>
      <c r="N276" s="92"/>
      <c r="O276" s="92"/>
      <c r="P276" s="92"/>
      <c r="Q276" s="92"/>
      <c r="R276" s="92"/>
      <c r="S276" s="92"/>
    </row>
    <row r="277" spans="1:19" x14ac:dyDescent="0.2">
      <c r="A277" s="92"/>
      <c r="B277" s="217"/>
      <c r="C277" s="131" t="s">
        <v>325</v>
      </c>
      <c r="D277" s="132"/>
      <c r="E277" s="133"/>
      <c r="F277" s="134"/>
      <c r="G277" s="134"/>
      <c r="H277" s="134"/>
      <c r="I277" s="134"/>
      <c r="J277" s="134"/>
      <c r="K277" s="135"/>
      <c r="L277" s="92"/>
      <c r="M277" s="92"/>
      <c r="N277" s="92"/>
      <c r="O277" s="92"/>
      <c r="P277" s="92"/>
      <c r="Q277" s="92"/>
      <c r="R277" s="92"/>
      <c r="S277" s="92"/>
    </row>
    <row r="278" spans="1:19" ht="13.5" thickBot="1" x14ac:dyDescent="0.25">
      <c r="A278" s="92"/>
      <c r="B278" s="218"/>
      <c r="C278" s="136" t="s">
        <v>150</v>
      </c>
      <c r="D278" s="137"/>
      <c r="E278" s="138"/>
      <c r="F278" s="139"/>
      <c r="G278" s="139"/>
      <c r="H278" s="139"/>
      <c r="I278" s="139"/>
      <c r="J278" s="139"/>
      <c r="K278" s="140"/>
      <c r="L278" s="92"/>
      <c r="M278" s="92"/>
      <c r="N278" s="92"/>
      <c r="O278" s="92"/>
      <c r="P278" s="92"/>
      <c r="Q278" s="92"/>
      <c r="R278" s="92"/>
      <c r="S278" s="92"/>
    </row>
    <row r="279" spans="1:19" x14ac:dyDescent="0.2">
      <c r="A279" s="92"/>
      <c r="B279" s="216" t="s">
        <v>326</v>
      </c>
      <c r="C279" s="126" t="s">
        <v>327</v>
      </c>
      <c r="D279" s="127"/>
      <c r="E279" s="128"/>
      <c r="F279" s="129"/>
      <c r="G279" s="129"/>
      <c r="H279" s="129"/>
      <c r="I279" s="129"/>
      <c r="J279" s="129"/>
      <c r="K279" s="130"/>
      <c r="L279" s="92"/>
      <c r="M279" s="92"/>
      <c r="N279" s="92"/>
      <c r="O279" s="92"/>
      <c r="P279" s="92"/>
      <c r="Q279" s="92"/>
      <c r="R279" s="92"/>
      <c r="S279" s="92"/>
    </row>
    <row r="280" spans="1:19" x14ac:dyDescent="0.2">
      <c r="A280" s="92"/>
      <c r="B280" s="217"/>
      <c r="C280" s="131" t="s">
        <v>328</v>
      </c>
      <c r="D280" s="132"/>
      <c r="E280" s="133"/>
      <c r="F280" s="134"/>
      <c r="G280" s="134"/>
      <c r="H280" s="134"/>
      <c r="I280" s="134"/>
      <c r="J280" s="134"/>
      <c r="K280" s="135"/>
      <c r="L280" s="92"/>
      <c r="M280" s="92"/>
      <c r="N280" s="92"/>
      <c r="O280" s="92"/>
      <c r="P280" s="92"/>
      <c r="Q280" s="92"/>
      <c r="R280" s="92"/>
      <c r="S280" s="92"/>
    </row>
    <row r="281" spans="1:19" x14ac:dyDescent="0.2">
      <c r="A281" s="92"/>
      <c r="B281" s="217"/>
      <c r="C281" s="131" t="s">
        <v>329</v>
      </c>
      <c r="D281" s="132"/>
      <c r="E281" s="133"/>
      <c r="F281" s="134"/>
      <c r="G281" s="134"/>
      <c r="H281" s="134"/>
      <c r="I281" s="134"/>
      <c r="J281" s="134"/>
      <c r="K281" s="135"/>
      <c r="L281" s="92"/>
      <c r="M281" s="92"/>
      <c r="N281" s="92"/>
      <c r="O281" s="92"/>
      <c r="P281" s="92"/>
      <c r="Q281" s="92"/>
      <c r="R281" s="92"/>
      <c r="S281" s="92"/>
    </row>
    <row r="282" spans="1:19" x14ac:dyDescent="0.2">
      <c r="A282" s="92"/>
      <c r="B282" s="217"/>
      <c r="C282" s="131" t="s">
        <v>330</v>
      </c>
      <c r="D282" s="132"/>
      <c r="E282" s="133"/>
      <c r="F282" s="134"/>
      <c r="G282" s="134"/>
      <c r="H282" s="134"/>
      <c r="I282" s="134"/>
      <c r="J282" s="134"/>
      <c r="K282" s="135"/>
      <c r="L282" s="92"/>
      <c r="M282" s="92"/>
      <c r="N282" s="92"/>
      <c r="O282" s="92"/>
      <c r="P282" s="92"/>
      <c r="Q282" s="92"/>
      <c r="R282" s="92"/>
      <c r="S282" s="92"/>
    </row>
    <row r="283" spans="1:19" x14ac:dyDescent="0.2">
      <c r="A283" s="92"/>
      <c r="B283" s="217"/>
      <c r="C283" s="131" t="s">
        <v>331</v>
      </c>
      <c r="D283" s="132"/>
      <c r="E283" s="133"/>
      <c r="F283" s="134"/>
      <c r="G283" s="134"/>
      <c r="H283" s="134"/>
      <c r="I283" s="134"/>
      <c r="J283" s="134"/>
      <c r="K283" s="135"/>
      <c r="L283" s="92"/>
      <c r="M283" s="92"/>
      <c r="N283" s="92"/>
      <c r="O283" s="92"/>
      <c r="P283" s="92"/>
      <c r="Q283" s="92"/>
      <c r="R283" s="92"/>
      <c r="S283" s="92"/>
    </row>
    <row r="284" spans="1:19" x14ac:dyDescent="0.2">
      <c r="A284" s="92"/>
      <c r="B284" s="217"/>
      <c r="C284" s="131" t="s">
        <v>332</v>
      </c>
      <c r="D284" s="132"/>
      <c r="E284" s="133"/>
      <c r="F284" s="134"/>
      <c r="G284" s="134"/>
      <c r="H284" s="134"/>
      <c r="I284" s="134"/>
      <c r="J284" s="134"/>
      <c r="K284" s="135"/>
      <c r="L284" s="92"/>
      <c r="M284" s="92"/>
      <c r="N284" s="92"/>
      <c r="O284" s="92"/>
      <c r="P284" s="92"/>
      <c r="Q284" s="92"/>
      <c r="R284" s="92"/>
      <c r="S284" s="92"/>
    </row>
    <row r="285" spans="1:19" x14ac:dyDescent="0.2">
      <c r="A285" s="92"/>
      <c r="B285" s="217"/>
      <c r="C285" s="131" t="s">
        <v>333</v>
      </c>
      <c r="D285" s="132"/>
      <c r="E285" s="133"/>
      <c r="F285" s="134"/>
      <c r="G285" s="134"/>
      <c r="H285" s="134"/>
      <c r="I285" s="134"/>
      <c r="J285" s="134"/>
      <c r="K285" s="135"/>
      <c r="L285" s="92"/>
      <c r="M285" s="92"/>
      <c r="N285" s="92"/>
      <c r="O285" s="92"/>
      <c r="P285" s="92"/>
      <c r="Q285" s="92"/>
      <c r="R285" s="92"/>
      <c r="S285" s="92"/>
    </row>
    <row r="286" spans="1:19" ht="13.5" thickBot="1" x14ac:dyDescent="0.25">
      <c r="A286" s="92"/>
      <c r="B286" s="218"/>
      <c r="C286" s="136" t="s">
        <v>150</v>
      </c>
      <c r="D286" s="137"/>
      <c r="E286" s="138"/>
      <c r="F286" s="139"/>
      <c r="G286" s="139"/>
      <c r="H286" s="139"/>
      <c r="I286" s="139"/>
      <c r="J286" s="139"/>
      <c r="K286" s="140"/>
      <c r="L286" s="92"/>
      <c r="M286" s="92"/>
      <c r="N286" s="92"/>
      <c r="O286" s="92"/>
      <c r="P286" s="92"/>
      <c r="Q286" s="92"/>
      <c r="R286" s="92"/>
      <c r="S286" s="92"/>
    </row>
    <row r="287" spans="1:19" x14ac:dyDescent="0.2">
      <c r="A287" s="92"/>
      <c r="B287" s="216" t="s">
        <v>334</v>
      </c>
      <c r="C287" s="126" t="str">
        <f>'Forecast Volumes'!C64</f>
        <v>RECOVERABLE WORK - FAULTS</v>
      </c>
      <c r="D287" s="127"/>
      <c r="E287" s="128">
        <f>'Forecast Volumes'!L64</f>
        <v>0</v>
      </c>
      <c r="F287" s="129">
        <f>'Forecast Volumes'!M64</f>
        <v>0</v>
      </c>
      <c r="G287" s="129">
        <f>'Forecast Volumes'!N64</f>
        <v>0</v>
      </c>
      <c r="H287" s="129">
        <f>'Forecast Volumes'!O64</f>
        <v>0</v>
      </c>
      <c r="I287" s="129">
        <f>'Forecast Volumes'!P64</f>
        <v>0</v>
      </c>
      <c r="J287" s="129">
        <f>'Forecast Volumes'!Q64</f>
        <v>0</v>
      </c>
      <c r="K287" s="130">
        <f>'Forecast Volumes'!R64</f>
        <v>0</v>
      </c>
      <c r="L287" s="92"/>
      <c r="M287" s="92"/>
      <c r="N287" s="92"/>
      <c r="O287" s="92"/>
      <c r="P287" s="92"/>
      <c r="Q287" s="92"/>
      <c r="R287" s="92"/>
      <c r="S287" s="92"/>
    </row>
    <row r="288" spans="1:19" x14ac:dyDescent="0.2">
      <c r="A288" s="92"/>
      <c r="B288" s="217"/>
      <c r="C288" s="131" t="str">
        <f>'Forecast Volumes'!C65</f>
        <v>MAJOR ZONE SUBSTATION REPLACEMENT WORKS</v>
      </c>
      <c r="D288" s="132"/>
      <c r="E288" s="133">
        <f>'Forecast Volumes'!L65</f>
        <v>10</v>
      </c>
      <c r="F288" s="134">
        <f>'Forecast Volumes'!M65</f>
        <v>10.5</v>
      </c>
      <c r="G288" s="134">
        <f>'Forecast Volumes'!N65</f>
        <v>8.5</v>
      </c>
      <c r="H288" s="134">
        <f>'Forecast Volumes'!O65</f>
        <v>8</v>
      </c>
      <c r="I288" s="134">
        <f>'Forecast Volumes'!P65</f>
        <v>7</v>
      </c>
      <c r="J288" s="134">
        <f>'Forecast Volumes'!Q65</f>
        <v>7</v>
      </c>
      <c r="K288" s="135">
        <f>'Forecast Volumes'!R65</f>
        <v>7</v>
      </c>
      <c r="L288" s="92"/>
      <c r="M288" s="92"/>
      <c r="N288" s="92"/>
      <c r="O288" s="92"/>
      <c r="P288" s="92"/>
      <c r="Q288" s="92"/>
      <c r="R288" s="92"/>
      <c r="S288" s="92"/>
    </row>
    <row r="289" spans="1:19" x14ac:dyDescent="0.2">
      <c r="A289" s="92"/>
      <c r="B289" s="217"/>
      <c r="C289" s="131" t="str">
        <f>'Forecast Volumes'!C66</f>
        <v>PLANT AND STATIONS MISCELLANEOUS</v>
      </c>
      <c r="D289" s="132"/>
      <c r="E289" s="133">
        <f>'Forecast Volumes'!L66</f>
        <v>28</v>
      </c>
      <c r="F289" s="134">
        <f>'Forecast Volumes'!M66</f>
        <v>30</v>
      </c>
      <c r="G289" s="134">
        <f>'Forecast Volumes'!N66</f>
        <v>28.5</v>
      </c>
      <c r="H289" s="134">
        <f>'Forecast Volumes'!O66</f>
        <v>28</v>
      </c>
      <c r="I289" s="134">
        <f>'Forecast Volumes'!P66</f>
        <v>27</v>
      </c>
      <c r="J289" s="134">
        <f>'Forecast Volumes'!Q66</f>
        <v>27</v>
      </c>
      <c r="K289" s="135">
        <f>'Forecast Volumes'!R66</f>
        <v>27</v>
      </c>
      <c r="L289" s="92"/>
      <c r="M289" s="92"/>
      <c r="N289" s="92"/>
      <c r="O289" s="92"/>
      <c r="P289" s="92"/>
      <c r="Q289" s="92"/>
      <c r="R289" s="92"/>
      <c r="S289" s="92"/>
    </row>
    <row r="290" spans="1:19" x14ac:dyDescent="0.2">
      <c r="A290" s="92"/>
      <c r="B290" s="217"/>
      <c r="C290" s="131"/>
      <c r="D290" s="132"/>
      <c r="E290" s="133"/>
      <c r="F290" s="134"/>
      <c r="G290" s="134"/>
      <c r="H290" s="134"/>
      <c r="I290" s="134"/>
      <c r="J290" s="134"/>
      <c r="K290" s="135"/>
      <c r="L290" s="92"/>
      <c r="M290" s="92"/>
      <c r="N290" s="92"/>
      <c r="O290" s="92"/>
      <c r="P290" s="92"/>
      <c r="Q290" s="92"/>
      <c r="R290" s="92"/>
      <c r="S290" s="92"/>
    </row>
    <row r="291" spans="1:19" x14ac:dyDescent="0.2">
      <c r="A291" s="92"/>
      <c r="B291" s="217"/>
      <c r="C291" s="131"/>
      <c r="D291" s="132"/>
      <c r="E291" s="133"/>
      <c r="F291" s="134"/>
      <c r="G291" s="134"/>
      <c r="H291" s="134"/>
      <c r="I291" s="134"/>
      <c r="J291" s="134"/>
      <c r="K291" s="135"/>
      <c r="L291" s="92"/>
      <c r="M291" s="92"/>
      <c r="N291" s="92"/>
      <c r="O291" s="92"/>
      <c r="P291" s="92"/>
      <c r="Q291" s="92"/>
      <c r="R291" s="92"/>
      <c r="S291" s="92"/>
    </row>
    <row r="292" spans="1:19" x14ac:dyDescent="0.2">
      <c r="A292" s="92"/>
      <c r="B292" s="217"/>
      <c r="C292" s="131"/>
      <c r="D292" s="132"/>
      <c r="E292" s="133"/>
      <c r="F292" s="134"/>
      <c r="G292" s="134"/>
      <c r="H292" s="134"/>
      <c r="I292" s="134"/>
      <c r="J292" s="134"/>
      <c r="K292" s="135"/>
      <c r="L292" s="92"/>
      <c r="M292" s="92"/>
      <c r="N292" s="92"/>
      <c r="O292" s="92"/>
      <c r="P292" s="92"/>
      <c r="Q292" s="92"/>
      <c r="R292" s="92"/>
      <c r="S292" s="92"/>
    </row>
    <row r="293" spans="1:19" x14ac:dyDescent="0.2">
      <c r="A293" s="92"/>
      <c r="B293" s="217"/>
      <c r="C293" s="131"/>
      <c r="D293" s="132"/>
      <c r="E293" s="133"/>
      <c r="F293" s="134"/>
      <c r="G293" s="134"/>
      <c r="H293" s="134"/>
      <c r="I293" s="134"/>
      <c r="J293" s="134"/>
      <c r="K293" s="135"/>
      <c r="L293" s="92"/>
      <c r="M293" s="92"/>
      <c r="N293" s="92"/>
      <c r="O293" s="92"/>
      <c r="P293" s="92"/>
      <c r="Q293" s="92"/>
      <c r="R293" s="92"/>
      <c r="S293" s="92"/>
    </row>
    <row r="294" spans="1:19" x14ac:dyDescent="0.2">
      <c r="A294" s="92"/>
      <c r="B294" s="217"/>
      <c r="C294" s="131"/>
      <c r="D294" s="132"/>
      <c r="E294" s="133"/>
      <c r="F294" s="134"/>
      <c r="G294" s="134"/>
      <c r="H294" s="134"/>
      <c r="I294" s="134"/>
      <c r="J294" s="134"/>
      <c r="K294" s="135"/>
      <c r="L294" s="92"/>
      <c r="M294" s="92"/>
      <c r="N294" s="92"/>
      <c r="O294" s="92"/>
      <c r="P294" s="92"/>
      <c r="Q294" s="92"/>
      <c r="R294" s="92"/>
      <c r="S294" s="92"/>
    </row>
    <row r="295" spans="1:19" ht="13.5" thickBot="1" x14ac:dyDescent="0.25">
      <c r="A295" s="92"/>
      <c r="B295" s="218"/>
      <c r="C295" s="136"/>
      <c r="D295" s="137"/>
      <c r="E295" s="185"/>
      <c r="F295" s="186"/>
      <c r="G295" s="186"/>
      <c r="H295" s="186"/>
      <c r="I295" s="186"/>
      <c r="J295" s="186"/>
      <c r="K295" s="187"/>
      <c r="L295" s="92"/>
      <c r="M295" s="92"/>
      <c r="N295" s="92"/>
      <c r="O295" s="92"/>
      <c r="P295" s="92"/>
      <c r="Q295" s="92"/>
      <c r="R295" s="92"/>
      <c r="S295" s="92"/>
    </row>
    <row r="296" spans="1:19" x14ac:dyDescent="0.2">
      <c r="A296" s="92"/>
      <c r="B296" s="90"/>
      <c r="C296" s="90"/>
      <c r="D296" s="90" t="s">
        <v>478</v>
      </c>
      <c r="E296" s="188">
        <f>SUM(E161:E295)-'Forecast Volumes'!L67+'Forecast Volumes'!L67-'Project List Volumes'!H93</f>
        <v>0</v>
      </c>
      <c r="F296" s="188">
        <f>SUM(F161:F295)-'Forecast Volumes'!M67+'Forecast Volumes'!M67-'Project List Volumes'!I93</f>
        <v>0</v>
      </c>
      <c r="G296" s="188">
        <f>SUM(G161:G295)-'Forecast Volumes'!N67+'Forecast Volumes'!N67-'Project List Volumes'!J93</f>
        <v>0</v>
      </c>
      <c r="H296" s="188">
        <f>SUM(H161:H295)-'Forecast Volumes'!O67+'Forecast Volumes'!O67-'Project List Volumes'!K93</f>
        <v>0</v>
      </c>
      <c r="I296" s="188">
        <f>SUM(I161:I295)-'Forecast Volumes'!P67+'Forecast Volumes'!P67-'Project List Volumes'!L93</f>
        <v>0</v>
      </c>
      <c r="J296" s="188">
        <f>SUM(J161:J295)-'Forecast Volumes'!Q67+'Forecast Volumes'!Q67-'Project List Volumes'!M93</f>
        <v>0</v>
      </c>
      <c r="K296" s="188">
        <f>SUM(K161:K295)-'Forecast Volumes'!R67+'Forecast Volumes'!R67-'Project List Volumes'!N93</f>
        <v>0</v>
      </c>
      <c r="L296" s="92"/>
      <c r="M296" s="92"/>
      <c r="N296" s="92"/>
      <c r="O296" s="92"/>
      <c r="P296" s="92"/>
      <c r="Q296" s="92"/>
      <c r="R296" s="92"/>
      <c r="S296" s="92"/>
    </row>
    <row r="297" spans="1:19" ht="13.5" thickBot="1" x14ac:dyDescent="0.25">
      <c r="A297" s="92"/>
      <c r="B297" s="90"/>
      <c r="C297" s="90"/>
      <c r="D297" s="90"/>
      <c r="E297" s="90"/>
      <c r="F297" s="90"/>
      <c r="G297" s="90"/>
      <c r="H297" s="90"/>
      <c r="I297" s="90"/>
      <c r="J297" s="90"/>
      <c r="K297" s="90"/>
      <c r="L297" s="92"/>
      <c r="M297" s="92"/>
      <c r="N297" s="92"/>
      <c r="O297" s="92"/>
      <c r="P297" s="92"/>
      <c r="Q297" s="92"/>
      <c r="R297" s="92"/>
      <c r="S297" s="92"/>
    </row>
    <row r="298" spans="1:19" ht="13.5" thickBot="1" x14ac:dyDescent="0.25">
      <c r="A298" s="92"/>
      <c r="B298" s="114" t="s">
        <v>336</v>
      </c>
      <c r="C298" s="90"/>
      <c r="D298" s="90"/>
      <c r="E298" s="219" t="s">
        <v>475</v>
      </c>
      <c r="F298" s="220"/>
      <c r="G298" s="220"/>
      <c r="H298" s="220"/>
      <c r="I298" s="220"/>
      <c r="J298" s="220"/>
      <c r="K298" s="221"/>
      <c r="L298" s="92"/>
      <c r="M298" s="92"/>
      <c r="N298" s="92"/>
      <c r="O298" s="92"/>
      <c r="P298" s="92"/>
      <c r="Q298" s="92"/>
      <c r="R298" s="92"/>
      <c r="S298" s="92"/>
    </row>
    <row r="299" spans="1:19" ht="13.5" thickBot="1" x14ac:dyDescent="0.25">
      <c r="A299" s="92"/>
      <c r="B299" s="121" t="s">
        <v>177</v>
      </c>
      <c r="C299" s="122" t="s">
        <v>178</v>
      </c>
      <c r="D299" s="123"/>
      <c r="E299" s="141" t="s">
        <v>468</v>
      </c>
      <c r="F299" s="141" t="s">
        <v>469</v>
      </c>
      <c r="G299" s="142" t="s">
        <v>470</v>
      </c>
      <c r="H299" s="142" t="s">
        <v>471</v>
      </c>
      <c r="I299" s="142" t="s">
        <v>472</v>
      </c>
      <c r="J299" s="142" t="s">
        <v>473</v>
      </c>
      <c r="K299" s="142" t="s">
        <v>474</v>
      </c>
      <c r="L299" s="92"/>
      <c r="M299" s="92"/>
      <c r="N299" s="92"/>
      <c r="O299" s="92"/>
      <c r="P299" s="92"/>
      <c r="Q299" s="92"/>
      <c r="R299" s="92"/>
      <c r="S299" s="92"/>
    </row>
    <row r="300" spans="1:19" x14ac:dyDescent="0.2">
      <c r="A300" s="92"/>
      <c r="B300" s="222" t="s">
        <v>294</v>
      </c>
      <c r="C300" s="126" t="s">
        <v>247</v>
      </c>
      <c r="D300" s="127"/>
      <c r="E300" s="128"/>
      <c r="F300" s="129"/>
      <c r="G300" s="129"/>
      <c r="H300" s="129"/>
      <c r="I300" s="129"/>
      <c r="J300" s="129"/>
      <c r="K300" s="130"/>
      <c r="L300" s="92"/>
      <c r="M300" s="92"/>
      <c r="N300" s="92"/>
      <c r="O300" s="92"/>
      <c r="P300" s="92"/>
      <c r="Q300" s="92"/>
      <c r="R300" s="92"/>
      <c r="S300" s="92"/>
    </row>
    <row r="301" spans="1:19" x14ac:dyDescent="0.2">
      <c r="A301" s="92"/>
      <c r="B301" s="223"/>
      <c r="C301" s="131" t="s">
        <v>249</v>
      </c>
      <c r="D301" s="132"/>
      <c r="E301" s="133"/>
      <c r="F301" s="134"/>
      <c r="G301" s="134"/>
      <c r="H301" s="134"/>
      <c r="I301" s="134"/>
      <c r="J301" s="134"/>
      <c r="K301" s="135"/>
      <c r="L301" s="92"/>
      <c r="M301" s="92"/>
      <c r="N301" s="92"/>
      <c r="O301" s="92"/>
      <c r="P301" s="92"/>
      <c r="Q301" s="92"/>
      <c r="R301" s="92"/>
      <c r="S301" s="92"/>
    </row>
    <row r="302" spans="1:19" x14ac:dyDescent="0.2">
      <c r="A302" s="92"/>
      <c r="B302" s="223"/>
      <c r="C302" s="131" t="s">
        <v>251</v>
      </c>
      <c r="D302" s="132"/>
      <c r="E302" s="133"/>
      <c r="F302" s="134"/>
      <c r="G302" s="134"/>
      <c r="H302" s="134"/>
      <c r="I302" s="134"/>
      <c r="J302" s="134"/>
      <c r="K302" s="135"/>
      <c r="L302" s="92"/>
      <c r="M302" s="92"/>
      <c r="N302" s="92"/>
      <c r="O302" s="92"/>
      <c r="P302" s="92"/>
      <c r="Q302" s="92"/>
      <c r="R302" s="92"/>
      <c r="S302" s="92"/>
    </row>
    <row r="303" spans="1:19" x14ac:dyDescent="0.2">
      <c r="A303" s="92"/>
      <c r="B303" s="223"/>
      <c r="C303" s="131" t="s">
        <v>255</v>
      </c>
      <c r="D303" s="132"/>
      <c r="E303" s="133"/>
      <c r="F303" s="134"/>
      <c r="G303" s="134"/>
      <c r="H303" s="134"/>
      <c r="I303" s="134"/>
      <c r="J303" s="134"/>
      <c r="K303" s="135"/>
      <c r="L303" s="92"/>
      <c r="M303" s="92"/>
      <c r="N303" s="92"/>
      <c r="O303" s="92"/>
      <c r="P303" s="92"/>
      <c r="Q303" s="92"/>
      <c r="R303" s="92"/>
      <c r="S303" s="92"/>
    </row>
    <row r="304" spans="1:19" x14ac:dyDescent="0.2">
      <c r="A304" s="92"/>
      <c r="B304" s="223"/>
      <c r="C304" s="131" t="s">
        <v>259</v>
      </c>
      <c r="D304" s="132"/>
      <c r="E304" s="133"/>
      <c r="F304" s="134"/>
      <c r="G304" s="134"/>
      <c r="H304" s="134"/>
      <c r="I304" s="134"/>
      <c r="J304" s="134"/>
      <c r="K304" s="135"/>
      <c r="L304" s="92"/>
      <c r="M304" s="92"/>
      <c r="N304" s="92"/>
      <c r="O304" s="92"/>
      <c r="P304" s="92"/>
      <c r="Q304" s="92"/>
      <c r="R304" s="92"/>
      <c r="S304" s="92"/>
    </row>
    <row r="305" spans="1:19" x14ac:dyDescent="0.2">
      <c r="A305" s="92"/>
      <c r="B305" s="223"/>
      <c r="C305" s="131" t="s">
        <v>262</v>
      </c>
      <c r="D305" s="132"/>
      <c r="E305" s="133"/>
      <c r="F305" s="134"/>
      <c r="G305" s="134"/>
      <c r="H305" s="134"/>
      <c r="I305" s="134"/>
      <c r="J305" s="134"/>
      <c r="K305" s="135"/>
      <c r="L305" s="92"/>
      <c r="M305" s="92"/>
      <c r="N305" s="92"/>
      <c r="O305" s="92"/>
      <c r="P305" s="92"/>
      <c r="Q305" s="92"/>
      <c r="R305" s="92"/>
      <c r="S305" s="92"/>
    </row>
    <row r="306" spans="1:19" x14ac:dyDescent="0.2">
      <c r="A306" s="92"/>
      <c r="B306" s="223"/>
      <c r="C306" s="131" t="s">
        <v>264</v>
      </c>
      <c r="D306" s="132"/>
      <c r="E306" s="133"/>
      <c r="F306" s="134"/>
      <c r="G306" s="134"/>
      <c r="H306" s="134"/>
      <c r="I306" s="134"/>
      <c r="J306" s="134"/>
      <c r="K306" s="135"/>
      <c r="L306" s="92"/>
      <c r="M306" s="92"/>
      <c r="N306" s="92"/>
      <c r="O306" s="92"/>
      <c r="P306" s="92"/>
      <c r="Q306" s="92"/>
      <c r="R306" s="92"/>
      <c r="S306" s="92"/>
    </row>
    <row r="307" spans="1:19" x14ac:dyDescent="0.2">
      <c r="A307" s="92"/>
      <c r="B307" s="223"/>
      <c r="C307" s="131" t="s">
        <v>265</v>
      </c>
      <c r="D307" s="132"/>
      <c r="E307" s="133"/>
      <c r="F307" s="134"/>
      <c r="G307" s="134"/>
      <c r="H307" s="134"/>
      <c r="I307" s="134"/>
      <c r="J307" s="134"/>
      <c r="K307" s="135"/>
      <c r="L307" s="92"/>
      <c r="M307" s="92"/>
      <c r="N307" s="92"/>
      <c r="O307" s="92"/>
      <c r="P307" s="92"/>
      <c r="Q307" s="92"/>
      <c r="R307" s="92"/>
      <c r="S307" s="92"/>
    </row>
    <row r="308" spans="1:19" x14ac:dyDescent="0.2">
      <c r="A308" s="92"/>
      <c r="B308" s="223"/>
      <c r="C308" s="131" t="s">
        <v>266</v>
      </c>
      <c r="D308" s="132"/>
      <c r="E308" s="133"/>
      <c r="F308" s="134"/>
      <c r="G308" s="134"/>
      <c r="H308" s="134"/>
      <c r="I308" s="134"/>
      <c r="J308" s="134"/>
      <c r="K308" s="135"/>
      <c r="L308" s="92"/>
      <c r="M308" s="92"/>
      <c r="N308" s="92"/>
      <c r="O308" s="92"/>
      <c r="P308" s="92"/>
      <c r="Q308" s="92"/>
      <c r="R308" s="92"/>
      <c r="S308" s="92"/>
    </row>
    <row r="309" spans="1:19" x14ac:dyDescent="0.2">
      <c r="A309" s="92"/>
      <c r="B309" s="223"/>
      <c r="C309" s="131" t="s">
        <v>267</v>
      </c>
      <c r="D309" s="132"/>
      <c r="E309" s="133"/>
      <c r="F309" s="134"/>
      <c r="G309" s="134"/>
      <c r="H309" s="134"/>
      <c r="I309" s="134"/>
      <c r="J309" s="134"/>
      <c r="K309" s="135"/>
      <c r="L309" s="92"/>
      <c r="M309" s="92"/>
      <c r="N309" s="92"/>
      <c r="O309" s="92"/>
      <c r="P309" s="92"/>
      <c r="Q309" s="92"/>
      <c r="R309" s="92"/>
      <c r="S309" s="92"/>
    </row>
    <row r="310" spans="1:19" x14ac:dyDescent="0.2">
      <c r="A310" s="92"/>
      <c r="B310" s="223"/>
      <c r="C310" s="131" t="s">
        <v>268</v>
      </c>
      <c r="D310" s="132"/>
      <c r="E310" s="133"/>
      <c r="F310" s="134"/>
      <c r="G310" s="134"/>
      <c r="H310" s="134"/>
      <c r="I310" s="134"/>
      <c r="J310" s="134"/>
      <c r="K310" s="135"/>
      <c r="L310" s="92"/>
      <c r="M310" s="92"/>
      <c r="N310" s="92"/>
      <c r="O310" s="92"/>
      <c r="P310" s="92"/>
      <c r="Q310" s="92"/>
      <c r="R310" s="92"/>
      <c r="S310" s="92"/>
    </row>
    <row r="311" spans="1:19" x14ac:dyDescent="0.2">
      <c r="A311" s="92"/>
      <c r="B311" s="223"/>
      <c r="C311" s="131" t="s">
        <v>269</v>
      </c>
      <c r="D311" s="132"/>
      <c r="E311" s="133"/>
      <c r="F311" s="134"/>
      <c r="G311" s="134"/>
      <c r="H311" s="134"/>
      <c r="I311" s="134"/>
      <c r="J311" s="134"/>
      <c r="K311" s="135"/>
      <c r="L311" s="92"/>
      <c r="M311" s="92"/>
      <c r="N311" s="92"/>
      <c r="O311" s="92"/>
      <c r="P311" s="92"/>
      <c r="Q311" s="92"/>
      <c r="R311" s="92"/>
      <c r="S311" s="92"/>
    </row>
    <row r="312" spans="1:19" x14ac:dyDescent="0.2">
      <c r="A312" s="92"/>
      <c r="B312" s="223"/>
      <c r="C312" s="131" t="s">
        <v>270</v>
      </c>
      <c r="D312" s="132"/>
      <c r="E312" s="133"/>
      <c r="F312" s="134"/>
      <c r="G312" s="134"/>
      <c r="H312" s="134"/>
      <c r="I312" s="134"/>
      <c r="J312" s="134"/>
      <c r="K312" s="135"/>
      <c r="L312" s="92"/>
      <c r="M312" s="92"/>
      <c r="N312" s="92"/>
      <c r="O312" s="92"/>
      <c r="P312" s="92"/>
      <c r="Q312" s="92"/>
      <c r="R312" s="92"/>
      <c r="S312" s="92"/>
    </row>
    <row r="313" spans="1:19" x14ac:dyDescent="0.2">
      <c r="A313" s="92"/>
      <c r="B313" s="223"/>
      <c r="C313" s="131" t="s">
        <v>271</v>
      </c>
      <c r="D313" s="132"/>
      <c r="E313" s="133"/>
      <c r="F313" s="134"/>
      <c r="G313" s="134"/>
      <c r="H313" s="134"/>
      <c r="I313" s="134"/>
      <c r="J313" s="134"/>
      <c r="K313" s="135"/>
      <c r="L313" s="92"/>
      <c r="M313" s="92"/>
      <c r="N313" s="92"/>
      <c r="O313" s="92"/>
      <c r="P313" s="92"/>
      <c r="Q313" s="92"/>
      <c r="R313" s="92"/>
      <c r="S313" s="92"/>
    </row>
    <row r="314" spans="1:19" x14ac:dyDescent="0.2">
      <c r="A314" s="92"/>
      <c r="B314" s="223"/>
      <c r="C314" s="131" t="s">
        <v>272</v>
      </c>
      <c r="D314" s="132"/>
      <c r="E314" s="133"/>
      <c r="F314" s="134"/>
      <c r="G314" s="134"/>
      <c r="H314" s="134"/>
      <c r="I314" s="134"/>
      <c r="J314" s="134"/>
      <c r="K314" s="135"/>
      <c r="L314" s="92"/>
      <c r="M314" s="92"/>
      <c r="N314" s="92"/>
      <c r="O314" s="92"/>
      <c r="P314" s="92"/>
      <c r="Q314" s="92"/>
      <c r="R314" s="92"/>
      <c r="S314" s="92"/>
    </row>
    <row r="315" spans="1:19" x14ac:dyDescent="0.2">
      <c r="A315" s="92"/>
      <c r="B315" s="223"/>
      <c r="C315" s="131" t="s">
        <v>273</v>
      </c>
      <c r="D315" s="132"/>
      <c r="E315" s="133"/>
      <c r="F315" s="134"/>
      <c r="G315" s="134"/>
      <c r="H315" s="134"/>
      <c r="I315" s="134"/>
      <c r="J315" s="134"/>
      <c r="K315" s="135"/>
      <c r="L315" s="92"/>
      <c r="M315" s="92"/>
      <c r="N315" s="92"/>
      <c r="O315" s="92"/>
      <c r="P315" s="92"/>
      <c r="Q315" s="92"/>
      <c r="R315" s="92"/>
      <c r="S315" s="92"/>
    </row>
    <row r="316" spans="1:19" x14ac:dyDescent="0.2">
      <c r="A316" s="92"/>
      <c r="B316" s="223"/>
      <c r="C316" s="131" t="s">
        <v>274</v>
      </c>
      <c r="D316" s="132"/>
      <c r="E316" s="133"/>
      <c r="F316" s="134"/>
      <c r="G316" s="134"/>
      <c r="H316" s="134"/>
      <c r="I316" s="134"/>
      <c r="J316" s="134"/>
      <c r="K316" s="135"/>
      <c r="L316" s="92"/>
      <c r="M316" s="92"/>
      <c r="N316" s="92"/>
      <c r="O316" s="92"/>
      <c r="P316" s="92"/>
      <c r="Q316" s="92"/>
      <c r="R316" s="92"/>
      <c r="S316" s="92"/>
    </row>
    <row r="317" spans="1:19" x14ac:dyDescent="0.2">
      <c r="A317" s="92"/>
      <c r="B317" s="223"/>
      <c r="C317" s="131" t="s">
        <v>275</v>
      </c>
      <c r="D317" s="132"/>
      <c r="E317" s="133"/>
      <c r="F317" s="134"/>
      <c r="G317" s="134"/>
      <c r="H317" s="134"/>
      <c r="I317" s="134"/>
      <c r="J317" s="134"/>
      <c r="K317" s="135"/>
      <c r="L317" s="92"/>
      <c r="M317" s="92"/>
      <c r="N317" s="92"/>
      <c r="O317" s="92"/>
      <c r="P317" s="92"/>
      <c r="Q317" s="92"/>
      <c r="R317" s="92"/>
      <c r="S317" s="92"/>
    </row>
    <row r="318" spans="1:19" x14ac:dyDescent="0.2">
      <c r="A318" s="92"/>
      <c r="B318" s="223"/>
      <c r="C318" s="131" t="s">
        <v>276</v>
      </c>
      <c r="D318" s="132"/>
      <c r="E318" s="133"/>
      <c r="F318" s="134"/>
      <c r="G318" s="134"/>
      <c r="H318" s="134"/>
      <c r="I318" s="134"/>
      <c r="J318" s="134"/>
      <c r="K318" s="135"/>
      <c r="L318" s="92"/>
      <c r="M318" s="92"/>
      <c r="N318" s="92"/>
      <c r="O318" s="92"/>
      <c r="P318" s="92"/>
      <c r="Q318" s="92"/>
      <c r="R318" s="92"/>
      <c r="S318" s="92"/>
    </row>
    <row r="319" spans="1:19" ht="13.5" thickBot="1" x14ac:dyDescent="0.25">
      <c r="A319" s="92"/>
      <c r="B319" s="224"/>
      <c r="C319" s="136" t="s">
        <v>150</v>
      </c>
      <c r="D319" s="137"/>
      <c r="E319" s="138"/>
      <c r="F319" s="139"/>
      <c r="G319" s="139"/>
      <c r="H319" s="139"/>
      <c r="I319" s="139"/>
      <c r="J319" s="139"/>
      <c r="K319" s="140"/>
      <c r="L319" s="92"/>
      <c r="M319" s="92"/>
      <c r="N319" s="92"/>
      <c r="O319" s="92"/>
      <c r="P319" s="92"/>
      <c r="Q319" s="92"/>
      <c r="R319" s="92"/>
      <c r="S319" s="92"/>
    </row>
    <row r="320" spans="1:19" x14ac:dyDescent="0.2">
      <c r="A320" s="92"/>
      <c r="B320" s="222" t="s">
        <v>295</v>
      </c>
      <c r="C320" s="126" t="s">
        <v>180</v>
      </c>
      <c r="D320" s="127"/>
      <c r="E320" s="128"/>
      <c r="F320" s="129"/>
      <c r="G320" s="129"/>
      <c r="H320" s="129"/>
      <c r="I320" s="129"/>
      <c r="J320" s="129"/>
      <c r="K320" s="130"/>
      <c r="L320" s="92"/>
      <c r="M320" s="92"/>
      <c r="N320" s="92"/>
      <c r="O320" s="92"/>
      <c r="P320" s="92"/>
      <c r="Q320" s="92"/>
      <c r="R320" s="92"/>
      <c r="S320" s="92"/>
    </row>
    <row r="321" spans="1:19" x14ac:dyDescent="0.2">
      <c r="A321" s="92"/>
      <c r="B321" s="223"/>
      <c r="C321" s="131" t="s">
        <v>182</v>
      </c>
      <c r="D321" s="132"/>
      <c r="E321" s="133"/>
      <c r="F321" s="134"/>
      <c r="G321" s="134"/>
      <c r="H321" s="134"/>
      <c r="I321" s="134"/>
      <c r="J321" s="134"/>
      <c r="K321" s="135"/>
      <c r="L321" s="92"/>
      <c r="M321" s="92"/>
      <c r="N321" s="92"/>
      <c r="O321" s="92"/>
      <c r="P321" s="92"/>
      <c r="Q321" s="92"/>
      <c r="R321" s="92"/>
      <c r="S321" s="92"/>
    </row>
    <row r="322" spans="1:19" x14ac:dyDescent="0.2">
      <c r="A322" s="92"/>
      <c r="B322" s="223"/>
      <c r="C322" s="131" t="s">
        <v>252</v>
      </c>
      <c r="D322" s="132"/>
      <c r="E322" s="133"/>
      <c r="F322" s="134"/>
      <c r="G322" s="134"/>
      <c r="H322" s="134"/>
      <c r="I322" s="134"/>
      <c r="J322" s="134"/>
      <c r="K322" s="135"/>
      <c r="L322" s="92"/>
      <c r="M322" s="92"/>
      <c r="N322" s="92"/>
      <c r="O322" s="92"/>
      <c r="P322" s="92"/>
      <c r="Q322" s="92"/>
      <c r="R322" s="92"/>
      <c r="S322" s="92"/>
    </row>
    <row r="323" spans="1:19" x14ac:dyDescent="0.2">
      <c r="A323" s="92"/>
      <c r="B323" s="223"/>
      <c r="C323" s="131" t="s">
        <v>256</v>
      </c>
      <c r="D323" s="132"/>
      <c r="E323" s="133"/>
      <c r="F323" s="134"/>
      <c r="G323" s="134"/>
      <c r="H323" s="134"/>
      <c r="I323" s="134"/>
      <c r="J323" s="134"/>
      <c r="K323" s="135"/>
      <c r="L323" s="92"/>
      <c r="M323" s="92"/>
      <c r="N323" s="92"/>
      <c r="O323" s="92"/>
      <c r="P323" s="92"/>
      <c r="Q323" s="92"/>
      <c r="R323" s="92"/>
      <c r="S323" s="92"/>
    </row>
    <row r="324" spans="1:19" x14ac:dyDescent="0.2">
      <c r="A324" s="92"/>
      <c r="B324" s="223"/>
      <c r="C324" s="131" t="s">
        <v>186</v>
      </c>
      <c r="D324" s="132"/>
      <c r="E324" s="133"/>
      <c r="F324" s="134"/>
      <c r="G324" s="134"/>
      <c r="H324" s="134"/>
      <c r="I324" s="134"/>
      <c r="J324" s="134"/>
      <c r="K324" s="135"/>
      <c r="L324" s="92"/>
      <c r="M324" s="92"/>
      <c r="N324" s="92"/>
      <c r="O324" s="92"/>
      <c r="P324" s="92"/>
      <c r="Q324" s="92"/>
      <c r="R324" s="92"/>
      <c r="S324" s="92"/>
    </row>
    <row r="325" spans="1:19" x14ac:dyDescent="0.2">
      <c r="A325" s="92"/>
      <c r="B325" s="223"/>
      <c r="C325" s="131" t="s">
        <v>263</v>
      </c>
      <c r="D325" s="132"/>
      <c r="E325" s="133"/>
      <c r="F325" s="134"/>
      <c r="G325" s="134"/>
      <c r="H325" s="134"/>
      <c r="I325" s="134"/>
      <c r="J325" s="134"/>
      <c r="K325" s="135"/>
      <c r="L325" s="92"/>
      <c r="M325" s="92"/>
      <c r="N325" s="92"/>
      <c r="O325" s="92"/>
      <c r="P325" s="92"/>
      <c r="Q325" s="92"/>
      <c r="R325" s="92"/>
      <c r="S325" s="92"/>
    </row>
    <row r="326" spans="1:19" ht="13.5" thickBot="1" x14ac:dyDescent="0.25">
      <c r="A326" s="92"/>
      <c r="B326" s="224"/>
      <c r="C326" s="136" t="s">
        <v>150</v>
      </c>
      <c r="D326" s="137"/>
      <c r="E326" s="138"/>
      <c r="F326" s="139"/>
      <c r="G326" s="139"/>
      <c r="H326" s="139"/>
      <c r="I326" s="139"/>
      <c r="J326" s="139"/>
      <c r="K326" s="140"/>
      <c r="L326" s="92"/>
      <c r="M326" s="92"/>
      <c r="N326" s="92"/>
      <c r="O326" s="92"/>
      <c r="P326" s="92"/>
      <c r="Q326" s="92"/>
      <c r="R326" s="92"/>
      <c r="S326" s="92"/>
    </row>
    <row r="327" spans="1:19" x14ac:dyDescent="0.2">
      <c r="A327" s="92"/>
      <c r="B327" s="222" t="s">
        <v>296</v>
      </c>
      <c r="C327" s="126" t="s">
        <v>297</v>
      </c>
      <c r="D327" s="127" t="s">
        <v>298</v>
      </c>
      <c r="E327" s="128"/>
      <c r="F327" s="129"/>
      <c r="G327" s="129"/>
      <c r="H327" s="129"/>
      <c r="I327" s="129"/>
      <c r="J327" s="129"/>
      <c r="K327" s="130"/>
      <c r="L327" s="92"/>
      <c r="M327" s="92"/>
      <c r="N327" s="92"/>
      <c r="O327" s="92"/>
      <c r="P327" s="92"/>
      <c r="Q327" s="92"/>
      <c r="R327" s="92"/>
      <c r="S327" s="92"/>
    </row>
    <row r="328" spans="1:19" x14ac:dyDescent="0.2">
      <c r="A328" s="92"/>
      <c r="B328" s="223"/>
      <c r="C328" s="131" t="s">
        <v>182</v>
      </c>
      <c r="D328" s="132" t="s">
        <v>298</v>
      </c>
      <c r="E328" s="133"/>
      <c r="F328" s="134"/>
      <c r="G328" s="134"/>
      <c r="H328" s="134"/>
      <c r="I328" s="134"/>
      <c r="J328" s="134"/>
      <c r="K328" s="135"/>
      <c r="L328" s="92"/>
      <c r="M328" s="92"/>
      <c r="N328" s="92"/>
      <c r="O328" s="92"/>
      <c r="P328" s="92"/>
      <c r="Q328" s="92"/>
      <c r="R328" s="92"/>
      <c r="S328" s="92"/>
    </row>
    <row r="329" spans="1:19" x14ac:dyDescent="0.2">
      <c r="A329" s="92"/>
      <c r="B329" s="223"/>
      <c r="C329" s="131" t="s">
        <v>252</v>
      </c>
      <c r="D329" s="132" t="s">
        <v>298</v>
      </c>
      <c r="E329" s="133"/>
      <c r="F329" s="134"/>
      <c r="G329" s="134"/>
      <c r="H329" s="134"/>
      <c r="I329" s="134"/>
      <c r="J329" s="134"/>
      <c r="K329" s="135"/>
      <c r="L329" s="92"/>
      <c r="M329" s="92"/>
      <c r="N329" s="92"/>
      <c r="O329" s="92"/>
      <c r="P329" s="92"/>
      <c r="Q329" s="92"/>
      <c r="R329" s="92"/>
      <c r="S329" s="92"/>
    </row>
    <row r="330" spans="1:19" x14ac:dyDescent="0.2">
      <c r="A330" s="92"/>
      <c r="B330" s="223"/>
      <c r="C330" s="131" t="s">
        <v>256</v>
      </c>
      <c r="D330" s="132" t="s">
        <v>298</v>
      </c>
      <c r="E330" s="133"/>
      <c r="F330" s="134"/>
      <c r="G330" s="134"/>
      <c r="H330" s="134"/>
      <c r="I330" s="134"/>
      <c r="J330" s="134"/>
      <c r="K330" s="135"/>
      <c r="L330" s="92"/>
      <c r="M330" s="92"/>
      <c r="N330" s="92"/>
      <c r="O330" s="92"/>
      <c r="P330" s="92"/>
      <c r="Q330" s="92"/>
      <c r="R330" s="92"/>
      <c r="S330" s="92"/>
    </row>
    <row r="331" spans="1:19" x14ac:dyDescent="0.2">
      <c r="A331" s="92"/>
      <c r="B331" s="223"/>
      <c r="C331" s="131" t="s">
        <v>186</v>
      </c>
      <c r="D331" s="132" t="s">
        <v>298</v>
      </c>
      <c r="E331" s="133"/>
      <c r="F331" s="134"/>
      <c r="G331" s="134"/>
      <c r="H331" s="134"/>
      <c r="I331" s="134"/>
      <c r="J331" s="134"/>
      <c r="K331" s="135"/>
      <c r="L331" s="92"/>
      <c r="M331" s="92"/>
      <c r="N331" s="92"/>
      <c r="O331" s="92"/>
      <c r="P331" s="92"/>
      <c r="Q331" s="92"/>
      <c r="R331" s="92"/>
      <c r="S331" s="92"/>
    </row>
    <row r="332" spans="1:19" ht="13.5" thickBot="1" x14ac:dyDescent="0.25">
      <c r="A332" s="92"/>
      <c r="B332" s="223"/>
      <c r="C332" s="136" t="s">
        <v>263</v>
      </c>
      <c r="D332" s="137" t="s">
        <v>298</v>
      </c>
      <c r="E332" s="138"/>
      <c r="F332" s="139"/>
      <c r="G332" s="139"/>
      <c r="H332" s="139"/>
      <c r="I332" s="139"/>
      <c r="J332" s="139"/>
      <c r="K332" s="140"/>
      <c r="L332" s="92"/>
      <c r="M332" s="92"/>
      <c r="N332" s="92"/>
      <c r="O332" s="92"/>
      <c r="P332" s="92"/>
      <c r="Q332" s="92"/>
      <c r="R332" s="92"/>
      <c r="S332" s="92"/>
    </row>
    <row r="333" spans="1:19" x14ac:dyDescent="0.2">
      <c r="A333" s="92"/>
      <c r="B333" s="222" t="s">
        <v>299</v>
      </c>
      <c r="C333" s="126" t="s">
        <v>180</v>
      </c>
      <c r="D333" s="127" t="s">
        <v>300</v>
      </c>
      <c r="E333" s="128"/>
      <c r="F333" s="129"/>
      <c r="G333" s="129"/>
      <c r="H333" s="129"/>
      <c r="I333" s="129"/>
      <c r="J333" s="129"/>
      <c r="K333" s="130"/>
      <c r="L333" s="92"/>
      <c r="M333" s="92"/>
      <c r="N333" s="92"/>
      <c r="O333" s="92"/>
      <c r="P333" s="92"/>
      <c r="Q333" s="92"/>
      <c r="R333" s="92"/>
      <c r="S333" s="92"/>
    </row>
    <row r="334" spans="1:19" x14ac:dyDescent="0.2">
      <c r="A334" s="92"/>
      <c r="B334" s="223"/>
      <c r="C334" s="131" t="s">
        <v>182</v>
      </c>
      <c r="D334" s="132" t="s">
        <v>300</v>
      </c>
      <c r="E334" s="133"/>
      <c r="F334" s="134"/>
      <c r="G334" s="134"/>
      <c r="H334" s="134"/>
      <c r="I334" s="134"/>
      <c r="J334" s="134"/>
      <c r="K334" s="135"/>
      <c r="L334" s="92"/>
      <c r="M334" s="92"/>
      <c r="N334" s="92"/>
      <c r="O334" s="92"/>
      <c r="P334" s="92"/>
      <c r="Q334" s="92"/>
      <c r="R334" s="92"/>
      <c r="S334" s="92"/>
    </row>
    <row r="335" spans="1:19" x14ac:dyDescent="0.2">
      <c r="A335" s="92"/>
      <c r="B335" s="223"/>
      <c r="C335" s="131" t="s">
        <v>253</v>
      </c>
      <c r="D335" s="132" t="s">
        <v>300</v>
      </c>
      <c r="E335" s="133"/>
      <c r="F335" s="134"/>
      <c r="G335" s="134"/>
      <c r="H335" s="134"/>
      <c r="I335" s="134"/>
      <c r="J335" s="134"/>
      <c r="K335" s="135"/>
      <c r="L335" s="92"/>
      <c r="M335" s="92"/>
      <c r="N335" s="92"/>
      <c r="O335" s="92"/>
      <c r="P335" s="92"/>
      <c r="Q335" s="92"/>
      <c r="R335" s="92"/>
      <c r="S335" s="92"/>
    </row>
    <row r="336" spans="1:19" x14ac:dyDescent="0.2">
      <c r="A336" s="92"/>
      <c r="B336" s="223"/>
      <c r="C336" s="131" t="s">
        <v>257</v>
      </c>
      <c r="D336" s="132" t="s">
        <v>300</v>
      </c>
      <c r="E336" s="133"/>
      <c r="F336" s="134"/>
      <c r="G336" s="134"/>
      <c r="H336" s="134"/>
      <c r="I336" s="134"/>
      <c r="J336" s="134"/>
      <c r="K336" s="135"/>
      <c r="L336" s="92"/>
      <c r="M336" s="92"/>
      <c r="N336" s="92"/>
      <c r="O336" s="92"/>
      <c r="P336" s="92"/>
      <c r="Q336" s="92"/>
      <c r="R336" s="92"/>
      <c r="S336" s="92"/>
    </row>
    <row r="337" spans="1:19" x14ac:dyDescent="0.2">
      <c r="A337" s="92"/>
      <c r="B337" s="223"/>
      <c r="C337" s="131" t="s">
        <v>260</v>
      </c>
      <c r="D337" s="132" t="s">
        <v>300</v>
      </c>
      <c r="E337" s="133"/>
      <c r="F337" s="134"/>
      <c r="G337" s="134"/>
      <c r="H337" s="134"/>
      <c r="I337" s="134"/>
      <c r="J337" s="134"/>
      <c r="K337" s="135"/>
      <c r="L337" s="92"/>
      <c r="M337" s="92"/>
      <c r="N337" s="92"/>
      <c r="O337" s="92"/>
      <c r="P337" s="92"/>
      <c r="Q337" s="92"/>
      <c r="R337" s="92"/>
      <c r="S337" s="92"/>
    </row>
    <row r="338" spans="1:19" x14ac:dyDescent="0.2">
      <c r="A338" s="92"/>
      <c r="B338" s="223"/>
      <c r="C338" s="131" t="s">
        <v>256</v>
      </c>
      <c r="D338" s="132" t="s">
        <v>300</v>
      </c>
      <c r="E338" s="133"/>
      <c r="F338" s="134"/>
      <c r="G338" s="134"/>
      <c r="H338" s="134"/>
      <c r="I338" s="134"/>
      <c r="J338" s="134"/>
      <c r="K338" s="135"/>
      <c r="L338" s="92"/>
      <c r="M338" s="92"/>
      <c r="N338" s="92"/>
      <c r="O338" s="92"/>
      <c r="P338" s="92"/>
      <c r="Q338" s="92"/>
      <c r="R338" s="92"/>
      <c r="S338" s="92"/>
    </row>
    <row r="339" spans="1:19" x14ac:dyDescent="0.2">
      <c r="A339" s="92"/>
      <c r="B339" s="223"/>
      <c r="C339" s="131" t="s">
        <v>186</v>
      </c>
      <c r="D339" s="132" t="s">
        <v>300</v>
      </c>
      <c r="E339" s="133"/>
      <c r="F339" s="134"/>
      <c r="G339" s="134"/>
      <c r="H339" s="134"/>
      <c r="I339" s="134"/>
      <c r="J339" s="134"/>
      <c r="K339" s="135"/>
      <c r="L339" s="92"/>
      <c r="M339" s="92"/>
      <c r="N339" s="92"/>
      <c r="O339" s="92"/>
      <c r="P339" s="92"/>
      <c r="Q339" s="92"/>
      <c r="R339" s="92"/>
      <c r="S339" s="92"/>
    </row>
    <row r="340" spans="1:19" x14ac:dyDescent="0.2">
      <c r="A340" s="92"/>
      <c r="B340" s="223"/>
      <c r="C340" s="131" t="s">
        <v>263</v>
      </c>
      <c r="D340" s="132" t="s">
        <v>300</v>
      </c>
      <c r="E340" s="133"/>
      <c r="F340" s="134"/>
      <c r="G340" s="134"/>
      <c r="H340" s="134"/>
      <c r="I340" s="134"/>
      <c r="J340" s="134"/>
      <c r="K340" s="135"/>
      <c r="L340" s="92"/>
      <c r="M340" s="92"/>
      <c r="N340" s="92"/>
      <c r="O340" s="92"/>
      <c r="P340" s="92"/>
      <c r="Q340" s="92"/>
      <c r="R340" s="92"/>
      <c r="S340" s="92"/>
    </row>
    <row r="341" spans="1:19" ht="13.5" thickBot="1" x14ac:dyDescent="0.25">
      <c r="A341" s="92"/>
      <c r="B341" s="224"/>
      <c r="C341" s="136" t="s">
        <v>150</v>
      </c>
      <c r="D341" s="137" t="s">
        <v>300</v>
      </c>
      <c r="E341" s="138"/>
      <c r="F341" s="139"/>
      <c r="G341" s="139"/>
      <c r="H341" s="139"/>
      <c r="I341" s="139"/>
      <c r="J341" s="139"/>
      <c r="K341" s="140"/>
      <c r="L341" s="92"/>
      <c r="M341" s="92"/>
      <c r="N341" s="92"/>
      <c r="O341" s="92"/>
      <c r="P341" s="92"/>
      <c r="Q341" s="92"/>
      <c r="R341" s="92"/>
      <c r="S341" s="92"/>
    </row>
    <row r="342" spans="1:19" x14ac:dyDescent="0.2">
      <c r="A342" s="92"/>
      <c r="B342" s="222" t="s">
        <v>301</v>
      </c>
      <c r="C342" s="126" t="s">
        <v>180</v>
      </c>
      <c r="D342" s="127" t="s">
        <v>300</v>
      </c>
      <c r="E342" s="128"/>
      <c r="F342" s="129"/>
      <c r="G342" s="129"/>
      <c r="H342" s="129"/>
      <c r="I342" s="129"/>
      <c r="J342" s="129"/>
      <c r="K342" s="130"/>
      <c r="L342" s="92"/>
      <c r="M342" s="92"/>
      <c r="N342" s="92"/>
      <c r="O342" s="92"/>
      <c r="P342" s="92"/>
      <c r="Q342" s="92"/>
      <c r="R342" s="92"/>
      <c r="S342" s="92"/>
    </row>
    <row r="343" spans="1:19" x14ac:dyDescent="0.2">
      <c r="A343" s="92"/>
      <c r="B343" s="223"/>
      <c r="C343" s="131" t="s">
        <v>182</v>
      </c>
      <c r="D343" s="132" t="s">
        <v>300</v>
      </c>
      <c r="E343" s="133"/>
      <c r="F343" s="134"/>
      <c r="G343" s="134"/>
      <c r="H343" s="134"/>
      <c r="I343" s="134"/>
      <c r="J343" s="134"/>
      <c r="K343" s="135"/>
      <c r="L343" s="92"/>
      <c r="M343" s="92"/>
      <c r="N343" s="92"/>
      <c r="O343" s="92"/>
      <c r="P343" s="92"/>
      <c r="Q343" s="92"/>
      <c r="R343" s="92"/>
      <c r="S343" s="92"/>
    </row>
    <row r="344" spans="1:19" x14ac:dyDescent="0.2">
      <c r="A344" s="92"/>
      <c r="B344" s="223"/>
      <c r="C344" s="131" t="s">
        <v>183</v>
      </c>
      <c r="D344" s="132" t="s">
        <v>300</v>
      </c>
      <c r="E344" s="133"/>
      <c r="F344" s="134"/>
      <c r="G344" s="134"/>
      <c r="H344" s="134"/>
      <c r="I344" s="134"/>
      <c r="J344" s="134"/>
      <c r="K344" s="135"/>
      <c r="L344" s="92"/>
      <c r="M344" s="92"/>
      <c r="N344" s="92"/>
      <c r="O344" s="92"/>
      <c r="P344" s="92"/>
      <c r="Q344" s="92"/>
      <c r="R344" s="92"/>
      <c r="S344" s="92"/>
    </row>
    <row r="345" spans="1:19" x14ac:dyDescent="0.2">
      <c r="A345" s="92"/>
      <c r="B345" s="223"/>
      <c r="C345" s="131" t="s">
        <v>184</v>
      </c>
      <c r="D345" s="132" t="s">
        <v>300</v>
      </c>
      <c r="E345" s="133"/>
      <c r="F345" s="134"/>
      <c r="G345" s="134"/>
      <c r="H345" s="134"/>
      <c r="I345" s="134"/>
      <c r="J345" s="134"/>
      <c r="K345" s="135"/>
      <c r="L345" s="92"/>
      <c r="M345" s="92"/>
      <c r="N345" s="92"/>
      <c r="O345" s="92"/>
      <c r="P345" s="92"/>
      <c r="Q345" s="92"/>
      <c r="R345" s="92"/>
      <c r="S345" s="92"/>
    </row>
    <row r="346" spans="1:19" x14ac:dyDescent="0.2">
      <c r="A346" s="92"/>
      <c r="B346" s="223"/>
      <c r="C346" s="131" t="s">
        <v>185</v>
      </c>
      <c r="D346" s="132" t="s">
        <v>300</v>
      </c>
      <c r="E346" s="133"/>
      <c r="F346" s="134"/>
      <c r="G346" s="134"/>
      <c r="H346" s="134"/>
      <c r="I346" s="134"/>
      <c r="J346" s="134"/>
      <c r="K346" s="135"/>
      <c r="L346" s="92"/>
      <c r="M346" s="92"/>
      <c r="N346" s="92"/>
      <c r="O346" s="92"/>
      <c r="P346" s="92"/>
      <c r="Q346" s="92"/>
      <c r="R346" s="92"/>
      <c r="S346" s="92"/>
    </row>
    <row r="347" spans="1:19" x14ac:dyDescent="0.2">
      <c r="A347" s="92"/>
      <c r="B347" s="223"/>
      <c r="C347" s="131" t="s">
        <v>186</v>
      </c>
      <c r="D347" s="132" t="s">
        <v>300</v>
      </c>
      <c r="E347" s="133"/>
      <c r="F347" s="134"/>
      <c r="G347" s="134"/>
      <c r="H347" s="134"/>
      <c r="I347" s="134"/>
      <c r="J347" s="134"/>
      <c r="K347" s="135"/>
      <c r="L347" s="92"/>
      <c r="M347" s="92"/>
      <c r="N347" s="92"/>
      <c r="O347" s="92"/>
      <c r="P347" s="92"/>
      <c r="Q347" s="92"/>
      <c r="R347" s="92"/>
      <c r="S347" s="92"/>
    </row>
    <row r="348" spans="1:19" x14ac:dyDescent="0.2">
      <c r="A348" s="92"/>
      <c r="B348" s="223"/>
      <c r="C348" s="131" t="s">
        <v>187</v>
      </c>
      <c r="D348" s="132" t="s">
        <v>300</v>
      </c>
      <c r="E348" s="133"/>
      <c r="F348" s="134"/>
      <c r="G348" s="134"/>
      <c r="H348" s="134"/>
      <c r="I348" s="134"/>
      <c r="J348" s="134"/>
      <c r="K348" s="135"/>
      <c r="L348" s="92"/>
      <c r="M348" s="92"/>
      <c r="N348" s="92"/>
      <c r="O348" s="92"/>
      <c r="P348" s="92"/>
      <c r="Q348" s="92"/>
      <c r="R348" s="92"/>
      <c r="S348" s="92"/>
    </row>
    <row r="349" spans="1:19" ht="13.5" thickBot="1" x14ac:dyDescent="0.25">
      <c r="A349" s="92"/>
      <c r="B349" s="223"/>
      <c r="C349" s="136" t="s">
        <v>150</v>
      </c>
      <c r="D349" s="137" t="s">
        <v>300</v>
      </c>
      <c r="E349" s="138"/>
      <c r="F349" s="139"/>
      <c r="G349" s="139"/>
      <c r="H349" s="139"/>
      <c r="I349" s="139"/>
      <c r="J349" s="139"/>
      <c r="K349" s="140"/>
      <c r="L349" s="92"/>
      <c r="M349" s="92"/>
      <c r="N349" s="92"/>
      <c r="O349" s="92"/>
      <c r="P349" s="92"/>
      <c r="Q349" s="92"/>
      <c r="R349" s="92"/>
      <c r="S349" s="92"/>
    </row>
    <row r="350" spans="1:19" x14ac:dyDescent="0.2">
      <c r="A350" s="92"/>
      <c r="B350" s="222" t="s">
        <v>302</v>
      </c>
      <c r="C350" s="126" t="s">
        <v>248</v>
      </c>
      <c r="D350" s="127" t="s">
        <v>303</v>
      </c>
      <c r="E350" s="128"/>
      <c r="F350" s="129"/>
      <c r="G350" s="129"/>
      <c r="H350" s="129"/>
      <c r="I350" s="129"/>
      <c r="J350" s="129"/>
      <c r="K350" s="130"/>
      <c r="L350" s="92"/>
      <c r="M350" s="92"/>
      <c r="N350" s="92"/>
      <c r="O350" s="92"/>
      <c r="P350" s="92"/>
      <c r="Q350" s="92"/>
      <c r="R350" s="92"/>
      <c r="S350" s="92"/>
    </row>
    <row r="351" spans="1:19" x14ac:dyDescent="0.2">
      <c r="A351" s="92"/>
      <c r="B351" s="223"/>
      <c r="C351" s="131" t="s">
        <v>250</v>
      </c>
      <c r="D351" s="132" t="s">
        <v>304</v>
      </c>
      <c r="E351" s="133"/>
      <c r="F351" s="134"/>
      <c r="G351" s="134"/>
      <c r="H351" s="134"/>
      <c r="I351" s="134"/>
      <c r="J351" s="134"/>
      <c r="K351" s="135"/>
      <c r="L351" s="92"/>
      <c r="M351" s="92"/>
      <c r="N351" s="92"/>
      <c r="O351" s="92"/>
      <c r="P351" s="92"/>
      <c r="Q351" s="92"/>
      <c r="R351" s="92"/>
      <c r="S351" s="92"/>
    </row>
    <row r="352" spans="1:19" x14ac:dyDescent="0.2">
      <c r="A352" s="92"/>
      <c r="B352" s="223"/>
      <c r="C352" s="131" t="s">
        <v>254</v>
      </c>
      <c r="D352" s="132" t="s">
        <v>304</v>
      </c>
      <c r="E352" s="133"/>
      <c r="F352" s="134"/>
      <c r="G352" s="134"/>
      <c r="H352" s="134"/>
      <c r="I352" s="134"/>
      <c r="J352" s="134"/>
      <c r="K352" s="135"/>
      <c r="L352" s="92"/>
      <c r="M352" s="92"/>
      <c r="N352" s="92"/>
      <c r="O352" s="92"/>
      <c r="P352" s="92"/>
      <c r="Q352" s="92"/>
      <c r="R352" s="92"/>
      <c r="S352" s="92"/>
    </row>
    <row r="353" spans="1:19" x14ac:dyDescent="0.2">
      <c r="A353" s="92"/>
      <c r="B353" s="223"/>
      <c r="C353" s="131" t="s">
        <v>258</v>
      </c>
      <c r="D353" s="132" t="s">
        <v>304</v>
      </c>
      <c r="E353" s="133"/>
      <c r="F353" s="134"/>
      <c r="G353" s="134"/>
      <c r="H353" s="134"/>
      <c r="I353" s="134"/>
      <c r="J353" s="134"/>
      <c r="K353" s="135"/>
      <c r="L353" s="92"/>
      <c r="M353" s="92"/>
      <c r="N353" s="92"/>
      <c r="O353" s="92"/>
      <c r="P353" s="92"/>
      <c r="Q353" s="92"/>
      <c r="R353" s="92"/>
      <c r="S353" s="92"/>
    </row>
    <row r="354" spans="1:19" x14ac:dyDescent="0.2">
      <c r="A354" s="92"/>
      <c r="B354" s="223"/>
      <c r="C354" s="131" t="s">
        <v>261</v>
      </c>
      <c r="D354" s="132" t="s">
        <v>304</v>
      </c>
      <c r="E354" s="133"/>
      <c r="F354" s="134"/>
      <c r="G354" s="134"/>
      <c r="H354" s="134"/>
      <c r="I354" s="134"/>
      <c r="J354" s="134"/>
      <c r="K354" s="135"/>
      <c r="L354" s="92"/>
      <c r="M354" s="92"/>
      <c r="N354" s="92"/>
      <c r="O354" s="92"/>
      <c r="P354" s="92"/>
      <c r="Q354" s="92"/>
      <c r="R354" s="92"/>
      <c r="S354" s="92"/>
    </row>
    <row r="355" spans="1:19" x14ac:dyDescent="0.2">
      <c r="A355" s="92"/>
      <c r="B355" s="223"/>
      <c r="C355" s="131" t="s">
        <v>305</v>
      </c>
      <c r="D355" s="132" t="s">
        <v>304</v>
      </c>
      <c r="E355" s="133"/>
      <c r="F355" s="134"/>
      <c r="G355" s="134"/>
      <c r="H355" s="134"/>
      <c r="I355" s="134"/>
      <c r="J355" s="134"/>
      <c r="K355" s="135"/>
      <c r="L355" s="92"/>
      <c r="M355" s="92"/>
      <c r="N355" s="92"/>
      <c r="O355" s="92"/>
      <c r="P355" s="92"/>
      <c r="Q355" s="92"/>
      <c r="R355" s="92"/>
      <c r="S355" s="92"/>
    </row>
    <row r="356" spans="1:19" x14ac:dyDescent="0.2">
      <c r="A356" s="92"/>
      <c r="B356" s="223"/>
      <c r="C356" s="131" t="s">
        <v>306</v>
      </c>
      <c r="D356" s="132" t="s">
        <v>304</v>
      </c>
      <c r="E356" s="133"/>
      <c r="F356" s="134"/>
      <c r="G356" s="134"/>
      <c r="H356" s="134"/>
      <c r="I356" s="134"/>
      <c r="J356" s="134"/>
      <c r="K356" s="135"/>
      <c r="L356" s="92"/>
      <c r="M356" s="92"/>
      <c r="N356" s="92"/>
      <c r="O356" s="92"/>
      <c r="P356" s="92"/>
      <c r="Q356" s="92"/>
      <c r="R356" s="92"/>
      <c r="S356" s="92"/>
    </row>
    <row r="357" spans="1:19" x14ac:dyDescent="0.2">
      <c r="A357" s="92"/>
      <c r="B357" s="223"/>
      <c r="C357" s="131" t="s">
        <v>307</v>
      </c>
      <c r="D357" s="132" t="s">
        <v>304</v>
      </c>
      <c r="E357" s="133"/>
      <c r="F357" s="134"/>
      <c r="G357" s="134"/>
      <c r="H357" s="134"/>
      <c r="I357" s="134"/>
      <c r="J357" s="134"/>
      <c r="K357" s="135"/>
      <c r="L357" s="92"/>
      <c r="M357" s="92"/>
      <c r="N357" s="92"/>
      <c r="O357" s="92"/>
      <c r="P357" s="92"/>
      <c r="Q357" s="92"/>
      <c r="R357" s="92"/>
      <c r="S357" s="92"/>
    </row>
    <row r="358" spans="1:19" x14ac:dyDescent="0.2">
      <c r="A358" s="92"/>
      <c r="B358" s="223"/>
      <c r="C358" s="131" t="s">
        <v>308</v>
      </c>
      <c r="D358" s="132" t="s">
        <v>304</v>
      </c>
      <c r="E358" s="133"/>
      <c r="F358" s="134"/>
      <c r="G358" s="134"/>
      <c r="H358" s="134"/>
      <c r="I358" s="134"/>
      <c r="J358" s="134"/>
      <c r="K358" s="135"/>
      <c r="L358" s="92"/>
      <c r="M358" s="92"/>
      <c r="N358" s="92"/>
      <c r="O358" s="92"/>
      <c r="P358" s="92"/>
      <c r="Q358" s="92"/>
      <c r="R358" s="92"/>
      <c r="S358" s="92"/>
    </row>
    <row r="359" spans="1:19" x14ac:dyDescent="0.2">
      <c r="A359" s="92"/>
      <c r="B359" s="223"/>
      <c r="C359" s="131" t="s">
        <v>309</v>
      </c>
      <c r="D359" s="132" t="s">
        <v>304</v>
      </c>
      <c r="E359" s="133"/>
      <c r="F359" s="134"/>
      <c r="G359" s="134"/>
      <c r="H359" s="134"/>
      <c r="I359" s="134"/>
      <c r="J359" s="134"/>
      <c r="K359" s="135"/>
      <c r="L359" s="92"/>
      <c r="M359" s="92"/>
      <c r="N359" s="92"/>
      <c r="O359" s="92"/>
      <c r="P359" s="92"/>
      <c r="Q359" s="92"/>
      <c r="R359" s="92"/>
      <c r="S359" s="92"/>
    </row>
    <row r="360" spans="1:19" x14ac:dyDescent="0.2">
      <c r="A360" s="92"/>
      <c r="B360" s="223"/>
      <c r="C360" s="131" t="s">
        <v>310</v>
      </c>
      <c r="D360" s="132" t="s">
        <v>304</v>
      </c>
      <c r="E360" s="133"/>
      <c r="F360" s="134"/>
      <c r="G360" s="134"/>
      <c r="H360" s="134"/>
      <c r="I360" s="134"/>
      <c r="J360" s="134"/>
      <c r="K360" s="135"/>
      <c r="L360" s="92"/>
      <c r="M360" s="92"/>
      <c r="N360" s="92"/>
      <c r="O360" s="92"/>
      <c r="P360" s="92"/>
      <c r="Q360" s="92"/>
      <c r="R360" s="92"/>
      <c r="S360" s="92"/>
    </row>
    <row r="361" spans="1:19" x14ac:dyDescent="0.2">
      <c r="A361" s="92"/>
      <c r="B361" s="223"/>
      <c r="C361" s="131" t="s">
        <v>311</v>
      </c>
      <c r="D361" s="132" t="s">
        <v>304</v>
      </c>
      <c r="E361" s="133"/>
      <c r="F361" s="134"/>
      <c r="G361" s="134"/>
      <c r="H361" s="134"/>
      <c r="I361" s="134"/>
      <c r="J361" s="134"/>
      <c r="K361" s="135"/>
      <c r="L361" s="92"/>
      <c r="M361" s="92"/>
      <c r="N361" s="92"/>
      <c r="O361" s="92"/>
      <c r="P361" s="92"/>
      <c r="Q361" s="92"/>
      <c r="R361" s="92"/>
      <c r="S361" s="92"/>
    </row>
    <row r="362" spans="1:19" x14ac:dyDescent="0.2">
      <c r="A362" s="92"/>
      <c r="B362" s="223"/>
      <c r="C362" s="131" t="s">
        <v>312</v>
      </c>
      <c r="D362" s="132" t="s">
        <v>304</v>
      </c>
      <c r="E362" s="133"/>
      <c r="F362" s="134"/>
      <c r="G362" s="134"/>
      <c r="H362" s="134"/>
      <c r="I362" s="134"/>
      <c r="J362" s="134"/>
      <c r="K362" s="135"/>
      <c r="L362" s="92"/>
      <c r="M362" s="92"/>
      <c r="N362" s="92"/>
      <c r="O362" s="92"/>
      <c r="P362" s="92"/>
      <c r="Q362" s="92"/>
      <c r="R362" s="92"/>
      <c r="S362" s="92"/>
    </row>
    <row r="363" spans="1:19" x14ac:dyDescent="0.2">
      <c r="A363" s="92"/>
      <c r="B363" s="223"/>
      <c r="C363" s="131" t="s">
        <v>313</v>
      </c>
      <c r="D363" s="132" t="s">
        <v>304</v>
      </c>
      <c r="E363" s="133"/>
      <c r="F363" s="134"/>
      <c r="G363" s="134"/>
      <c r="H363" s="134"/>
      <c r="I363" s="134"/>
      <c r="J363" s="134"/>
      <c r="K363" s="135"/>
      <c r="L363" s="92"/>
      <c r="M363" s="92"/>
      <c r="N363" s="92"/>
      <c r="O363" s="92"/>
      <c r="P363" s="92"/>
      <c r="Q363" s="92"/>
      <c r="R363" s="92"/>
      <c r="S363" s="92"/>
    </row>
    <row r="364" spans="1:19" x14ac:dyDescent="0.2">
      <c r="A364" s="92"/>
      <c r="B364" s="223"/>
      <c r="C364" s="131" t="s">
        <v>314</v>
      </c>
      <c r="D364" s="132" t="s">
        <v>304</v>
      </c>
      <c r="E364" s="133"/>
      <c r="F364" s="134"/>
      <c r="G364" s="134"/>
      <c r="H364" s="134"/>
      <c r="I364" s="134"/>
      <c r="J364" s="134"/>
      <c r="K364" s="135"/>
      <c r="L364" s="92"/>
      <c r="M364" s="92"/>
      <c r="N364" s="92"/>
      <c r="O364" s="92"/>
      <c r="P364" s="92"/>
      <c r="Q364" s="92"/>
      <c r="R364" s="92"/>
      <c r="S364" s="92"/>
    </row>
    <row r="365" spans="1:19" ht="13.5" thickBot="1" x14ac:dyDescent="0.25">
      <c r="A365" s="92"/>
      <c r="B365" s="224"/>
      <c r="C365" s="136" t="s">
        <v>150</v>
      </c>
      <c r="D365" s="137" t="s">
        <v>304</v>
      </c>
      <c r="E365" s="138"/>
      <c r="F365" s="139"/>
      <c r="G365" s="139"/>
      <c r="H365" s="139"/>
      <c r="I365" s="139"/>
      <c r="J365" s="139"/>
      <c r="K365" s="140"/>
      <c r="L365" s="92"/>
      <c r="M365" s="92"/>
      <c r="N365" s="92"/>
      <c r="O365" s="92"/>
      <c r="P365" s="92"/>
      <c r="Q365" s="92"/>
      <c r="R365" s="92"/>
      <c r="S365" s="92"/>
    </row>
    <row r="366" spans="1:19" x14ac:dyDescent="0.2">
      <c r="A366" s="92"/>
      <c r="B366" s="216" t="s">
        <v>315</v>
      </c>
      <c r="C366" s="126" t="s">
        <v>189</v>
      </c>
      <c r="D366" s="127"/>
      <c r="E366" s="128"/>
      <c r="F366" s="129"/>
      <c r="G366" s="129"/>
      <c r="H366" s="129"/>
      <c r="I366" s="129"/>
      <c r="J366" s="129"/>
      <c r="K366" s="130"/>
      <c r="L366" s="92"/>
      <c r="M366" s="92"/>
      <c r="N366" s="92"/>
      <c r="O366" s="92"/>
      <c r="P366" s="92"/>
      <c r="Q366" s="92"/>
      <c r="R366" s="92"/>
      <c r="S366" s="92"/>
    </row>
    <row r="367" spans="1:19" x14ac:dyDescent="0.2">
      <c r="A367" s="92"/>
      <c r="B367" s="217"/>
      <c r="C367" s="131" t="s">
        <v>191</v>
      </c>
      <c r="D367" s="132"/>
      <c r="E367" s="133"/>
      <c r="F367" s="134"/>
      <c r="G367" s="134"/>
      <c r="H367" s="134"/>
      <c r="I367" s="134"/>
      <c r="J367" s="134"/>
      <c r="K367" s="135"/>
      <c r="L367" s="92"/>
      <c r="M367" s="92"/>
      <c r="N367" s="92"/>
      <c r="O367" s="92"/>
      <c r="P367" s="92"/>
      <c r="Q367" s="92"/>
      <c r="R367" s="92"/>
      <c r="S367" s="92"/>
    </row>
    <row r="368" spans="1:19" x14ac:dyDescent="0.2">
      <c r="A368" s="92"/>
      <c r="B368" s="217"/>
      <c r="C368" s="131" t="s">
        <v>192</v>
      </c>
      <c r="D368" s="132"/>
      <c r="E368" s="133"/>
      <c r="F368" s="134"/>
      <c r="G368" s="134"/>
      <c r="H368" s="134"/>
      <c r="I368" s="134"/>
      <c r="J368" s="134"/>
      <c r="K368" s="135"/>
      <c r="L368" s="92"/>
      <c r="M368" s="92"/>
      <c r="N368" s="92"/>
      <c r="O368" s="92"/>
      <c r="P368" s="92"/>
      <c r="Q368" s="92"/>
      <c r="R368" s="92"/>
      <c r="S368" s="92"/>
    </row>
    <row r="369" spans="1:19" x14ac:dyDescent="0.2">
      <c r="A369" s="92"/>
      <c r="B369" s="217"/>
      <c r="C369" s="131" t="s">
        <v>193</v>
      </c>
      <c r="D369" s="132"/>
      <c r="E369" s="133"/>
      <c r="F369" s="134"/>
      <c r="G369" s="134"/>
      <c r="H369" s="134"/>
      <c r="I369" s="134"/>
      <c r="J369" s="134"/>
      <c r="K369" s="135"/>
      <c r="L369" s="92"/>
      <c r="M369" s="92"/>
      <c r="N369" s="92"/>
      <c r="O369" s="92"/>
      <c r="P369" s="92"/>
      <c r="Q369" s="92"/>
      <c r="R369" s="92"/>
      <c r="S369" s="92"/>
    </row>
    <row r="370" spans="1:19" x14ac:dyDescent="0.2">
      <c r="A370" s="92"/>
      <c r="B370" s="217"/>
      <c r="C370" s="131" t="s">
        <v>194</v>
      </c>
      <c r="D370" s="132"/>
      <c r="E370" s="133"/>
      <c r="F370" s="134"/>
      <c r="G370" s="134"/>
      <c r="H370" s="134"/>
      <c r="I370" s="134"/>
      <c r="J370" s="134"/>
      <c r="K370" s="135"/>
      <c r="L370" s="92"/>
      <c r="M370" s="92"/>
      <c r="N370" s="92"/>
      <c r="O370" s="92"/>
      <c r="P370" s="92"/>
      <c r="Q370" s="92"/>
      <c r="R370" s="92"/>
      <c r="S370" s="92"/>
    </row>
    <row r="371" spans="1:19" x14ac:dyDescent="0.2">
      <c r="A371" s="92"/>
      <c r="B371" s="217"/>
      <c r="C371" s="131" t="s">
        <v>195</v>
      </c>
      <c r="D371" s="132"/>
      <c r="E371" s="133"/>
      <c r="F371" s="134"/>
      <c r="G371" s="134"/>
      <c r="H371" s="134"/>
      <c r="I371" s="134"/>
      <c r="J371" s="134"/>
      <c r="K371" s="135"/>
      <c r="L371" s="92"/>
      <c r="M371" s="92"/>
      <c r="N371" s="92"/>
      <c r="O371" s="92"/>
      <c r="P371" s="92"/>
      <c r="Q371" s="92"/>
      <c r="R371" s="92"/>
      <c r="S371" s="92"/>
    </row>
    <row r="372" spans="1:19" x14ac:dyDescent="0.2">
      <c r="A372" s="92"/>
      <c r="B372" s="217"/>
      <c r="C372" s="131" t="s">
        <v>196</v>
      </c>
      <c r="D372" s="132"/>
      <c r="E372" s="133"/>
      <c r="F372" s="134"/>
      <c r="G372" s="134"/>
      <c r="H372" s="134"/>
      <c r="I372" s="134"/>
      <c r="J372" s="134"/>
      <c r="K372" s="135"/>
      <c r="L372" s="92"/>
      <c r="M372" s="92"/>
      <c r="N372" s="92"/>
      <c r="O372" s="92"/>
      <c r="P372" s="92"/>
      <c r="Q372" s="92"/>
      <c r="R372" s="92"/>
      <c r="S372" s="92"/>
    </row>
    <row r="373" spans="1:19" x14ac:dyDescent="0.2">
      <c r="A373" s="92"/>
      <c r="B373" s="217"/>
      <c r="C373" s="131" t="s">
        <v>197</v>
      </c>
      <c r="D373" s="132"/>
      <c r="E373" s="133"/>
      <c r="F373" s="134"/>
      <c r="G373" s="134"/>
      <c r="H373" s="134"/>
      <c r="I373" s="134"/>
      <c r="J373" s="134"/>
      <c r="K373" s="135"/>
      <c r="L373" s="92"/>
      <c r="M373" s="92"/>
      <c r="N373" s="92"/>
      <c r="O373" s="92"/>
      <c r="P373" s="92"/>
      <c r="Q373" s="92"/>
      <c r="R373" s="92"/>
      <c r="S373" s="92"/>
    </row>
    <row r="374" spans="1:19" x14ac:dyDescent="0.2">
      <c r="A374" s="92"/>
      <c r="B374" s="217"/>
      <c r="C374" s="131" t="s">
        <v>198</v>
      </c>
      <c r="D374" s="132"/>
      <c r="E374" s="133"/>
      <c r="F374" s="134"/>
      <c r="G374" s="134"/>
      <c r="H374" s="134"/>
      <c r="I374" s="134"/>
      <c r="J374" s="134"/>
      <c r="K374" s="135"/>
      <c r="L374" s="92"/>
      <c r="M374" s="92"/>
      <c r="N374" s="92"/>
      <c r="O374" s="92"/>
      <c r="P374" s="92"/>
      <c r="Q374" s="92"/>
      <c r="R374" s="92"/>
      <c r="S374" s="92"/>
    </row>
    <row r="375" spans="1:19" x14ac:dyDescent="0.2">
      <c r="A375" s="92"/>
      <c r="B375" s="217"/>
      <c r="C375" s="131" t="s">
        <v>199</v>
      </c>
      <c r="D375" s="132"/>
      <c r="E375" s="133"/>
      <c r="F375" s="134"/>
      <c r="G375" s="134"/>
      <c r="H375" s="134"/>
      <c r="I375" s="134"/>
      <c r="J375" s="134"/>
      <c r="K375" s="135"/>
      <c r="L375" s="92"/>
      <c r="M375" s="92"/>
      <c r="N375" s="92"/>
      <c r="O375" s="92"/>
      <c r="P375" s="92"/>
      <c r="Q375" s="92"/>
      <c r="R375" s="92"/>
      <c r="S375" s="92"/>
    </row>
    <row r="376" spans="1:19" x14ac:dyDescent="0.2">
      <c r="A376" s="92"/>
      <c r="B376" s="217"/>
      <c r="C376" s="131" t="s">
        <v>200</v>
      </c>
      <c r="D376" s="132"/>
      <c r="E376" s="133"/>
      <c r="F376" s="134"/>
      <c r="G376" s="134"/>
      <c r="H376" s="134"/>
      <c r="I376" s="134"/>
      <c r="J376" s="134"/>
      <c r="K376" s="135"/>
      <c r="L376" s="92"/>
      <c r="M376" s="92"/>
      <c r="N376" s="92"/>
      <c r="O376" s="92"/>
      <c r="P376" s="92"/>
      <c r="Q376" s="92"/>
      <c r="R376" s="92"/>
      <c r="S376" s="92"/>
    </row>
    <row r="377" spans="1:19" x14ac:dyDescent="0.2">
      <c r="A377" s="92"/>
      <c r="B377" s="217"/>
      <c r="C377" s="131" t="s">
        <v>201</v>
      </c>
      <c r="D377" s="132"/>
      <c r="E377" s="133"/>
      <c r="F377" s="134"/>
      <c r="G377" s="134"/>
      <c r="H377" s="134"/>
      <c r="I377" s="134"/>
      <c r="J377" s="134"/>
      <c r="K377" s="135"/>
      <c r="L377" s="92"/>
      <c r="M377" s="92"/>
      <c r="N377" s="92"/>
      <c r="O377" s="92"/>
      <c r="P377" s="92"/>
      <c r="Q377" s="92"/>
      <c r="R377" s="92"/>
      <c r="S377" s="92"/>
    </row>
    <row r="378" spans="1:19" x14ac:dyDescent="0.2">
      <c r="A378" s="92"/>
      <c r="B378" s="217"/>
      <c r="C378" s="131" t="s">
        <v>202</v>
      </c>
      <c r="D378" s="132"/>
      <c r="E378" s="133"/>
      <c r="F378" s="134"/>
      <c r="G378" s="134"/>
      <c r="H378" s="134"/>
      <c r="I378" s="134"/>
      <c r="J378" s="134"/>
      <c r="K378" s="135"/>
      <c r="L378" s="92"/>
      <c r="M378" s="92"/>
      <c r="N378" s="92"/>
      <c r="O378" s="92"/>
      <c r="P378" s="92"/>
      <c r="Q378" s="92"/>
      <c r="R378" s="92"/>
      <c r="S378" s="92"/>
    </row>
    <row r="379" spans="1:19" x14ac:dyDescent="0.2">
      <c r="A379" s="92"/>
      <c r="B379" s="217"/>
      <c r="C379" s="131" t="s">
        <v>203</v>
      </c>
      <c r="D379" s="132"/>
      <c r="E379" s="133"/>
      <c r="F379" s="134"/>
      <c r="G379" s="134"/>
      <c r="H379" s="134"/>
      <c r="I379" s="134"/>
      <c r="J379" s="134"/>
      <c r="K379" s="135"/>
      <c r="L379" s="92"/>
      <c r="M379" s="92"/>
      <c r="N379" s="92"/>
      <c r="O379" s="92"/>
      <c r="P379" s="92"/>
      <c r="Q379" s="92"/>
      <c r="R379" s="92"/>
      <c r="S379" s="92"/>
    </row>
    <row r="380" spans="1:19" x14ac:dyDescent="0.2">
      <c r="A380" s="92"/>
      <c r="B380" s="217"/>
      <c r="C380" s="131" t="s">
        <v>204</v>
      </c>
      <c r="D380" s="132"/>
      <c r="E380" s="133"/>
      <c r="F380" s="134"/>
      <c r="G380" s="134"/>
      <c r="H380" s="134"/>
      <c r="I380" s="134"/>
      <c r="J380" s="134"/>
      <c r="K380" s="135"/>
      <c r="L380" s="92"/>
      <c r="M380" s="92"/>
      <c r="N380" s="92"/>
      <c r="O380" s="92"/>
      <c r="P380" s="92"/>
      <c r="Q380" s="92"/>
      <c r="R380" s="92"/>
      <c r="S380" s="92"/>
    </row>
    <row r="381" spans="1:19" x14ac:dyDescent="0.2">
      <c r="A381" s="92"/>
      <c r="B381" s="217"/>
      <c r="C381" s="131" t="s">
        <v>205</v>
      </c>
      <c r="D381" s="132"/>
      <c r="E381" s="133"/>
      <c r="F381" s="134"/>
      <c r="G381" s="134"/>
      <c r="H381" s="134"/>
      <c r="I381" s="134"/>
      <c r="J381" s="134"/>
      <c r="K381" s="135"/>
      <c r="L381" s="92"/>
      <c r="M381" s="92"/>
      <c r="N381" s="92"/>
      <c r="O381" s="92"/>
      <c r="P381" s="92"/>
      <c r="Q381" s="92"/>
      <c r="R381" s="92"/>
      <c r="S381" s="92"/>
    </row>
    <row r="382" spans="1:19" x14ac:dyDescent="0.2">
      <c r="A382" s="92"/>
      <c r="B382" s="217"/>
      <c r="C382" s="131" t="s">
        <v>206</v>
      </c>
      <c r="D382" s="132"/>
      <c r="E382" s="133"/>
      <c r="F382" s="134"/>
      <c r="G382" s="134"/>
      <c r="H382" s="134"/>
      <c r="I382" s="134"/>
      <c r="J382" s="134"/>
      <c r="K382" s="135"/>
      <c r="L382" s="92"/>
      <c r="M382" s="92"/>
      <c r="N382" s="92"/>
      <c r="O382" s="92"/>
      <c r="P382" s="92"/>
      <c r="Q382" s="92"/>
      <c r="R382" s="92"/>
      <c r="S382" s="92"/>
    </row>
    <row r="383" spans="1:19" x14ac:dyDescent="0.2">
      <c r="A383" s="92"/>
      <c r="B383" s="217"/>
      <c r="C383" s="131" t="s">
        <v>207</v>
      </c>
      <c r="D383" s="132"/>
      <c r="E383" s="133"/>
      <c r="F383" s="134"/>
      <c r="G383" s="134"/>
      <c r="H383" s="134"/>
      <c r="I383" s="134"/>
      <c r="J383" s="134"/>
      <c r="K383" s="135"/>
      <c r="L383" s="92"/>
      <c r="M383" s="92"/>
      <c r="N383" s="92"/>
      <c r="O383" s="92"/>
      <c r="P383" s="92"/>
      <c r="Q383" s="92"/>
      <c r="R383" s="92"/>
      <c r="S383" s="92"/>
    </row>
    <row r="384" spans="1:19" x14ac:dyDescent="0.2">
      <c r="A384" s="92"/>
      <c r="B384" s="217"/>
      <c r="C384" s="131" t="s">
        <v>208</v>
      </c>
      <c r="D384" s="132"/>
      <c r="E384" s="133"/>
      <c r="F384" s="134"/>
      <c r="G384" s="134"/>
      <c r="H384" s="134"/>
      <c r="I384" s="134"/>
      <c r="J384" s="134"/>
      <c r="K384" s="135"/>
      <c r="L384" s="92"/>
      <c r="M384" s="92"/>
      <c r="N384" s="92"/>
      <c r="O384" s="92"/>
      <c r="P384" s="92"/>
      <c r="Q384" s="92"/>
      <c r="R384" s="92"/>
      <c r="S384" s="92"/>
    </row>
    <row r="385" spans="1:19" x14ac:dyDescent="0.2">
      <c r="A385" s="92"/>
      <c r="B385" s="217"/>
      <c r="C385" s="131" t="s">
        <v>209</v>
      </c>
      <c r="D385" s="132"/>
      <c r="E385" s="133"/>
      <c r="F385" s="134"/>
      <c r="G385" s="134"/>
      <c r="H385" s="134"/>
      <c r="I385" s="134"/>
      <c r="J385" s="134"/>
      <c r="K385" s="135"/>
      <c r="L385" s="92"/>
      <c r="M385" s="92"/>
      <c r="N385" s="92"/>
      <c r="O385" s="92"/>
      <c r="P385" s="92"/>
      <c r="Q385" s="92"/>
      <c r="R385" s="92"/>
      <c r="S385" s="92"/>
    </row>
    <row r="386" spans="1:19" x14ac:dyDescent="0.2">
      <c r="A386" s="92"/>
      <c r="B386" s="217"/>
      <c r="C386" s="131" t="s">
        <v>210</v>
      </c>
      <c r="D386" s="132"/>
      <c r="E386" s="133"/>
      <c r="F386" s="134"/>
      <c r="G386" s="134"/>
      <c r="H386" s="134"/>
      <c r="I386" s="134"/>
      <c r="J386" s="134"/>
      <c r="K386" s="135"/>
      <c r="L386" s="92"/>
      <c r="M386" s="92"/>
      <c r="N386" s="92"/>
      <c r="O386" s="92"/>
      <c r="P386" s="92"/>
      <c r="Q386" s="92"/>
      <c r="R386" s="92"/>
      <c r="S386" s="92"/>
    </row>
    <row r="387" spans="1:19" x14ac:dyDescent="0.2">
      <c r="A387" s="92"/>
      <c r="B387" s="217"/>
      <c r="C387" s="131" t="s">
        <v>211</v>
      </c>
      <c r="D387" s="132"/>
      <c r="E387" s="133"/>
      <c r="F387" s="134"/>
      <c r="G387" s="134"/>
      <c r="H387" s="134"/>
      <c r="I387" s="134"/>
      <c r="J387" s="134"/>
      <c r="K387" s="135"/>
      <c r="L387" s="92"/>
      <c r="M387" s="92"/>
      <c r="N387" s="92"/>
      <c r="O387" s="92"/>
      <c r="P387" s="92"/>
      <c r="Q387" s="92"/>
      <c r="R387" s="92"/>
      <c r="S387" s="92"/>
    </row>
    <row r="388" spans="1:19" x14ac:dyDescent="0.2">
      <c r="A388" s="92"/>
      <c r="B388" s="217"/>
      <c r="C388" s="131" t="s">
        <v>212</v>
      </c>
      <c r="D388" s="132"/>
      <c r="E388" s="133"/>
      <c r="F388" s="134"/>
      <c r="G388" s="134"/>
      <c r="H388" s="134"/>
      <c r="I388" s="134"/>
      <c r="J388" s="134"/>
      <c r="K388" s="135"/>
      <c r="L388" s="92"/>
      <c r="M388" s="92"/>
      <c r="N388" s="92"/>
      <c r="O388" s="92"/>
      <c r="P388" s="92"/>
      <c r="Q388" s="92"/>
      <c r="R388" s="92"/>
      <c r="S388" s="92"/>
    </row>
    <row r="389" spans="1:19" x14ac:dyDescent="0.2">
      <c r="A389" s="92"/>
      <c r="B389" s="217"/>
      <c r="C389" s="131" t="s">
        <v>213</v>
      </c>
      <c r="D389" s="132"/>
      <c r="E389" s="133"/>
      <c r="F389" s="134"/>
      <c r="G389" s="134"/>
      <c r="H389" s="134"/>
      <c r="I389" s="134"/>
      <c r="J389" s="134"/>
      <c r="K389" s="135"/>
      <c r="L389" s="92"/>
      <c r="M389" s="92"/>
      <c r="N389" s="92"/>
      <c r="O389" s="92"/>
      <c r="P389" s="92"/>
      <c r="Q389" s="92"/>
      <c r="R389" s="92"/>
      <c r="S389" s="92"/>
    </row>
    <row r="390" spans="1:19" x14ac:dyDescent="0.2">
      <c r="A390" s="92"/>
      <c r="B390" s="217"/>
      <c r="C390" s="131" t="s">
        <v>214</v>
      </c>
      <c r="D390" s="132"/>
      <c r="E390" s="133"/>
      <c r="F390" s="134"/>
      <c r="G390" s="134"/>
      <c r="H390" s="134"/>
      <c r="I390" s="134"/>
      <c r="J390" s="134"/>
      <c r="K390" s="135"/>
      <c r="L390" s="92"/>
      <c r="M390" s="92"/>
      <c r="N390" s="92"/>
      <c r="O390" s="92"/>
      <c r="P390" s="92"/>
      <c r="Q390" s="92"/>
      <c r="R390" s="92"/>
      <c r="S390" s="92"/>
    </row>
    <row r="391" spans="1:19" x14ac:dyDescent="0.2">
      <c r="A391" s="92"/>
      <c r="B391" s="217"/>
      <c r="C391" s="131" t="s">
        <v>215</v>
      </c>
      <c r="D391" s="132"/>
      <c r="E391" s="133"/>
      <c r="F391" s="134"/>
      <c r="G391" s="134"/>
      <c r="H391" s="134"/>
      <c r="I391" s="134"/>
      <c r="J391" s="134"/>
      <c r="K391" s="135"/>
      <c r="L391" s="92"/>
      <c r="M391" s="92"/>
      <c r="N391" s="92"/>
      <c r="O391" s="92"/>
      <c r="P391" s="92"/>
      <c r="Q391" s="92"/>
      <c r="R391" s="92"/>
      <c r="S391" s="92"/>
    </row>
    <row r="392" spans="1:19" x14ac:dyDescent="0.2">
      <c r="A392" s="92"/>
      <c r="B392" s="217"/>
      <c r="C392" s="131" t="s">
        <v>216</v>
      </c>
      <c r="D392" s="132"/>
      <c r="E392" s="133"/>
      <c r="F392" s="134"/>
      <c r="G392" s="134"/>
      <c r="H392" s="134"/>
      <c r="I392" s="134"/>
      <c r="J392" s="134"/>
      <c r="K392" s="135"/>
      <c r="L392" s="92"/>
      <c r="M392" s="92"/>
      <c r="N392" s="92"/>
      <c r="O392" s="92"/>
      <c r="P392" s="92"/>
      <c r="Q392" s="92"/>
      <c r="R392" s="92"/>
      <c r="S392" s="92"/>
    </row>
    <row r="393" spans="1:19" x14ac:dyDescent="0.2">
      <c r="A393" s="92"/>
      <c r="B393" s="217"/>
      <c r="C393" s="131" t="s">
        <v>217</v>
      </c>
      <c r="D393" s="132"/>
      <c r="E393" s="133"/>
      <c r="F393" s="134"/>
      <c r="G393" s="134"/>
      <c r="H393" s="134"/>
      <c r="I393" s="134"/>
      <c r="J393" s="134"/>
      <c r="K393" s="135"/>
      <c r="L393" s="92"/>
      <c r="M393" s="92"/>
      <c r="N393" s="92"/>
      <c r="O393" s="92"/>
      <c r="P393" s="92"/>
      <c r="Q393" s="92"/>
      <c r="R393" s="92"/>
      <c r="S393" s="92"/>
    </row>
    <row r="394" spans="1:19" ht="13.5" thickBot="1" x14ac:dyDescent="0.25">
      <c r="A394" s="92"/>
      <c r="B394" s="218"/>
      <c r="C394" s="136" t="s">
        <v>150</v>
      </c>
      <c r="D394" s="137"/>
      <c r="E394" s="138"/>
      <c r="F394" s="139"/>
      <c r="G394" s="139"/>
      <c r="H394" s="139"/>
      <c r="I394" s="139"/>
      <c r="J394" s="139"/>
      <c r="K394" s="140"/>
      <c r="L394" s="92"/>
      <c r="M394" s="92"/>
      <c r="N394" s="92"/>
      <c r="O394" s="92"/>
      <c r="P394" s="92"/>
      <c r="Q394" s="92"/>
      <c r="R394" s="92"/>
      <c r="S394" s="92"/>
    </row>
    <row r="395" spans="1:19" x14ac:dyDescent="0.2">
      <c r="A395" s="92"/>
      <c r="B395" s="216" t="s">
        <v>316</v>
      </c>
      <c r="C395" s="126" t="s">
        <v>219</v>
      </c>
      <c r="D395" s="127"/>
      <c r="E395" s="128"/>
      <c r="F395" s="129"/>
      <c r="G395" s="129"/>
      <c r="H395" s="129"/>
      <c r="I395" s="129"/>
      <c r="J395" s="129"/>
      <c r="K395" s="130"/>
      <c r="L395" s="92"/>
      <c r="M395" s="92"/>
      <c r="N395" s="92"/>
      <c r="O395" s="92"/>
      <c r="P395" s="92"/>
      <c r="Q395" s="92"/>
      <c r="R395" s="92"/>
      <c r="S395" s="92"/>
    </row>
    <row r="396" spans="1:19" x14ac:dyDescent="0.2">
      <c r="A396" s="92"/>
      <c r="B396" s="217"/>
      <c r="C396" s="131" t="s">
        <v>221</v>
      </c>
      <c r="D396" s="132"/>
      <c r="E396" s="133"/>
      <c r="F396" s="134"/>
      <c r="G396" s="134"/>
      <c r="H396" s="134"/>
      <c r="I396" s="134"/>
      <c r="J396" s="134"/>
      <c r="K396" s="135"/>
      <c r="L396" s="92"/>
      <c r="M396" s="92"/>
      <c r="N396" s="92"/>
      <c r="O396" s="92"/>
      <c r="P396" s="92"/>
      <c r="Q396" s="92"/>
      <c r="R396" s="92"/>
      <c r="S396" s="92"/>
    </row>
    <row r="397" spans="1:19" x14ac:dyDescent="0.2">
      <c r="A397" s="92"/>
      <c r="B397" s="217"/>
      <c r="C397" s="131" t="s">
        <v>222</v>
      </c>
      <c r="D397" s="132"/>
      <c r="E397" s="133"/>
      <c r="F397" s="134"/>
      <c r="G397" s="134"/>
      <c r="H397" s="134"/>
      <c r="I397" s="134"/>
      <c r="J397" s="134"/>
      <c r="K397" s="135"/>
      <c r="L397" s="92"/>
      <c r="M397" s="92"/>
      <c r="N397" s="92"/>
      <c r="O397" s="92"/>
      <c r="P397" s="92"/>
      <c r="Q397" s="92"/>
      <c r="R397" s="92"/>
      <c r="S397" s="92"/>
    </row>
    <row r="398" spans="1:19" x14ac:dyDescent="0.2">
      <c r="A398" s="92"/>
      <c r="B398" s="217"/>
      <c r="C398" s="131" t="s">
        <v>223</v>
      </c>
      <c r="D398" s="132"/>
      <c r="E398" s="133"/>
      <c r="F398" s="134"/>
      <c r="G398" s="134"/>
      <c r="H398" s="134"/>
      <c r="I398" s="134"/>
      <c r="J398" s="134"/>
      <c r="K398" s="135"/>
      <c r="L398" s="92"/>
      <c r="M398" s="92"/>
      <c r="N398" s="92"/>
      <c r="O398" s="92"/>
      <c r="P398" s="92"/>
      <c r="Q398" s="92"/>
      <c r="R398" s="92"/>
      <c r="S398" s="92"/>
    </row>
    <row r="399" spans="1:19" x14ac:dyDescent="0.2">
      <c r="A399" s="92"/>
      <c r="B399" s="217"/>
      <c r="C399" s="131" t="s">
        <v>224</v>
      </c>
      <c r="D399" s="132"/>
      <c r="E399" s="133"/>
      <c r="F399" s="134"/>
      <c r="G399" s="134"/>
      <c r="H399" s="134"/>
      <c r="I399" s="134"/>
      <c r="J399" s="134"/>
      <c r="K399" s="135"/>
      <c r="L399" s="92"/>
      <c r="M399" s="92"/>
      <c r="N399" s="92"/>
      <c r="O399" s="92"/>
      <c r="P399" s="92"/>
      <c r="Q399" s="92"/>
      <c r="R399" s="92"/>
      <c r="S399" s="92"/>
    </row>
    <row r="400" spans="1:19" x14ac:dyDescent="0.2">
      <c r="A400" s="92"/>
      <c r="B400" s="217"/>
      <c r="C400" s="131" t="s">
        <v>225</v>
      </c>
      <c r="D400" s="132"/>
      <c r="E400" s="133"/>
      <c r="F400" s="134"/>
      <c r="G400" s="134"/>
      <c r="H400" s="134"/>
      <c r="I400" s="134"/>
      <c r="J400" s="134"/>
      <c r="K400" s="135"/>
      <c r="L400" s="92"/>
      <c r="M400" s="92"/>
      <c r="N400" s="92"/>
      <c r="O400" s="92"/>
      <c r="P400" s="92"/>
      <c r="Q400" s="92"/>
      <c r="R400" s="92"/>
      <c r="S400" s="92"/>
    </row>
    <row r="401" spans="1:19" x14ac:dyDescent="0.2">
      <c r="A401" s="92"/>
      <c r="B401" s="217"/>
      <c r="C401" s="131" t="s">
        <v>226</v>
      </c>
      <c r="D401" s="132"/>
      <c r="E401" s="133"/>
      <c r="F401" s="134"/>
      <c r="G401" s="134"/>
      <c r="H401" s="134"/>
      <c r="I401" s="134"/>
      <c r="J401" s="134"/>
      <c r="K401" s="135"/>
      <c r="L401" s="92"/>
      <c r="M401" s="92"/>
      <c r="N401" s="92"/>
      <c r="O401" s="92"/>
      <c r="P401" s="92"/>
      <c r="Q401" s="92"/>
      <c r="R401" s="92"/>
      <c r="S401" s="92"/>
    </row>
    <row r="402" spans="1:19" x14ac:dyDescent="0.2">
      <c r="A402" s="92"/>
      <c r="B402" s="217"/>
      <c r="C402" s="131" t="s">
        <v>227</v>
      </c>
      <c r="D402" s="132"/>
      <c r="E402" s="133"/>
      <c r="F402" s="134"/>
      <c r="G402" s="134"/>
      <c r="H402" s="134"/>
      <c r="I402" s="134"/>
      <c r="J402" s="134"/>
      <c r="K402" s="135"/>
      <c r="L402" s="92"/>
      <c r="M402" s="92"/>
      <c r="N402" s="92"/>
      <c r="O402" s="92"/>
      <c r="P402" s="92"/>
      <c r="Q402" s="92"/>
      <c r="R402" s="92"/>
      <c r="S402" s="92"/>
    </row>
    <row r="403" spans="1:19" x14ac:dyDescent="0.2">
      <c r="A403" s="92"/>
      <c r="B403" s="217"/>
      <c r="C403" s="131" t="s">
        <v>228</v>
      </c>
      <c r="D403" s="132"/>
      <c r="E403" s="133"/>
      <c r="F403" s="134"/>
      <c r="G403" s="134"/>
      <c r="H403" s="134"/>
      <c r="I403" s="134"/>
      <c r="J403" s="134"/>
      <c r="K403" s="135"/>
      <c r="L403" s="92"/>
      <c r="M403" s="92"/>
      <c r="N403" s="92"/>
      <c r="O403" s="92"/>
      <c r="P403" s="92"/>
      <c r="Q403" s="92"/>
      <c r="R403" s="92"/>
      <c r="S403" s="92"/>
    </row>
    <row r="404" spans="1:19" x14ac:dyDescent="0.2">
      <c r="A404" s="92"/>
      <c r="B404" s="217"/>
      <c r="C404" s="131" t="s">
        <v>229</v>
      </c>
      <c r="D404" s="132"/>
      <c r="E404" s="133"/>
      <c r="F404" s="134"/>
      <c r="G404" s="134"/>
      <c r="H404" s="134"/>
      <c r="I404" s="134"/>
      <c r="J404" s="134"/>
      <c r="K404" s="135"/>
      <c r="L404" s="92"/>
      <c r="M404" s="92"/>
      <c r="N404" s="92"/>
      <c r="O404" s="92"/>
      <c r="P404" s="92"/>
      <c r="Q404" s="92"/>
      <c r="R404" s="92"/>
      <c r="S404" s="92"/>
    </row>
    <row r="405" spans="1:19" x14ac:dyDescent="0.2">
      <c r="A405" s="92"/>
      <c r="B405" s="217"/>
      <c r="C405" s="131" t="s">
        <v>230</v>
      </c>
      <c r="D405" s="132"/>
      <c r="E405" s="133"/>
      <c r="F405" s="134"/>
      <c r="G405" s="134"/>
      <c r="H405" s="134"/>
      <c r="I405" s="134"/>
      <c r="J405" s="134"/>
      <c r="K405" s="135"/>
      <c r="L405" s="92"/>
      <c r="M405" s="92"/>
      <c r="N405" s="92"/>
      <c r="O405" s="92"/>
      <c r="P405" s="92"/>
      <c r="Q405" s="92"/>
      <c r="R405" s="92"/>
      <c r="S405" s="92"/>
    </row>
    <row r="406" spans="1:19" x14ac:dyDescent="0.2">
      <c r="A406" s="92"/>
      <c r="B406" s="217"/>
      <c r="C406" s="131" t="s">
        <v>231</v>
      </c>
      <c r="D406" s="132"/>
      <c r="E406" s="133"/>
      <c r="F406" s="134"/>
      <c r="G406" s="134"/>
      <c r="H406" s="134"/>
      <c r="I406" s="134"/>
      <c r="J406" s="134"/>
      <c r="K406" s="135"/>
      <c r="L406" s="92"/>
      <c r="M406" s="92"/>
      <c r="N406" s="92"/>
      <c r="O406" s="92"/>
      <c r="P406" s="92"/>
      <c r="Q406" s="92"/>
      <c r="R406" s="92"/>
      <c r="S406" s="92"/>
    </row>
    <row r="407" spans="1:19" x14ac:dyDescent="0.2">
      <c r="A407" s="92"/>
      <c r="B407" s="217"/>
      <c r="C407" s="131" t="s">
        <v>232</v>
      </c>
      <c r="D407" s="132"/>
      <c r="E407" s="133"/>
      <c r="F407" s="134"/>
      <c r="G407" s="134"/>
      <c r="H407" s="134"/>
      <c r="I407" s="134"/>
      <c r="J407" s="134"/>
      <c r="K407" s="135"/>
      <c r="L407" s="92"/>
      <c r="M407" s="92"/>
      <c r="N407" s="92"/>
      <c r="O407" s="92"/>
      <c r="P407" s="92"/>
      <c r="Q407" s="92"/>
      <c r="R407" s="92"/>
      <c r="S407" s="92"/>
    </row>
    <row r="408" spans="1:19" ht="13.5" thickBot="1" x14ac:dyDescent="0.25">
      <c r="A408" s="92"/>
      <c r="B408" s="218"/>
      <c r="C408" s="136" t="s">
        <v>150</v>
      </c>
      <c r="D408" s="137"/>
      <c r="E408" s="138"/>
      <c r="F408" s="139"/>
      <c r="G408" s="139"/>
      <c r="H408" s="139"/>
      <c r="I408" s="139"/>
      <c r="J408" s="139"/>
      <c r="K408" s="140"/>
      <c r="L408" s="92"/>
      <c r="M408" s="92"/>
      <c r="N408" s="92"/>
      <c r="O408" s="92"/>
      <c r="P408" s="92"/>
      <c r="Q408" s="92"/>
      <c r="R408" s="92"/>
      <c r="S408" s="92"/>
    </row>
    <row r="409" spans="1:19" x14ac:dyDescent="0.2">
      <c r="A409" s="92"/>
      <c r="B409" s="216" t="s">
        <v>317</v>
      </c>
      <c r="C409" s="126" t="s">
        <v>318</v>
      </c>
      <c r="D409" s="127"/>
      <c r="E409" s="128"/>
      <c r="F409" s="129"/>
      <c r="G409" s="129"/>
      <c r="H409" s="129"/>
      <c r="I409" s="129"/>
      <c r="J409" s="129"/>
      <c r="K409" s="130"/>
      <c r="L409" s="92"/>
      <c r="M409" s="92"/>
      <c r="N409" s="92"/>
      <c r="O409" s="92"/>
      <c r="P409" s="92"/>
      <c r="Q409" s="92"/>
      <c r="R409" s="92"/>
      <c r="S409" s="92"/>
    </row>
    <row r="410" spans="1:19" x14ac:dyDescent="0.2">
      <c r="A410" s="92"/>
      <c r="B410" s="217"/>
      <c r="C410" s="131" t="s">
        <v>319</v>
      </c>
      <c r="D410" s="132"/>
      <c r="E410" s="133"/>
      <c r="F410" s="134"/>
      <c r="G410" s="134"/>
      <c r="H410" s="134"/>
      <c r="I410" s="134"/>
      <c r="J410" s="134"/>
      <c r="K410" s="135"/>
      <c r="L410" s="92"/>
      <c r="M410" s="92"/>
      <c r="N410" s="92"/>
      <c r="O410" s="92"/>
      <c r="P410" s="92"/>
      <c r="Q410" s="92"/>
      <c r="R410" s="92"/>
      <c r="S410" s="92"/>
    </row>
    <row r="411" spans="1:19" x14ac:dyDescent="0.2">
      <c r="A411" s="92"/>
      <c r="B411" s="217"/>
      <c r="C411" s="131" t="s">
        <v>320</v>
      </c>
      <c r="D411" s="132"/>
      <c r="E411" s="133"/>
      <c r="F411" s="134"/>
      <c r="G411" s="134"/>
      <c r="H411" s="134"/>
      <c r="I411" s="134"/>
      <c r="J411" s="134"/>
      <c r="K411" s="135"/>
      <c r="L411" s="92"/>
      <c r="M411" s="92"/>
      <c r="N411" s="92"/>
      <c r="O411" s="92"/>
      <c r="P411" s="92"/>
      <c r="Q411" s="92"/>
      <c r="R411" s="92"/>
      <c r="S411" s="92"/>
    </row>
    <row r="412" spans="1:19" x14ac:dyDescent="0.2">
      <c r="A412" s="92"/>
      <c r="B412" s="217"/>
      <c r="C412" s="131" t="s">
        <v>321</v>
      </c>
      <c r="D412" s="132"/>
      <c r="E412" s="133"/>
      <c r="F412" s="134"/>
      <c r="G412" s="134"/>
      <c r="H412" s="134"/>
      <c r="I412" s="134"/>
      <c r="J412" s="134"/>
      <c r="K412" s="135"/>
      <c r="L412" s="92"/>
      <c r="M412" s="92"/>
      <c r="N412" s="92"/>
      <c r="O412" s="92"/>
      <c r="P412" s="92"/>
      <c r="Q412" s="92"/>
      <c r="R412" s="92"/>
      <c r="S412" s="92"/>
    </row>
    <row r="413" spans="1:19" x14ac:dyDescent="0.2">
      <c r="A413" s="92"/>
      <c r="B413" s="217"/>
      <c r="C413" s="131" t="s">
        <v>322</v>
      </c>
      <c r="D413" s="132"/>
      <c r="E413" s="133"/>
      <c r="F413" s="134"/>
      <c r="G413" s="134"/>
      <c r="H413" s="134"/>
      <c r="I413" s="134"/>
      <c r="J413" s="134"/>
      <c r="K413" s="135"/>
      <c r="L413" s="92"/>
      <c r="M413" s="92"/>
      <c r="N413" s="92"/>
      <c r="O413" s="92"/>
      <c r="P413" s="92"/>
      <c r="Q413" s="92"/>
      <c r="R413" s="92"/>
      <c r="S413" s="92"/>
    </row>
    <row r="414" spans="1:19" x14ac:dyDescent="0.2">
      <c r="A414" s="92"/>
      <c r="B414" s="217"/>
      <c r="C414" s="131" t="s">
        <v>323</v>
      </c>
      <c r="D414" s="132"/>
      <c r="E414" s="133"/>
      <c r="F414" s="134"/>
      <c r="G414" s="134"/>
      <c r="H414" s="134"/>
      <c r="I414" s="134"/>
      <c r="J414" s="134"/>
      <c r="K414" s="135"/>
      <c r="L414" s="92"/>
      <c r="M414" s="92"/>
      <c r="N414" s="92"/>
      <c r="O414" s="92"/>
      <c r="P414" s="92"/>
      <c r="Q414" s="92"/>
      <c r="R414" s="92"/>
      <c r="S414" s="92"/>
    </row>
    <row r="415" spans="1:19" x14ac:dyDescent="0.2">
      <c r="A415" s="92"/>
      <c r="B415" s="217"/>
      <c r="C415" s="131" t="s">
        <v>324</v>
      </c>
      <c r="D415" s="132"/>
      <c r="E415" s="133"/>
      <c r="F415" s="134"/>
      <c r="G415" s="134"/>
      <c r="H415" s="134"/>
      <c r="I415" s="134"/>
      <c r="J415" s="134"/>
      <c r="K415" s="135"/>
      <c r="L415" s="92"/>
      <c r="M415" s="92"/>
      <c r="N415" s="92"/>
      <c r="O415" s="92"/>
      <c r="P415" s="92"/>
      <c r="Q415" s="92"/>
      <c r="R415" s="92"/>
      <c r="S415" s="92"/>
    </row>
    <row r="416" spans="1:19" x14ac:dyDescent="0.2">
      <c r="A416" s="92"/>
      <c r="B416" s="217"/>
      <c r="C416" s="131" t="s">
        <v>325</v>
      </c>
      <c r="D416" s="132"/>
      <c r="E416" s="133"/>
      <c r="F416" s="134"/>
      <c r="G416" s="134"/>
      <c r="H416" s="134"/>
      <c r="I416" s="134"/>
      <c r="J416" s="134"/>
      <c r="K416" s="135"/>
      <c r="L416" s="92"/>
      <c r="M416" s="92"/>
      <c r="N416" s="92"/>
      <c r="O416" s="92"/>
      <c r="P416" s="92"/>
      <c r="Q416" s="92"/>
      <c r="R416" s="92"/>
      <c r="S416" s="92"/>
    </row>
    <row r="417" spans="1:19" ht="13.5" thickBot="1" x14ac:dyDescent="0.25">
      <c r="A417" s="92"/>
      <c r="B417" s="218"/>
      <c r="C417" s="136" t="s">
        <v>150</v>
      </c>
      <c r="D417" s="137"/>
      <c r="E417" s="138"/>
      <c r="F417" s="139"/>
      <c r="G417" s="139"/>
      <c r="H417" s="139"/>
      <c r="I417" s="139"/>
      <c r="J417" s="139"/>
      <c r="K417" s="140"/>
      <c r="L417" s="92"/>
      <c r="M417" s="92"/>
      <c r="N417" s="92"/>
      <c r="O417" s="92"/>
      <c r="P417" s="92"/>
      <c r="Q417" s="92"/>
      <c r="R417" s="92"/>
      <c r="S417" s="92"/>
    </row>
    <row r="418" spans="1:19" x14ac:dyDescent="0.2">
      <c r="A418" s="92"/>
      <c r="B418" s="216" t="s">
        <v>326</v>
      </c>
      <c r="C418" s="126" t="s">
        <v>327</v>
      </c>
      <c r="D418" s="127"/>
      <c r="E418" s="128"/>
      <c r="F418" s="129"/>
      <c r="G418" s="129"/>
      <c r="H418" s="129"/>
      <c r="I418" s="129"/>
      <c r="J418" s="129"/>
      <c r="K418" s="130"/>
      <c r="L418" s="92"/>
      <c r="M418" s="92"/>
      <c r="N418" s="92"/>
      <c r="O418" s="92"/>
      <c r="P418" s="92"/>
      <c r="Q418" s="92"/>
      <c r="R418" s="92"/>
      <c r="S418" s="92"/>
    </row>
    <row r="419" spans="1:19" x14ac:dyDescent="0.2">
      <c r="A419" s="92"/>
      <c r="B419" s="217"/>
      <c r="C419" s="131" t="s">
        <v>328</v>
      </c>
      <c r="D419" s="132"/>
      <c r="E419" s="133"/>
      <c r="F419" s="134"/>
      <c r="G419" s="134"/>
      <c r="H419" s="134"/>
      <c r="I419" s="134"/>
      <c r="J419" s="134"/>
      <c r="K419" s="135"/>
      <c r="L419" s="92"/>
      <c r="M419" s="92"/>
      <c r="N419" s="92"/>
      <c r="O419" s="92"/>
      <c r="P419" s="92"/>
      <c r="Q419" s="92"/>
      <c r="R419" s="92"/>
      <c r="S419" s="92"/>
    </row>
    <row r="420" spans="1:19" x14ac:dyDescent="0.2">
      <c r="A420" s="92"/>
      <c r="B420" s="217"/>
      <c r="C420" s="131" t="s">
        <v>329</v>
      </c>
      <c r="D420" s="132"/>
      <c r="E420" s="133"/>
      <c r="F420" s="134"/>
      <c r="G420" s="134"/>
      <c r="H420" s="134"/>
      <c r="I420" s="134"/>
      <c r="J420" s="134"/>
      <c r="K420" s="135"/>
      <c r="L420" s="92"/>
      <c r="M420" s="92"/>
      <c r="N420" s="92"/>
      <c r="O420" s="92"/>
      <c r="P420" s="92"/>
      <c r="Q420" s="92"/>
      <c r="R420" s="92"/>
      <c r="S420" s="92"/>
    </row>
    <row r="421" spans="1:19" x14ac:dyDescent="0.2">
      <c r="A421" s="92"/>
      <c r="B421" s="217"/>
      <c r="C421" s="131" t="s">
        <v>330</v>
      </c>
      <c r="D421" s="132"/>
      <c r="E421" s="133"/>
      <c r="F421" s="134"/>
      <c r="G421" s="134"/>
      <c r="H421" s="134"/>
      <c r="I421" s="134"/>
      <c r="J421" s="134"/>
      <c r="K421" s="135"/>
      <c r="L421" s="92"/>
      <c r="M421" s="92"/>
      <c r="N421" s="92"/>
      <c r="O421" s="92"/>
      <c r="P421" s="92"/>
      <c r="Q421" s="92"/>
      <c r="R421" s="92"/>
      <c r="S421" s="92"/>
    </row>
    <row r="422" spans="1:19" x14ac:dyDescent="0.2">
      <c r="A422" s="92"/>
      <c r="B422" s="217"/>
      <c r="C422" s="131" t="s">
        <v>331</v>
      </c>
      <c r="D422" s="132"/>
      <c r="E422" s="133"/>
      <c r="F422" s="134"/>
      <c r="G422" s="134"/>
      <c r="H422" s="134"/>
      <c r="I422" s="134"/>
      <c r="J422" s="134"/>
      <c r="K422" s="135"/>
      <c r="L422" s="92"/>
      <c r="M422" s="92"/>
      <c r="N422" s="92"/>
      <c r="O422" s="92"/>
      <c r="P422" s="92"/>
      <c r="Q422" s="92"/>
      <c r="R422" s="92"/>
      <c r="S422" s="92"/>
    </row>
    <row r="423" spans="1:19" x14ac:dyDescent="0.2">
      <c r="A423" s="92"/>
      <c r="B423" s="217"/>
      <c r="C423" s="131" t="s">
        <v>332</v>
      </c>
      <c r="D423" s="132"/>
      <c r="E423" s="133"/>
      <c r="F423" s="134"/>
      <c r="G423" s="134"/>
      <c r="H423" s="134"/>
      <c r="I423" s="134"/>
      <c r="J423" s="134"/>
      <c r="K423" s="135"/>
      <c r="L423" s="92"/>
      <c r="M423" s="92"/>
      <c r="N423" s="92"/>
      <c r="O423" s="92"/>
      <c r="P423" s="92"/>
      <c r="Q423" s="92"/>
      <c r="R423" s="92"/>
      <c r="S423" s="92"/>
    </row>
    <row r="424" spans="1:19" x14ac:dyDescent="0.2">
      <c r="A424" s="92"/>
      <c r="B424" s="217"/>
      <c r="C424" s="131" t="s">
        <v>333</v>
      </c>
      <c r="D424" s="132"/>
      <c r="E424" s="133"/>
      <c r="F424" s="134"/>
      <c r="G424" s="134"/>
      <c r="H424" s="134"/>
      <c r="I424" s="134"/>
      <c r="J424" s="134"/>
      <c r="K424" s="135"/>
      <c r="L424" s="92"/>
      <c r="M424" s="92"/>
      <c r="N424" s="92"/>
      <c r="O424" s="92"/>
      <c r="P424" s="92"/>
      <c r="Q424" s="92"/>
      <c r="R424" s="92"/>
      <c r="S424" s="92"/>
    </row>
    <row r="425" spans="1:19" ht="13.5" thickBot="1" x14ac:dyDescent="0.25">
      <c r="A425" s="92"/>
      <c r="B425" s="218"/>
      <c r="C425" s="136" t="s">
        <v>150</v>
      </c>
      <c r="D425" s="137"/>
      <c r="E425" s="138"/>
      <c r="F425" s="139"/>
      <c r="G425" s="139"/>
      <c r="H425" s="139"/>
      <c r="I425" s="139"/>
      <c r="J425" s="139"/>
      <c r="K425" s="140"/>
      <c r="L425" s="92"/>
      <c r="M425" s="92"/>
      <c r="N425" s="92"/>
      <c r="O425" s="92"/>
      <c r="P425" s="92"/>
      <c r="Q425" s="92"/>
      <c r="R425" s="92"/>
      <c r="S425" s="92"/>
    </row>
    <row r="426" spans="1:19" x14ac:dyDescent="0.2">
      <c r="A426" s="92"/>
      <c r="B426" s="216" t="s">
        <v>334</v>
      </c>
      <c r="C426" s="126"/>
      <c r="D426" s="127"/>
      <c r="E426" s="128"/>
      <c r="F426" s="129"/>
      <c r="G426" s="129"/>
      <c r="H426" s="129"/>
      <c r="I426" s="129"/>
      <c r="J426" s="129"/>
      <c r="K426" s="130"/>
      <c r="L426" s="92"/>
      <c r="M426" s="92"/>
      <c r="N426" s="92"/>
      <c r="O426" s="92"/>
      <c r="P426" s="92"/>
      <c r="Q426" s="92"/>
      <c r="R426" s="92"/>
      <c r="S426" s="92"/>
    </row>
    <row r="427" spans="1:19" x14ac:dyDescent="0.2">
      <c r="A427" s="92"/>
      <c r="B427" s="217"/>
      <c r="C427" s="131"/>
      <c r="D427" s="132"/>
      <c r="E427" s="133"/>
      <c r="F427" s="134"/>
      <c r="G427" s="134"/>
      <c r="H427" s="134"/>
      <c r="I427" s="134"/>
      <c r="J427" s="134"/>
      <c r="K427" s="135"/>
      <c r="L427" s="92"/>
      <c r="M427" s="92"/>
      <c r="N427" s="92"/>
      <c r="O427" s="92"/>
      <c r="P427" s="92"/>
      <c r="Q427" s="92"/>
      <c r="R427" s="92"/>
      <c r="S427" s="92"/>
    </row>
    <row r="428" spans="1:19" x14ac:dyDescent="0.2">
      <c r="A428" s="92"/>
      <c r="B428" s="217"/>
      <c r="C428" s="131"/>
      <c r="D428" s="132"/>
      <c r="E428" s="133"/>
      <c r="F428" s="134"/>
      <c r="G428" s="134"/>
      <c r="H428" s="134"/>
      <c r="I428" s="134"/>
      <c r="J428" s="134"/>
      <c r="K428" s="135"/>
      <c r="L428" s="92"/>
      <c r="M428" s="92"/>
      <c r="N428" s="92"/>
      <c r="O428" s="92"/>
      <c r="P428" s="92"/>
      <c r="Q428" s="92"/>
      <c r="R428" s="92"/>
      <c r="S428" s="92"/>
    </row>
    <row r="429" spans="1:19" x14ac:dyDescent="0.2">
      <c r="A429" s="92"/>
      <c r="B429" s="217"/>
      <c r="C429" s="131"/>
      <c r="D429" s="132"/>
      <c r="E429" s="133"/>
      <c r="F429" s="134"/>
      <c r="G429" s="134"/>
      <c r="H429" s="134"/>
      <c r="I429" s="134"/>
      <c r="J429" s="134"/>
      <c r="K429" s="135"/>
      <c r="L429" s="92"/>
      <c r="M429" s="92"/>
      <c r="N429" s="92"/>
      <c r="O429" s="92"/>
      <c r="P429" s="92"/>
      <c r="Q429" s="92"/>
      <c r="R429" s="92"/>
      <c r="S429" s="92"/>
    </row>
    <row r="430" spans="1:19" x14ac:dyDescent="0.2">
      <c r="A430" s="92"/>
      <c r="B430" s="217"/>
      <c r="C430" s="131"/>
      <c r="D430" s="132"/>
      <c r="E430" s="133"/>
      <c r="F430" s="134"/>
      <c r="G430" s="134"/>
      <c r="H430" s="134"/>
      <c r="I430" s="134"/>
      <c r="J430" s="134"/>
      <c r="K430" s="135"/>
      <c r="L430" s="92"/>
      <c r="M430" s="92"/>
      <c r="N430" s="92"/>
      <c r="O430" s="92"/>
      <c r="P430" s="92"/>
      <c r="Q430" s="92"/>
      <c r="R430" s="92"/>
      <c r="S430" s="92"/>
    </row>
    <row r="431" spans="1:19" x14ac:dyDescent="0.2">
      <c r="A431" s="92"/>
      <c r="B431" s="217"/>
      <c r="C431" s="131"/>
      <c r="D431" s="132"/>
      <c r="E431" s="133"/>
      <c r="F431" s="134"/>
      <c r="G431" s="134"/>
      <c r="H431" s="134"/>
      <c r="I431" s="134"/>
      <c r="J431" s="134"/>
      <c r="K431" s="135"/>
      <c r="L431" s="92"/>
      <c r="M431" s="92"/>
      <c r="N431" s="92"/>
      <c r="O431" s="92"/>
      <c r="P431" s="92"/>
      <c r="Q431" s="92"/>
      <c r="R431" s="92"/>
      <c r="S431" s="92"/>
    </row>
    <row r="432" spans="1:19" x14ac:dyDescent="0.2">
      <c r="A432" s="92"/>
      <c r="B432" s="217"/>
      <c r="C432" s="131"/>
      <c r="D432" s="132"/>
      <c r="E432" s="133"/>
      <c r="F432" s="134"/>
      <c r="G432" s="134"/>
      <c r="H432" s="134"/>
      <c r="I432" s="134"/>
      <c r="J432" s="134"/>
      <c r="K432" s="135"/>
      <c r="L432" s="92"/>
      <c r="M432" s="92"/>
      <c r="N432" s="92"/>
      <c r="O432" s="92"/>
      <c r="P432" s="92"/>
      <c r="Q432" s="92"/>
      <c r="R432" s="92"/>
      <c r="S432" s="92"/>
    </row>
    <row r="433" spans="1:19" x14ac:dyDescent="0.2">
      <c r="A433" s="92"/>
      <c r="B433" s="217"/>
      <c r="C433" s="131"/>
      <c r="D433" s="132"/>
      <c r="E433" s="133"/>
      <c r="F433" s="134"/>
      <c r="G433" s="134"/>
      <c r="H433" s="134"/>
      <c r="I433" s="134"/>
      <c r="J433" s="134"/>
      <c r="K433" s="135"/>
      <c r="L433" s="92"/>
      <c r="M433" s="92"/>
      <c r="N433" s="92"/>
      <c r="O433" s="92"/>
      <c r="P433" s="92"/>
      <c r="Q433" s="92"/>
      <c r="R433" s="92"/>
      <c r="S433" s="92"/>
    </row>
    <row r="434" spans="1:19" ht="13.5" thickBot="1" x14ac:dyDescent="0.25">
      <c r="A434" s="92"/>
      <c r="B434" s="218"/>
      <c r="C434" s="136"/>
      <c r="D434" s="137"/>
      <c r="E434" s="138"/>
      <c r="F434" s="139"/>
      <c r="G434" s="139"/>
      <c r="H434" s="139"/>
      <c r="I434" s="139"/>
      <c r="J434" s="139"/>
      <c r="K434" s="140"/>
      <c r="L434" s="92"/>
      <c r="M434" s="92"/>
      <c r="N434" s="92"/>
      <c r="O434" s="92"/>
      <c r="P434" s="92"/>
      <c r="Q434" s="92"/>
      <c r="R434" s="92"/>
      <c r="S434" s="92"/>
    </row>
    <row r="435" spans="1:19" x14ac:dyDescent="0.2">
      <c r="A435" s="92"/>
      <c r="B435" s="90"/>
      <c r="C435" s="90"/>
      <c r="D435" s="90"/>
      <c r="E435" s="90"/>
      <c r="F435" s="90"/>
      <c r="G435" s="90"/>
      <c r="H435" s="90"/>
      <c r="I435" s="90"/>
      <c r="J435" s="90"/>
      <c r="K435" s="90"/>
      <c r="L435" s="92"/>
      <c r="M435" s="92"/>
      <c r="N435" s="92"/>
      <c r="O435" s="92"/>
      <c r="P435" s="92"/>
      <c r="Q435" s="92"/>
      <c r="R435" s="92"/>
      <c r="S435" s="92"/>
    </row>
    <row r="436" spans="1:19" x14ac:dyDescent="0.2">
      <c r="A436" s="92"/>
      <c r="B436" s="92"/>
      <c r="C436" s="92"/>
      <c r="D436" s="92"/>
      <c r="E436" s="92"/>
      <c r="F436" s="92"/>
      <c r="G436" s="92"/>
      <c r="H436" s="92"/>
      <c r="I436" s="92"/>
      <c r="J436" s="92"/>
      <c r="K436" s="92"/>
      <c r="L436" s="92"/>
      <c r="M436" s="92"/>
      <c r="N436" s="92"/>
      <c r="O436" s="92"/>
      <c r="P436" s="92"/>
      <c r="Q436" s="92"/>
      <c r="R436" s="92"/>
      <c r="S436" s="92"/>
    </row>
    <row r="437" spans="1:19" x14ac:dyDescent="0.2">
      <c r="A437" s="92"/>
      <c r="B437" s="92"/>
      <c r="C437" s="92"/>
      <c r="D437" s="92"/>
      <c r="E437" s="92"/>
      <c r="F437" s="92"/>
      <c r="G437" s="92"/>
      <c r="H437" s="92"/>
      <c r="I437" s="92"/>
      <c r="J437" s="92"/>
      <c r="K437" s="92"/>
      <c r="L437" s="92"/>
      <c r="M437" s="92"/>
      <c r="N437" s="92"/>
      <c r="O437" s="92"/>
      <c r="P437" s="92"/>
      <c r="Q437" s="92"/>
      <c r="R437" s="92"/>
      <c r="S437" s="92"/>
    </row>
    <row r="438" spans="1:19" ht="15.75" x14ac:dyDescent="0.25">
      <c r="A438" s="26" t="s">
        <v>290</v>
      </c>
      <c r="B438" s="26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S438" s="92"/>
    </row>
    <row r="439" spans="1:19" x14ac:dyDescent="0.2">
      <c r="A439" s="92"/>
      <c r="B439" s="92"/>
      <c r="C439" s="92"/>
      <c r="D439" s="92"/>
      <c r="E439" s="92"/>
      <c r="F439" s="92"/>
      <c r="G439" s="92"/>
      <c r="H439" s="92"/>
      <c r="I439" s="92"/>
      <c r="J439" s="92"/>
      <c r="K439" s="92"/>
      <c r="L439" s="92"/>
      <c r="M439" s="92"/>
      <c r="N439" s="92"/>
      <c r="O439" s="92"/>
      <c r="P439" s="92"/>
      <c r="Q439" s="92"/>
      <c r="R439" s="92"/>
      <c r="S439" s="92"/>
    </row>
    <row r="440" spans="1:19" hidden="1" x14ac:dyDescent="0.2">
      <c r="A440" s="92"/>
      <c r="B440" s="92"/>
      <c r="C440" s="92"/>
      <c r="D440" s="92"/>
      <c r="E440" s="92"/>
      <c r="F440" s="92"/>
      <c r="G440" s="92"/>
      <c r="H440" s="92"/>
      <c r="I440" s="92"/>
      <c r="J440" s="92"/>
      <c r="K440" s="92"/>
      <c r="L440" s="92"/>
      <c r="M440" s="92"/>
      <c r="N440" s="92"/>
      <c r="O440" s="92"/>
      <c r="P440" s="92"/>
      <c r="Q440" s="92"/>
      <c r="R440" s="92"/>
      <c r="S440" s="92"/>
    </row>
    <row r="441" spans="1:19" hidden="1" x14ac:dyDescent="0.2">
      <c r="A441" s="92"/>
      <c r="B441" s="92"/>
      <c r="C441" s="92"/>
      <c r="D441" s="92"/>
      <c r="E441" s="92"/>
      <c r="F441" s="92"/>
      <c r="G441" s="92"/>
      <c r="H441" s="92"/>
      <c r="I441" s="92"/>
      <c r="J441" s="92"/>
      <c r="K441" s="92"/>
      <c r="L441" s="92"/>
      <c r="M441" s="92"/>
      <c r="N441" s="92"/>
      <c r="O441" s="92"/>
      <c r="P441" s="92"/>
      <c r="Q441" s="92"/>
      <c r="R441" s="92"/>
      <c r="S441" s="92"/>
    </row>
    <row r="442" spans="1:19" hidden="1" x14ac:dyDescent="0.2">
      <c r="A442" s="92"/>
      <c r="B442" s="92"/>
      <c r="C442" s="92"/>
      <c r="D442" s="92"/>
      <c r="E442" s="92"/>
      <c r="F442" s="92"/>
      <c r="G442" s="92"/>
      <c r="H442" s="92"/>
      <c r="I442" s="92"/>
      <c r="J442" s="92"/>
      <c r="K442" s="92"/>
      <c r="L442" s="92"/>
      <c r="M442" s="92"/>
      <c r="N442" s="92"/>
      <c r="O442" s="92"/>
      <c r="P442" s="92"/>
      <c r="Q442" s="92"/>
      <c r="R442" s="92"/>
      <c r="S442" s="92"/>
    </row>
    <row r="443" spans="1:19" hidden="1" x14ac:dyDescent="0.2">
      <c r="A443" s="92"/>
      <c r="B443" s="92"/>
      <c r="C443" s="92"/>
      <c r="D443" s="92"/>
      <c r="E443" s="92"/>
      <c r="F443" s="92"/>
      <c r="G443" s="92"/>
      <c r="H443" s="92"/>
      <c r="I443" s="92"/>
      <c r="J443" s="92"/>
      <c r="K443" s="92"/>
      <c r="L443" s="92"/>
      <c r="M443" s="92"/>
      <c r="N443" s="92"/>
      <c r="O443" s="92"/>
      <c r="P443" s="92"/>
      <c r="Q443" s="92"/>
      <c r="R443" s="92"/>
      <c r="S443" s="92"/>
    </row>
    <row r="444" spans="1:19" hidden="1" x14ac:dyDescent="0.2">
      <c r="A444" s="92"/>
      <c r="B444" s="92"/>
      <c r="C444" s="92"/>
      <c r="D444" s="92"/>
      <c r="E444" s="92"/>
      <c r="F444" s="92"/>
      <c r="G444" s="92"/>
      <c r="H444" s="92"/>
      <c r="I444" s="92"/>
      <c r="J444" s="92"/>
      <c r="K444" s="92"/>
      <c r="L444" s="92"/>
      <c r="M444" s="92"/>
      <c r="N444" s="92"/>
      <c r="O444" s="92"/>
      <c r="P444" s="92"/>
      <c r="Q444" s="92"/>
      <c r="R444" s="92"/>
      <c r="S444" s="92"/>
    </row>
    <row r="445" spans="1:19" hidden="1" x14ac:dyDescent="0.2">
      <c r="A445" s="92"/>
      <c r="B445" s="92"/>
      <c r="C445" s="92"/>
      <c r="D445" s="92"/>
      <c r="E445" s="92"/>
      <c r="F445" s="92"/>
      <c r="G445" s="92"/>
      <c r="H445" s="92"/>
      <c r="I445" s="92"/>
      <c r="J445" s="92"/>
      <c r="K445" s="92"/>
      <c r="L445" s="92"/>
      <c r="M445" s="92"/>
      <c r="N445" s="92"/>
      <c r="O445" s="92"/>
      <c r="P445" s="92"/>
      <c r="Q445" s="92"/>
      <c r="R445" s="92"/>
      <c r="S445" s="92"/>
    </row>
    <row r="446" spans="1:19" hidden="1" x14ac:dyDescent="0.2">
      <c r="A446" s="92"/>
      <c r="B446" s="92"/>
      <c r="C446" s="92"/>
      <c r="D446" s="92"/>
      <c r="E446" s="92"/>
      <c r="F446" s="92"/>
      <c r="G446" s="92"/>
      <c r="H446" s="92"/>
      <c r="I446" s="92"/>
      <c r="J446" s="92"/>
      <c r="K446" s="92"/>
      <c r="L446" s="92"/>
      <c r="M446" s="92"/>
      <c r="N446" s="92"/>
      <c r="O446" s="92"/>
      <c r="P446" s="92"/>
      <c r="Q446" s="92"/>
      <c r="R446" s="92"/>
      <c r="S446" s="92"/>
    </row>
    <row r="447" spans="1:19" hidden="1" x14ac:dyDescent="0.2">
      <c r="A447" s="92"/>
      <c r="B447" s="92"/>
      <c r="C447" s="92"/>
      <c r="D447" s="92"/>
      <c r="E447" s="92"/>
      <c r="F447" s="92"/>
      <c r="G447" s="92"/>
      <c r="H447" s="92"/>
      <c r="I447" s="92"/>
      <c r="J447" s="92"/>
      <c r="K447" s="92"/>
      <c r="L447" s="92"/>
      <c r="M447" s="92"/>
      <c r="N447" s="92"/>
      <c r="O447" s="92"/>
      <c r="P447" s="92"/>
      <c r="Q447" s="92"/>
      <c r="R447" s="92"/>
      <c r="S447" s="92"/>
    </row>
    <row r="448" spans="1:19" ht="12.75" hidden="1" customHeight="1" x14ac:dyDescent="0.2"/>
    <row r="449" ht="12.75" hidden="1" customHeight="1" x14ac:dyDescent="0.2"/>
    <row r="450" ht="12.75" hidden="1" customHeight="1" x14ac:dyDescent="0.2"/>
    <row r="451" ht="12.75" hidden="1" customHeight="1" x14ac:dyDescent="0.2"/>
    <row r="452" ht="12.75" hidden="1" customHeight="1" x14ac:dyDescent="0.2"/>
    <row r="453" ht="12.75" hidden="1" customHeight="1" x14ac:dyDescent="0.2"/>
    <row r="454" ht="12.75" hidden="1" customHeight="1" x14ac:dyDescent="0.2"/>
    <row r="455" ht="12.75" hidden="1" customHeight="1" x14ac:dyDescent="0.2"/>
    <row r="456" ht="12.75" hidden="1" customHeight="1" x14ac:dyDescent="0.2"/>
    <row r="457" ht="12.75" hidden="1" customHeight="1" x14ac:dyDescent="0.2"/>
    <row r="458" ht="12.75" hidden="1" customHeight="1" x14ac:dyDescent="0.2"/>
    <row r="459" ht="12.75" hidden="1" customHeight="1" x14ac:dyDescent="0.2"/>
    <row r="460" ht="12.75" hidden="1" customHeight="1" x14ac:dyDescent="0.2"/>
    <row r="461" ht="12.75" hidden="1" customHeight="1" x14ac:dyDescent="0.2"/>
    <row r="462" ht="12.75" hidden="1" customHeight="1" x14ac:dyDescent="0.2"/>
    <row r="463" ht="12.75" hidden="1" customHeight="1" x14ac:dyDescent="0.2"/>
    <row r="464" ht="12.75" hidden="1" customHeight="1" x14ac:dyDescent="0.2"/>
    <row r="465" ht="12.75" hidden="1" customHeight="1" x14ac:dyDescent="0.2"/>
    <row r="466" ht="12.75" hidden="1" customHeight="1" x14ac:dyDescent="0.2"/>
    <row r="467" ht="12.75" hidden="1" customHeight="1" x14ac:dyDescent="0.2"/>
    <row r="468" ht="12.75" hidden="1" customHeight="1" x14ac:dyDescent="0.2"/>
    <row r="469" ht="12.75" hidden="1" customHeight="1" x14ac:dyDescent="0.2"/>
    <row r="470" ht="12.75" hidden="1" customHeight="1" x14ac:dyDescent="0.2"/>
    <row r="471" ht="12.75" hidden="1" customHeight="1" x14ac:dyDescent="0.2"/>
    <row r="472" ht="12.75" hidden="1" customHeight="1" x14ac:dyDescent="0.2"/>
    <row r="473" ht="12.75" hidden="1" customHeight="1" x14ac:dyDescent="0.2"/>
    <row r="474" ht="12.75" hidden="1" customHeight="1" x14ac:dyDescent="0.2"/>
    <row r="475" ht="12.75" hidden="1" customHeight="1" x14ac:dyDescent="0.2"/>
    <row r="476" ht="12.75" hidden="1" customHeight="1" x14ac:dyDescent="0.2"/>
    <row r="477" ht="12.75" hidden="1" customHeight="1" x14ac:dyDescent="0.2"/>
    <row r="478" ht="12.75" hidden="1" customHeight="1" x14ac:dyDescent="0.2"/>
    <row r="479" ht="12.75" hidden="1" customHeight="1" x14ac:dyDescent="0.2"/>
    <row r="480" ht="12.75" hidden="1" customHeight="1" x14ac:dyDescent="0.2"/>
    <row r="481" ht="12.75" hidden="1" customHeight="1" x14ac:dyDescent="0.2"/>
    <row r="482" ht="12.75" hidden="1" customHeight="1" x14ac:dyDescent="0.2"/>
    <row r="483" ht="12.75" hidden="1" customHeight="1" x14ac:dyDescent="0.2"/>
    <row r="484" ht="12.75" hidden="1" customHeight="1" x14ac:dyDescent="0.2"/>
    <row r="485" ht="12.75" hidden="1" customHeight="1" x14ac:dyDescent="0.2"/>
    <row r="486" ht="12.75" hidden="1" customHeight="1" x14ac:dyDescent="0.2"/>
    <row r="487" ht="12.75" hidden="1" customHeight="1" x14ac:dyDescent="0.2"/>
    <row r="488" ht="12.75" hidden="1" customHeight="1" x14ac:dyDescent="0.2"/>
    <row r="489" ht="12.75" hidden="1" customHeight="1" x14ac:dyDescent="0.2"/>
    <row r="490" ht="12.75" hidden="1" customHeight="1" x14ac:dyDescent="0.2"/>
    <row r="491" ht="12.75" hidden="1" customHeight="1" x14ac:dyDescent="0.2"/>
    <row r="492" ht="12.75" hidden="1" customHeight="1" x14ac:dyDescent="0.2"/>
    <row r="493" ht="12.75" hidden="1" customHeight="1" x14ac:dyDescent="0.2"/>
    <row r="494" ht="12.75" hidden="1" customHeight="1" x14ac:dyDescent="0.2"/>
    <row r="495" ht="12.75" hidden="1" customHeight="1" x14ac:dyDescent="0.2"/>
    <row r="496" ht="12.75" hidden="1" customHeight="1" x14ac:dyDescent="0.2"/>
    <row r="497" ht="12.75" hidden="1" customHeight="1" x14ac:dyDescent="0.2"/>
    <row r="498" ht="12.75" hidden="1" customHeight="1" x14ac:dyDescent="0.2"/>
    <row r="499" ht="12.75" hidden="1" customHeight="1" x14ac:dyDescent="0.2"/>
    <row r="500" ht="12.75" hidden="1" customHeight="1" x14ac:dyDescent="0.2"/>
    <row r="501" ht="12.75" hidden="1" customHeight="1" x14ac:dyDescent="0.2"/>
    <row r="502" ht="12.75" hidden="1" customHeight="1" x14ac:dyDescent="0.2"/>
    <row r="503" ht="12.75" hidden="1" customHeight="1" x14ac:dyDescent="0.2"/>
    <row r="504" ht="12.75" hidden="1" customHeight="1" x14ac:dyDescent="0.2"/>
    <row r="505" ht="12.75" hidden="1" customHeight="1" x14ac:dyDescent="0.2"/>
    <row r="506" ht="12.75" hidden="1" customHeight="1" x14ac:dyDescent="0.2"/>
    <row r="507" ht="12.75" hidden="1" customHeight="1" x14ac:dyDescent="0.2"/>
    <row r="508" ht="12.75" hidden="1" customHeight="1" x14ac:dyDescent="0.2"/>
    <row r="509" ht="12.75" hidden="1" customHeight="1" x14ac:dyDescent="0.2"/>
    <row r="510" ht="12.75" hidden="1" customHeight="1" x14ac:dyDescent="0.2"/>
    <row r="511" ht="12.75" hidden="1" customHeight="1" x14ac:dyDescent="0.2"/>
    <row r="512" ht="12.75" hidden="1" customHeight="1" x14ac:dyDescent="0.2"/>
    <row r="513" ht="12.75" hidden="1" customHeight="1" x14ac:dyDescent="0.2"/>
    <row r="514" ht="12.75" hidden="1" customHeight="1" x14ac:dyDescent="0.2"/>
    <row r="515" ht="12.75" hidden="1" customHeight="1" x14ac:dyDescent="0.2"/>
    <row r="516" ht="12.75" hidden="1" customHeight="1" x14ac:dyDescent="0.2"/>
    <row r="517" ht="12.75" hidden="1" customHeight="1" x14ac:dyDescent="0.2"/>
    <row r="518" ht="12.75" hidden="1" customHeight="1" x14ac:dyDescent="0.2"/>
    <row r="519" ht="12.75" hidden="1" customHeight="1" x14ac:dyDescent="0.2"/>
    <row r="520" ht="12.75" hidden="1" customHeight="1" x14ac:dyDescent="0.2"/>
    <row r="521" ht="12.75" hidden="1" customHeight="1" x14ac:dyDescent="0.2"/>
    <row r="522" ht="12.75" hidden="1" customHeight="1" x14ac:dyDescent="0.2"/>
    <row r="523" ht="12.75" hidden="1" customHeight="1" x14ac:dyDescent="0.2"/>
  </sheetData>
  <mergeCells count="36">
    <mergeCell ref="B148:B156"/>
    <mergeCell ref="E20:K20"/>
    <mergeCell ref="B22:B41"/>
    <mergeCell ref="B42:B48"/>
    <mergeCell ref="B49:B54"/>
    <mergeCell ref="B55:B63"/>
    <mergeCell ref="B64:B71"/>
    <mergeCell ref="B72:B87"/>
    <mergeCell ref="B88:B116"/>
    <mergeCell ref="B117:B130"/>
    <mergeCell ref="B131:B139"/>
    <mergeCell ref="B140:B147"/>
    <mergeCell ref="B287:B295"/>
    <mergeCell ref="E159:K159"/>
    <mergeCell ref="B161:B180"/>
    <mergeCell ref="B181:B187"/>
    <mergeCell ref="B188:B193"/>
    <mergeCell ref="B194:B202"/>
    <mergeCell ref="B203:B210"/>
    <mergeCell ref="B211:B226"/>
    <mergeCell ref="B227:B255"/>
    <mergeCell ref="B256:B269"/>
    <mergeCell ref="B270:B278"/>
    <mergeCell ref="B279:B286"/>
    <mergeCell ref="B426:B434"/>
    <mergeCell ref="E298:K298"/>
    <mergeCell ref="B300:B319"/>
    <mergeCell ref="B320:B326"/>
    <mergeCell ref="B327:B332"/>
    <mergeCell ref="B333:B341"/>
    <mergeCell ref="B342:B349"/>
    <mergeCell ref="B350:B365"/>
    <mergeCell ref="B366:B394"/>
    <mergeCell ref="B395:B408"/>
    <mergeCell ref="B409:B417"/>
    <mergeCell ref="B418:B425"/>
  </mergeCells>
  <conditionalFormatting sqref="K2">
    <cfRule type="expression" dxfId="0" priority="1">
      <formula>$K$2="Check!"</formula>
    </cfRule>
  </conditionalFormatting>
  <hyperlinks>
    <hyperlink ref="K1" location="Menu!A1" display="Menu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F0"/>
  </sheetPr>
  <dimension ref="A1:N50"/>
  <sheetViews>
    <sheetView zoomScale="80" zoomScaleNormal="80" workbookViewId="0">
      <selection activeCell="G13" sqref="G13"/>
    </sheetView>
  </sheetViews>
  <sheetFormatPr defaultColWidth="0" defaultRowHeight="12.75" zeroHeight="1" x14ac:dyDescent="0.2"/>
  <cols>
    <col min="1" max="1" width="9" customWidth="1"/>
    <col min="2" max="3" width="10.125" customWidth="1"/>
    <col min="4" max="4" width="7.125" customWidth="1"/>
    <col min="5" max="5" width="10.75" customWidth="1"/>
    <col min="6" max="6" width="10.125" customWidth="1"/>
    <col min="7" max="7" width="7.125" customWidth="1"/>
    <col min="8" max="9" width="9.625" customWidth="1"/>
    <col min="10" max="11" width="9" customWidth="1"/>
    <col min="12" max="14" width="0" hidden="1" customWidth="1"/>
    <col min="15" max="16384" width="9" hidden="1"/>
  </cols>
  <sheetData>
    <row r="1" spans="1:14" ht="18" x14ac:dyDescent="0.25">
      <c r="A1" s="24" t="s">
        <v>139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5.75" x14ac:dyDescent="0.25">
      <c r="A2" s="26" t="str">
        <f ca="1">RIGHT(CELL("filename", $A$1), LEN(CELL("filename", $A$1)) - SEARCH("]", CELL("filename", $A$1)))</f>
        <v>Menu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8" x14ac:dyDescent="0.25">
      <c r="A5" s="1"/>
      <c r="B5" s="202" t="s">
        <v>33</v>
      </c>
      <c r="C5" s="202"/>
      <c r="D5" s="1"/>
      <c r="E5" s="199" t="s">
        <v>34</v>
      </c>
      <c r="F5" s="199"/>
      <c r="G5" s="1"/>
      <c r="H5" s="203" t="s">
        <v>35</v>
      </c>
      <c r="I5" s="203"/>
      <c r="J5" s="1"/>
      <c r="K5" s="1"/>
      <c r="L5" s="1"/>
      <c r="M5" s="1"/>
      <c r="N5" s="1"/>
    </row>
    <row r="6" spans="1:14" x14ac:dyDescent="0.2">
      <c r="A6" s="1"/>
      <c r="B6" s="198" t="s">
        <v>38</v>
      </c>
      <c r="C6" s="198"/>
      <c r="D6" s="28"/>
      <c r="E6" s="198" t="s">
        <v>145</v>
      </c>
      <c r="F6" s="198"/>
      <c r="G6" s="28"/>
      <c r="H6" s="198" t="s">
        <v>52</v>
      </c>
      <c r="I6" s="198"/>
      <c r="J6" s="1"/>
      <c r="K6" s="1"/>
      <c r="L6" s="1"/>
      <c r="M6" s="1"/>
      <c r="N6" s="1"/>
    </row>
    <row r="7" spans="1:14" x14ac:dyDescent="0.2">
      <c r="A7" s="1"/>
      <c r="B7" s="198" t="s">
        <v>39</v>
      </c>
      <c r="C7" s="198"/>
      <c r="D7" s="28"/>
      <c r="E7" s="198" t="s">
        <v>447</v>
      </c>
      <c r="F7" s="198"/>
      <c r="G7" s="28"/>
      <c r="H7" s="198" t="s">
        <v>49</v>
      </c>
      <c r="I7" s="198"/>
      <c r="J7" s="31" t="str">
        <f>'Historical Expenditure'!K2</f>
        <v>OK</v>
      </c>
      <c r="K7" s="1"/>
      <c r="L7" s="1"/>
      <c r="M7" s="1"/>
      <c r="N7" s="1"/>
    </row>
    <row r="8" spans="1:14" x14ac:dyDescent="0.2">
      <c r="A8" s="1"/>
      <c r="B8" s="198"/>
      <c r="C8" s="198"/>
      <c r="D8" s="28"/>
      <c r="E8" s="198"/>
      <c r="F8" s="198"/>
      <c r="G8" s="28"/>
      <c r="H8" s="198" t="s">
        <v>246</v>
      </c>
      <c r="I8" s="198"/>
      <c r="J8" s="1"/>
      <c r="K8" s="1"/>
      <c r="L8" s="1"/>
      <c r="M8" s="1"/>
      <c r="N8" s="1"/>
    </row>
    <row r="9" spans="1:14" s="110" customFormat="1" x14ac:dyDescent="0.2">
      <c r="A9" s="90"/>
      <c r="B9" s="169"/>
      <c r="C9" s="169"/>
      <c r="D9" s="28"/>
      <c r="E9" s="28"/>
      <c r="F9" s="28"/>
      <c r="G9" s="28"/>
      <c r="H9" s="28"/>
      <c r="I9" s="28"/>
      <c r="J9" s="90"/>
      <c r="K9" s="90"/>
      <c r="L9" s="90"/>
      <c r="M9" s="90"/>
      <c r="N9" s="90"/>
    </row>
    <row r="10" spans="1:14" s="110" customFormat="1" x14ac:dyDescent="0.2">
      <c r="A10" s="90"/>
      <c r="B10" s="169"/>
      <c r="C10" s="169"/>
      <c r="D10" s="28"/>
      <c r="E10" s="28"/>
      <c r="F10" s="28"/>
      <c r="G10" s="28"/>
      <c r="H10" s="28"/>
      <c r="I10" s="28"/>
      <c r="J10" s="90"/>
      <c r="K10" s="90"/>
      <c r="L10" s="90"/>
      <c r="M10" s="90"/>
      <c r="N10" s="90"/>
    </row>
    <row r="11" spans="1:14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8" x14ac:dyDescent="0.25">
      <c r="A12" s="1"/>
      <c r="B12" s="200" t="s">
        <v>36</v>
      </c>
      <c r="C12" s="200"/>
      <c r="D12" s="1"/>
      <c r="E12" s="201" t="s">
        <v>37</v>
      </c>
      <c r="F12" s="201"/>
      <c r="G12" s="1"/>
      <c r="H12" s="1"/>
      <c r="I12" s="1"/>
      <c r="J12" s="1"/>
      <c r="K12" s="1"/>
      <c r="L12" s="1"/>
      <c r="M12" s="1"/>
      <c r="N12" s="1"/>
    </row>
    <row r="13" spans="1:14" x14ac:dyDescent="0.2">
      <c r="A13" s="1"/>
      <c r="B13" s="198" t="s">
        <v>53</v>
      </c>
      <c r="C13" s="198"/>
      <c r="D13" s="31" t="str">
        <f>'Forecast Expenditure'!R2</f>
        <v>OK</v>
      </c>
      <c r="E13" s="198" t="s">
        <v>467</v>
      </c>
      <c r="F13" s="198"/>
      <c r="G13" s="31" t="str">
        <f>'Direct Capex'!L2</f>
        <v>OK</v>
      </c>
      <c r="H13" s="28"/>
      <c r="I13" s="204"/>
      <c r="J13" s="204"/>
      <c r="K13" s="1"/>
      <c r="L13" s="1"/>
      <c r="M13" s="1"/>
      <c r="N13" s="1"/>
    </row>
    <row r="14" spans="1:14" x14ac:dyDescent="0.2">
      <c r="A14" s="1"/>
      <c r="B14" s="198" t="s">
        <v>448</v>
      </c>
      <c r="C14" s="198"/>
      <c r="D14" s="31" t="str">
        <f>'Forecast Volumes'!R2</f>
        <v>OK</v>
      </c>
      <c r="E14" s="198" t="s">
        <v>291</v>
      </c>
      <c r="F14" s="198"/>
      <c r="G14" s="31" t="str">
        <f>'Reset RIN 2.2 Repex'!K2</f>
        <v>OK</v>
      </c>
      <c r="H14" s="28"/>
      <c r="I14" s="28"/>
      <c r="J14" s="28"/>
      <c r="K14" s="1"/>
      <c r="L14" s="1"/>
      <c r="M14" s="1"/>
      <c r="N14" s="1"/>
    </row>
    <row r="15" spans="1:14" x14ac:dyDescent="0.2">
      <c r="A15" s="1"/>
      <c r="B15" s="198"/>
      <c r="C15" s="198"/>
      <c r="E15" s="198"/>
      <c r="F15" s="198"/>
      <c r="H15" s="29"/>
      <c r="I15" s="28"/>
      <c r="J15" s="28"/>
      <c r="K15" s="1"/>
      <c r="L15" s="1"/>
      <c r="M15" s="1"/>
      <c r="N15" s="1"/>
    </row>
    <row r="16" spans="1:14" x14ac:dyDescent="0.2">
      <c r="A16" s="1"/>
      <c r="B16" s="56"/>
      <c r="C16" s="90"/>
      <c r="D16" s="117"/>
      <c r="E16" s="90"/>
      <c r="F16" s="90"/>
      <c r="G16" s="31"/>
      <c r="H16" s="28"/>
      <c r="I16" s="28"/>
      <c r="J16" s="28"/>
      <c r="K16" s="1"/>
      <c r="L16" s="1"/>
      <c r="M16" s="1"/>
      <c r="N16" s="1"/>
    </row>
    <row r="17" spans="1:14" x14ac:dyDescent="0.2">
      <c r="A17" s="1"/>
      <c r="B17" s="56"/>
      <c r="C17" s="90"/>
      <c r="D17" s="117"/>
      <c r="E17" s="90"/>
      <c r="F17" s="90"/>
      <c r="G17" s="31"/>
      <c r="H17" s="28"/>
      <c r="I17" s="28"/>
      <c r="J17" s="28"/>
      <c r="K17" s="1"/>
      <c r="L17" s="1"/>
      <c r="M17" s="1"/>
      <c r="N17" s="1"/>
    </row>
    <row r="18" spans="1:14" x14ac:dyDescent="0.2">
      <c r="A18" s="1"/>
      <c r="B18" s="1"/>
      <c r="C18" s="90"/>
      <c r="D18" s="90"/>
      <c r="E18" s="90"/>
      <c r="F18" s="90"/>
      <c r="G18" s="31"/>
      <c r="H18" s="1"/>
      <c r="I18" s="1"/>
      <c r="J18" s="1"/>
      <c r="K18" s="1"/>
      <c r="L18" s="1"/>
      <c r="M18" s="1"/>
      <c r="N18" s="1"/>
    </row>
    <row r="19" spans="1:14" x14ac:dyDescent="0.2">
      <c r="A19" s="1"/>
      <c r="B19" s="1"/>
      <c r="C19" s="90"/>
      <c r="D19" s="90"/>
      <c r="E19" s="90"/>
      <c r="F19" s="90"/>
      <c r="G19" s="1"/>
      <c r="H19" s="1"/>
      <c r="I19" s="1"/>
      <c r="J19" s="1"/>
      <c r="K19" s="1"/>
      <c r="L19" s="1"/>
      <c r="M19" s="1"/>
      <c r="N19" s="1"/>
    </row>
    <row r="20" spans="1:14" x14ac:dyDescent="0.2">
      <c r="A20" s="1"/>
      <c r="B20" s="1"/>
      <c r="C20" s="1"/>
      <c r="D20" s="1"/>
      <c r="E20" s="90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idden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idden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idden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idden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idden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idden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idden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idden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idden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idden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idden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idden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idden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idden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idden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idden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idden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idden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idden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idden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idden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idden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idden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idden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idden="1" x14ac:dyDescent="0.2"/>
  </sheetData>
  <mergeCells count="21">
    <mergeCell ref="H5:I5"/>
    <mergeCell ref="H6:I6"/>
    <mergeCell ref="H7:I7"/>
    <mergeCell ref="H8:I8"/>
    <mergeCell ref="I13:J13"/>
    <mergeCell ref="E15:F15"/>
    <mergeCell ref="E13:F13"/>
    <mergeCell ref="B13:C13"/>
    <mergeCell ref="E5:F5"/>
    <mergeCell ref="E6:F6"/>
    <mergeCell ref="E7:F7"/>
    <mergeCell ref="E8:F8"/>
    <mergeCell ref="B8:C8"/>
    <mergeCell ref="E14:F14"/>
    <mergeCell ref="B15:C15"/>
    <mergeCell ref="B14:C14"/>
    <mergeCell ref="B12:C12"/>
    <mergeCell ref="E12:F12"/>
    <mergeCell ref="B5:C5"/>
    <mergeCell ref="B6:C6"/>
    <mergeCell ref="B7:C7"/>
  </mergeCells>
  <conditionalFormatting sqref="D13">
    <cfRule type="expression" dxfId="12" priority="13">
      <formula>D13="Check!"</formula>
    </cfRule>
  </conditionalFormatting>
  <conditionalFormatting sqref="J7">
    <cfRule type="expression" dxfId="11" priority="11">
      <formula>J7="Check!"</formula>
    </cfRule>
  </conditionalFormatting>
  <conditionalFormatting sqref="G14">
    <cfRule type="expression" dxfId="10" priority="9">
      <formula>G14="Check!"</formula>
    </cfRule>
  </conditionalFormatting>
  <conditionalFormatting sqref="G13">
    <cfRule type="expression" dxfId="9" priority="5">
      <formula>G13="Check!"</formula>
    </cfRule>
  </conditionalFormatting>
  <conditionalFormatting sqref="G16">
    <cfRule type="expression" dxfId="8" priority="4">
      <formula>G16="Check!"</formula>
    </cfRule>
  </conditionalFormatting>
  <conditionalFormatting sqref="G17">
    <cfRule type="expression" dxfId="7" priority="3">
      <formula>G17="Check!"</formula>
    </cfRule>
  </conditionalFormatting>
  <conditionalFormatting sqref="G18">
    <cfRule type="expression" dxfId="6" priority="2">
      <formula>G18="Check!"</formula>
    </cfRule>
  </conditionalFormatting>
  <conditionalFormatting sqref="D14">
    <cfRule type="expression" dxfId="5" priority="1">
      <formula>D14="Check!"</formula>
    </cfRule>
  </conditionalFormatting>
  <hyperlinks>
    <hyperlink ref="B6:C6" location="Legend!A1" display="Legend"/>
    <hyperlink ref="E6:F6" location="'Project List'!A1" display="Project List"/>
    <hyperlink ref="H6:I6" location="Inflation!A1" display="Inflation"/>
    <hyperlink ref="B13:C13" location="'Forecast Expenditure'!A1" display="Forecast Expenditure"/>
    <hyperlink ref="H7:I7" location="'Historical Expenditure'!A1" display="Historical Expenditure"/>
    <hyperlink ref="H8:I8" location="'Historical Volumes'!A1" display="Historical Volumes"/>
    <hyperlink ref="B14:C14" location="'Forecast Volumes'!A1" display="Forecast Volumes"/>
    <hyperlink ref="E13:F13" location="'Direct Capex'!A1" display="Direct Capex"/>
    <hyperlink ref="E14:F14" location="'Reset RIN 2.2 Repex'!A1" display="Reset RIN 2.2 Repex"/>
    <hyperlink ref="E7:F7" location="'Project List Volumes'!A1" display="Project List Volumes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AF291"/>
  <sheetViews>
    <sheetView zoomScale="80" zoomScaleNormal="80" workbookViewId="0">
      <pane ySplit="8" topLeftCell="A9" activePane="bottomLeft" state="frozen"/>
      <selection activeCell="H162" sqref="H162"/>
      <selection pane="bottomLeft" activeCell="B9" sqref="B9"/>
    </sheetView>
  </sheetViews>
  <sheetFormatPr defaultColWidth="0" defaultRowHeight="12.75" zeroHeight="1" x14ac:dyDescent="0.2"/>
  <cols>
    <col min="1" max="1" width="3.625" style="110" customWidth="1"/>
    <col min="2" max="2" width="8" style="110" customWidth="1"/>
    <col min="3" max="3" width="63.875" style="110" bestFit="1" customWidth="1"/>
    <col min="4" max="4" width="20.75" style="153" customWidth="1"/>
    <col min="5" max="7" width="16.25" style="110" customWidth="1"/>
    <col min="8" max="14" width="11.5" style="110" customWidth="1"/>
    <col min="15" max="15" width="10.625" style="61" customWidth="1"/>
    <col min="16" max="16" width="3.625" style="110" customWidth="1"/>
    <col min="17" max="22" width="9" style="110" hidden="1" customWidth="1"/>
    <col min="23" max="23" width="9" style="61" hidden="1" customWidth="1"/>
    <col min="24" max="16384" width="9" style="110" hidden="1"/>
  </cols>
  <sheetData>
    <row r="1" spans="1:32" ht="18" x14ac:dyDescent="0.25">
      <c r="A1" s="24" t="s">
        <v>139</v>
      </c>
      <c r="B1" s="24"/>
      <c r="C1" s="24"/>
      <c r="D1" s="148"/>
      <c r="E1" s="24"/>
      <c r="F1" s="24"/>
      <c r="G1" s="24"/>
      <c r="H1" s="24"/>
      <c r="I1" s="24"/>
      <c r="J1" s="24"/>
      <c r="K1" s="24"/>
      <c r="L1" s="24"/>
      <c r="M1" s="24"/>
      <c r="N1" s="24"/>
      <c r="O1" s="27" t="s">
        <v>39</v>
      </c>
      <c r="P1" s="24"/>
      <c r="Q1" s="24"/>
      <c r="R1" s="24"/>
      <c r="S1" s="24"/>
      <c r="T1" s="24"/>
      <c r="U1" s="24"/>
      <c r="V1" s="24"/>
      <c r="W1" s="55"/>
      <c r="X1" s="24"/>
      <c r="Y1" s="24"/>
      <c r="Z1" s="24"/>
      <c r="AA1" s="24"/>
      <c r="AB1" s="24"/>
      <c r="AC1" s="24"/>
      <c r="AD1" s="24"/>
      <c r="AE1" s="24"/>
      <c r="AF1" s="24"/>
    </row>
    <row r="2" spans="1:32" ht="15.75" x14ac:dyDescent="0.25">
      <c r="A2" s="26" t="str">
        <f ca="1">RIGHT(CELL("filename", $A$1), LEN(CELL("filename", $A$1)) - SEARCH("]", CELL("filename", $A$1)))</f>
        <v>Project List</v>
      </c>
      <c r="B2" s="26"/>
      <c r="C2" s="26"/>
      <c r="D2" s="149"/>
      <c r="E2" s="26"/>
      <c r="F2" s="26"/>
      <c r="G2" s="26"/>
      <c r="H2" s="26"/>
      <c r="I2" s="26"/>
      <c r="J2" s="26"/>
      <c r="K2" s="26"/>
      <c r="L2" s="26"/>
      <c r="M2" s="26"/>
      <c r="N2" s="26"/>
      <c r="O2" s="54"/>
      <c r="P2" s="26"/>
      <c r="Q2" s="26"/>
      <c r="R2" s="26"/>
      <c r="S2" s="26"/>
      <c r="T2" s="26"/>
      <c r="U2" s="26"/>
      <c r="V2" s="26"/>
      <c r="W2" s="54"/>
      <c r="X2" s="26"/>
      <c r="Y2" s="26"/>
      <c r="Z2" s="26"/>
      <c r="AA2" s="26"/>
      <c r="AB2" s="26"/>
      <c r="AC2" s="26"/>
      <c r="AD2" s="26"/>
      <c r="AE2" s="26"/>
      <c r="AF2" s="26"/>
    </row>
    <row r="3" spans="1:32" x14ac:dyDescent="0.2">
      <c r="A3" s="92"/>
      <c r="B3" s="92"/>
      <c r="C3" s="92"/>
      <c r="D3" s="150"/>
      <c r="E3" s="92"/>
      <c r="F3" s="92"/>
      <c r="G3" s="92"/>
      <c r="H3" s="92"/>
      <c r="I3" s="92"/>
      <c r="J3" s="92"/>
      <c r="K3" s="92"/>
      <c r="L3" s="92"/>
      <c r="M3" s="92"/>
      <c r="N3" s="92"/>
      <c r="O3" s="60"/>
      <c r="P3" s="92"/>
      <c r="Q3" s="92"/>
      <c r="R3" s="92"/>
      <c r="S3" s="92"/>
      <c r="T3" s="92"/>
      <c r="U3" s="92"/>
      <c r="V3" s="92"/>
      <c r="W3" s="60"/>
      <c r="X3" s="92"/>
      <c r="Y3" s="92"/>
      <c r="Z3" s="92"/>
      <c r="AA3" s="92"/>
      <c r="AB3" s="92"/>
      <c r="AC3" s="92"/>
      <c r="AD3" s="92"/>
      <c r="AE3" s="92"/>
      <c r="AF3" s="92"/>
    </row>
    <row r="4" spans="1:32" x14ac:dyDescent="0.2">
      <c r="A4" s="92"/>
      <c r="B4" s="57" t="s">
        <v>146</v>
      </c>
      <c r="C4" s="92"/>
      <c r="D4" s="150"/>
      <c r="E4" s="92"/>
      <c r="F4" s="92"/>
      <c r="G4" s="92"/>
      <c r="H4" s="92"/>
      <c r="I4" s="92"/>
      <c r="J4" s="92"/>
      <c r="K4" s="92"/>
      <c r="L4" s="92"/>
      <c r="M4" s="92"/>
      <c r="N4" s="92"/>
      <c r="O4" s="60"/>
      <c r="P4" s="92"/>
      <c r="Q4" s="92"/>
      <c r="R4" s="92"/>
      <c r="S4" s="92"/>
      <c r="T4" s="92"/>
      <c r="U4" s="92"/>
      <c r="V4" s="92"/>
      <c r="W4" s="60"/>
      <c r="X4" s="92"/>
      <c r="Y4" s="92"/>
      <c r="Z4" s="92"/>
      <c r="AA4" s="92"/>
      <c r="AB4" s="92"/>
      <c r="AC4" s="92"/>
      <c r="AD4" s="92"/>
      <c r="AE4" s="92"/>
      <c r="AF4" s="92"/>
    </row>
    <row r="5" spans="1:32" x14ac:dyDescent="0.2">
      <c r="A5" s="92"/>
      <c r="B5" s="83"/>
      <c r="C5" s="92"/>
      <c r="D5" s="150"/>
      <c r="E5" s="92"/>
      <c r="F5" s="92"/>
      <c r="G5" s="92"/>
      <c r="H5" s="92"/>
      <c r="I5" s="174"/>
      <c r="J5" s="174"/>
      <c r="K5" s="92"/>
      <c r="L5" s="92"/>
      <c r="M5" s="92"/>
      <c r="N5" s="92"/>
      <c r="O5" s="60"/>
      <c r="P5" s="92"/>
      <c r="Q5" s="92"/>
      <c r="R5" s="92"/>
      <c r="S5" s="92"/>
      <c r="T5" s="92"/>
      <c r="U5" s="92"/>
      <c r="V5" s="92"/>
      <c r="W5" s="60"/>
      <c r="X5" s="92"/>
      <c r="Y5" s="92"/>
      <c r="Z5" s="92"/>
      <c r="AA5" s="92"/>
      <c r="AB5" s="92"/>
      <c r="AC5" s="92"/>
      <c r="AD5" s="92"/>
      <c r="AE5" s="92"/>
      <c r="AF5" s="92"/>
    </row>
    <row r="6" spans="1:32" x14ac:dyDescent="0.2">
      <c r="A6" s="92"/>
      <c r="B6" s="65"/>
      <c r="C6" s="92"/>
      <c r="D6" s="150"/>
      <c r="E6" s="92"/>
      <c r="F6" s="92"/>
      <c r="G6" s="92"/>
      <c r="H6" s="92"/>
      <c r="I6" s="92"/>
      <c r="J6" s="92"/>
      <c r="K6" s="92"/>
      <c r="L6" s="92"/>
      <c r="M6" s="92"/>
      <c r="N6" s="92"/>
      <c r="O6" s="60"/>
      <c r="P6" s="92"/>
      <c r="Q6" s="92"/>
      <c r="R6" s="92"/>
      <c r="S6" s="92"/>
      <c r="T6" s="92"/>
      <c r="U6" s="92"/>
      <c r="V6" s="92"/>
      <c r="W6" s="60"/>
      <c r="X6" s="92"/>
      <c r="Y6" s="92"/>
      <c r="Z6" s="92"/>
      <c r="AA6" s="92"/>
      <c r="AB6" s="92"/>
      <c r="AC6" s="92"/>
      <c r="AD6" s="92"/>
      <c r="AE6" s="90"/>
      <c r="AF6" s="90"/>
    </row>
    <row r="7" spans="1:32" x14ac:dyDescent="0.2">
      <c r="A7" s="92"/>
      <c r="B7" s="92"/>
      <c r="C7" s="92"/>
      <c r="D7" s="150"/>
      <c r="E7" s="92"/>
      <c r="F7" s="92"/>
      <c r="G7" s="92"/>
      <c r="H7" s="205" t="str">
        <f>"$ 2019"</f>
        <v>$ 2019</v>
      </c>
      <c r="I7" s="206"/>
      <c r="J7" s="206"/>
      <c r="K7" s="206"/>
      <c r="L7" s="206"/>
      <c r="M7" s="206"/>
      <c r="N7" s="206"/>
      <c r="O7" s="207"/>
      <c r="P7" s="92"/>
      <c r="Q7" s="92"/>
      <c r="R7" s="92"/>
      <c r="S7" s="92"/>
      <c r="T7" s="92"/>
      <c r="U7" s="92"/>
      <c r="V7" s="92"/>
      <c r="W7" s="60"/>
      <c r="X7" s="92"/>
      <c r="Y7" s="92"/>
      <c r="Z7" s="92"/>
      <c r="AA7" s="92"/>
      <c r="AB7" s="92"/>
      <c r="AC7" s="92"/>
      <c r="AD7" s="92"/>
      <c r="AE7" s="90"/>
      <c r="AF7" s="90"/>
    </row>
    <row r="8" spans="1:32" ht="25.5" x14ac:dyDescent="0.2">
      <c r="A8" s="92"/>
      <c r="B8" s="161" t="s">
        <v>46</v>
      </c>
      <c r="C8" s="161" t="s">
        <v>147</v>
      </c>
      <c r="D8" s="154" t="s">
        <v>148</v>
      </c>
      <c r="E8" s="161" t="s">
        <v>149</v>
      </c>
      <c r="F8" s="161" t="s">
        <v>387</v>
      </c>
      <c r="G8" s="161" t="s">
        <v>388</v>
      </c>
      <c r="H8" s="91" t="s">
        <v>440</v>
      </c>
      <c r="I8" s="91" t="s">
        <v>441</v>
      </c>
      <c r="J8" s="91" t="s">
        <v>442</v>
      </c>
      <c r="K8" s="91" t="s">
        <v>443</v>
      </c>
      <c r="L8" s="91" t="s">
        <v>444</v>
      </c>
      <c r="M8" s="91" t="s">
        <v>445</v>
      </c>
      <c r="N8" s="91" t="s">
        <v>446</v>
      </c>
      <c r="O8" s="91" t="s">
        <v>476</v>
      </c>
      <c r="P8" s="92"/>
      <c r="Q8" s="92"/>
      <c r="R8" s="92"/>
      <c r="S8" s="92"/>
      <c r="T8" s="92"/>
      <c r="U8" s="92"/>
      <c r="V8" s="92"/>
      <c r="W8" s="60"/>
      <c r="X8" s="92"/>
      <c r="Y8" s="92"/>
      <c r="Z8" s="92"/>
      <c r="AA8" s="92"/>
      <c r="AB8" s="92"/>
      <c r="AC8" s="92"/>
      <c r="AD8" s="92"/>
      <c r="AE8" s="90"/>
      <c r="AF8" s="90"/>
    </row>
    <row r="9" spans="1:32" x14ac:dyDescent="0.2">
      <c r="A9" s="92"/>
      <c r="B9" s="182">
        <v>143</v>
      </c>
      <c r="C9" s="168" t="s">
        <v>277</v>
      </c>
      <c r="D9" s="168" t="s">
        <v>465</v>
      </c>
      <c r="E9" s="59" t="s">
        <v>389</v>
      </c>
      <c r="F9" s="168" t="s">
        <v>392</v>
      </c>
      <c r="G9" s="195" t="str">
        <f>CONCATENATE(E9&amp;" - "&amp;F9)</f>
        <v>Switchgear - &gt; 11 KV &amp; &lt; = 22 KV  ; LOAD BREAK SWITCH</v>
      </c>
      <c r="H9" s="184">
        <v>72817.5</v>
      </c>
      <c r="I9" s="71">
        <v>145635</v>
      </c>
      <c r="J9" s="71">
        <v>145635</v>
      </c>
      <c r="K9" s="71">
        <v>145635</v>
      </c>
      <c r="L9" s="71">
        <v>145635</v>
      </c>
      <c r="M9" s="71">
        <v>145635</v>
      </c>
      <c r="N9" s="71">
        <v>145635</v>
      </c>
      <c r="O9" s="146">
        <f>SUM(J9:N9)</f>
        <v>728175</v>
      </c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112"/>
      <c r="AF9" s="90"/>
    </row>
    <row r="10" spans="1:32" x14ac:dyDescent="0.2">
      <c r="A10" s="92"/>
      <c r="B10" s="182">
        <v>143</v>
      </c>
      <c r="C10" s="168" t="s">
        <v>277</v>
      </c>
      <c r="D10" s="168" t="s">
        <v>287</v>
      </c>
      <c r="E10" s="59" t="s">
        <v>389</v>
      </c>
      <c r="F10" s="168" t="s">
        <v>392</v>
      </c>
      <c r="G10" s="195" t="str">
        <f t="shared" ref="G10:G70" si="0">CONCATENATE(E10&amp;" - "&amp;F10)</f>
        <v>Switchgear - &gt; 11 KV &amp; &lt; = 22 KV  ; LOAD BREAK SWITCH</v>
      </c>
      <c r="H10" s="184">
        <v>25000</v>
      </c>
      <c r="I10" s="71">
        <v>0</v>
      </c>
      <c r="J10" s="71">
        <v>0</v>
      </c>
      <c r="K10" s="71">
        <v>0</v>
      </c>
      <c r="L10" s="71">
        <v>0</v>
      </c>
      <c r="M10" s="71">
        <v>0</v>
      </c>
      <c r="N10" s="71">
        <v>0</v>
      </c>
      <c r="O10" s="146">
        <f t="shared" ref="O10:O72" si="1">SUM(J10:N10)</f>
        <v>0</v>
      </c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112"/>
      <c r="AF10" s="90"/>
    </row>
    <row r="11" spans="1:32" x14ac:dyDescent="0.2">
      <c r="A11" s="92"/>
      <c r="B11" s="182">
        <v>143</v>
      </c>
      <c r="C11" s="168" t="s">
        <v>277</v>
      </c>
      <c r="D11" s="168" t="s">
        <v>338</v>
      </c>
      <c r="E11" s="59" t="s">
        <v>389</v>
      </c>
      <c r="F11" s="168" t="s">
        <v>392</v>
      </c>
      <c r="G11" s="195" t="str">
        <f t="shared" si="0"/>
        <v>Switchgear - &gt; 11 KV &amp; &lt; = 22 KV  ; LOAD BREAK SWITCH</v>
      </c>
      <c r="H11" s="184">
        <v>40000</v>
      </c>
      <c r="I11" s="71">
        <v>0</v>
      </c>
      <c r="J11" s="71">
        <v>0</v>
      </c>
      <c r="K11" s="71">
        <v>0</v>
      </c>
      <c r="L11" s="71">
        <v>0</v>
      </c>
      <c r="M11" s="71">
        <v>0</v>
      </c>
      <c r="N11" s="71">
        <v>0</v>
      </c>
      <c r="O11" s="146">
        <f t="shared" si="1"/>
        <v>0</v>
      </c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112"/>
      <c r="AF11" s="90"/>
    </row>
    <row r="12" spans="1:32" x14ac:dyDescent="0.2">
      <c r="A12" s="92"/>
      <c r="B12" s="182">
        <v>143</v>
      </c>
      <c r="C12" s="168" t="s">
        <v>277</v>
      </c>
      <c r="D12" s="168" t="s">
        <v>288</v>
      </c>
      <c r="E12" s="59" t="s">
        <v>389</v>
      </c>
      <c r="F12" s="168" t="s">
        <v>392</v>
      </c>
      <c r="G12" s="195" t="str">
        <f t="shared" si="0"/>
        <v>Switchgear - &gt; 11 KV &amp; &lt; = 22 KV  ; LOAD BREAK SWITCH</v>
      </c>
      <c r="H12" s="184">
        <v>25000</v>
      </c>
      <c r="I12" s="71">
        <v>0</v>
      </c>
      <c r="J12" s="71">
        <v>0</v>
      </c>
      <c r="K12" s="71">
        <v>0</v>
      </c>
      <c r="L12" s="71">
        <v>0</v>
      </c>
      <c r="M12" s="71">
        <v>0</v>
      </c>
      <c r="N12" s="71">
        <v>0</v>
      </c>
      <c r="O12" s="146">
        <f t="shared" si="1"/>
        <v>0</v>
      </c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0"/>
      <c r="AF12" s="90"/>
    </row>
    <row r="13" spans="1:32" x14ac:dyDescent="0.2">
      <c r="A13" s="92"/>
      <c r="B13" s="182">
        <v>143</v>
      </c>
      <c r="C13" s="168" t="s">
        <v>369</v>
      </c>
      <c r="D13" s="168" t="s">
        <v>465</v>
      </c>
      <c r="E13" s="59" t="s">
        <v>389</v>
      </c>
      <c r="F13" s="168" t="s">
        <v>392</v>
      </c>
      <c r="G13" s="195" t="str">
        <f t="shared" si="0"/>
        <v>Switchgear - &gt; 11 KV &amp; &lt; = 22 KV  ; LOAD BREAK SWITCH</v>
      </c>
      <c r="H13" s="184">
        <v>240000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0</v>
      </c>
      <c r="O13" s="146">
        <f t="shared" si="1"/>
        <v>0</v>
      </c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112"/>
      <c r="AF13" s="90"/>
    </row>
    <row r="14" spans="1:32" x14ac:dyDescent="0.2">
      <c r="A14" s="92"/>
      <c r="B14" s="182">
        <v>143</v>
      </c>
      <c r="C14" s="168" t="s">
        <v>370</v>
      </c>
      <c r="D14" s="168" t="s">
        <v>465</v>
      </c>
      <c r="E14" s="59" t="s">
        <v>389</v>
      </c>
      <c r="F14" s="168" t="s">
        <v>392</v>
      </c>
      <c r="G14" s="195" t="str">
        <f t="shared" si="0"/>
        <v>Switchgear - &gt; 11 KV &amp; &lt; = 22 KV  ; LOAD BREAK SWITCH</v>
      </c>
      <c r="H14" s="184">
        <v>661284</v>
      </c>
      <c r="I14" s="71">
        <v>1322568</v>
      </c>
      <c r="J14" s="71">
        <v>1322568</v>
      </c>
      <c r="K14" s="71">
        <v>1322568</v>
      </c>
      <c r="L14" s="71">
        <v>1322568</v>
      </c>
      <c r="M14" s="71">
        <v>1322568</v>
      </c>
      <c r="N14" s="71">
        <v>1322568</v>
      </c>
      <c r="O14" s="146">
        <f>SUM(J14:N14)</f>
        <v>6612840</v>
      </c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112"/>
      <c r="AF14" s="90"/>
    </row>
    <row r="15" spans="1:32" x14ac:dyDescent="0.2">
      <c r="A15" s="92"/>
      <c r="B15" s="182">
        <v>143</v>
      </c>
      <c r="C15" s="168" t="s">
        <v>371</v>
      </c>
      <c r="D15" s="168" t="s">
        <v>465</v>
      </c>
      <c r="E15" s="59" t="s">
        <v>389</v>
      </c>
      <c r="F15" s="168" t="s">
        <v>392</v>
      </c>
      <c r="G15" s="195" t="str">
        <f t="shared" si="0"/>
        <v>Switchgear - &gt; 11 KV &amp; &lt; = 22 KV  ; LOAD BREAK SWITCH</v>
      </c>
      <c r="H15" s="184">
        <v>879067.83509999991</v>
      </c>
      <c r="I15" s="71">
        <v>879067.83509999991</v>
      </c>
      <c r="J15" s="71">
        <v>879067.83509999991</v>
      </c>
      <c r="K15" s="71">
        <v>879067.83509999991</v>
      </c>
      <c r="L15" s="71">
        <v>879067.83509999991</v>
      </c>
      <c r="M15" s="71">
        <v>879067.83509999991</v>
      </c>
      <c r="N15" s="71">
        <v>879067.83509999991</v>
      </c>
      <c r="O15" s="146">
        <f t="shared" si="1"/>
        <v>4395339.1754999999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112"/>
      <c r="AF15" s="90"/>
    </row>
    <row r="16" spans="1:32" x14ac:dyDescent="0.2">
      <c r="A16" s="92"/>
      <c r="B16" s="182">
        <v>143</v>
      </c>
      <c r="C16" s="168" t="s">
        <v>385</v>
      </c>
      <c r="D16" s="168" t="s">
        <v>465</v>
      </c>
      <c r="E16" s="59" t="s">
        <v>389</v>
      </c>
      <c r="F16" s="168" t="s">
        <v>392</v>
      </c>
      <c r="G16" s="195" t="str">
        <f t="shared" si="0"/>
        <v>Switchgear - &gt; 11 KV &amp; &lt; = 22 KV  ; LOAD BREAK SWITCH</v>
      </c>
      <c r="H16" s="184">
        <v>127223</v>
      </c>
      <c r="I16" s="71">
        <v>164446</v>
      </c>
      <c r="J16" s="71">
        <v>164446</v>
      </c>
      <c r="K16" s="71">
        <v>164446</v>
      </c>
      <c r="L16" s="71">
        <v>164446</v>
      </c>
      <c r="M16" s="71">
        <v>164446</v>
      </c>
      <c r="N16" s="71">
        <v>164446</v>
      </c>
      <c r="O16" s="146">
        <f t="shared" si="1"/>
        <v>822230</v>
      </c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112"/>
      <c r="AF16" s="90"/>
    </row>
    <row r="17" spans="1:32" x14ac:dyDescent="0.2">
      <c r="A17" s="92"/>
      <c r="B17" s="182">
        <v>143</v>
      </c>
      <c r="C17" s="168" t="s">
        <v>385</v>
      </c>
      <c r="D17" s="168" t="s">
        <v>279</v>
      </c>
      <c r="E17" s="59" t="s">
        <v>389</v>
      </c>
      <c r="F17" s="168" t="s">
        <v>392</v>
      </c>
      <c r="G17" s="195" t="str">
        <f t="shared" si="0"/>
        <v>Switchgear - &gt; 11 KV &amp; &lt; = 22 KV  ; LOAD BREAK SWITCH</v>
      </c>
      <c r="H17" s="184">
        <v>45000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146">
        <f t="shared" si="1"/>
        <v>0</v>
      </c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112"/>
      <c r="AF17" s="90"/>
    </row>
    <row r="18" spans="1:32" x14ac:dyDescent="0.2">
      <c r="A18" s="92"/>
      <c r="B18" s="182">
        <v>143</v>
      </c>
      <c r="C18" s="168" t="s">
        <v>385</v>
      </c>
      <c r="D18" s="168" t="s">
        <v>278</v>
      </c>
      <c r="E18" s="59" t="s">
        <v>389</v>
      </c>
      <c r="F18" s="168" t="s">
        <v>392</v>
      </c>
      <c r="G18" s="195" t="str">
        <f t="shared" si="0"/>
        <v>Switchgear - &gt; 11 KV &amp; &lt; = 22 KV  ; LOAD BREAK SWITCH</v>
      </c>
      <c r="H18" s="184">
        <v>50000</v>
      </c>
      <c r="I18" s="71">
        <v>0</v>
      </c>
      <c r="J18" s="71">
        <v>0</v>
      </c>
      <c r="K18" s="71">
        <v>0</v>
      </c>
      <c r="L18" s="71">
        <v>0</v>
      </c>
      <c r="M18" s="71">
        <v>0</v>
      </c>
      <c r="N18" s="71">
        <v>0</v>
      </c>
      <c r="O18" s="146">
        <f t="shared" si="1"/>
        <v>0</v>
      </c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112"/>
      <c r="AF18" s="90"/>
    </row>
    <row r="19" spans="1:32" x14ac:dyDescent="0.2">
      <c r="A19" s="92"/>
      <c r="B19" s="182">
        <v>143</v>
      </c>
      <c r="C19" s="168" t="s">
        <v>385</v>
      </c>
      <c r="D19" s="168" t="s">
        <v>337</v>
      </c>
      <c r="E19" s="59" t="s">
        <v>389</v>
      </c>
      <c r="F19" s="168" t="s">
        <v>392</v>
      </c>
      <c r="G19" s="195" t="str">
        <f t="shared" si="0"/>
        <v>Switchgear - &gt; 11 KV &amp; &lt; = 22 KV  ; LOAD BREAK SWITCH</v>
      </c>
      <c r="H19" s="184">
        <v>55000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146">
        <f t="shared" si="1"/>
        <v>0</v>
      </c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112"/>
      <c r="AF19" s="90"/>
    </row>
    <row r="20" spans="1:32" x14ac:dyDescent="0.2">
      <c r="A20" s="92"/>
      <c r="B20" s="182">
        <v>143</v>
      </c>
      <c r="C20" s="168" t="s">
        <v>368</v>
      </c>
      <c r="D20" s="168" t="s">
        <v>465</v>
      </c>
      <c r="E20" s="59" t="s">
        <v>389</v>
      </c>
      <c r="F20" s="168" t="s">
        <v>392</v>
      </c>
      <c r="G20" s="195" t="str">
        <f t="shared" si="0"/>
        <v>Switchgear - &gt; 11 KV &amp; &lt; = 22 KV  ; LOAD BREAK SWITCH</v>
      </c>
      <c r="H20" s="184">
        <v>52846</v>
      </c>
      <c r="I20" s="71">
        <v>52846</v>
      </c>
      <c r="J20" s="71">
        <v>52846</v>
      </c>
      <c r="K20" s="71">
        <v>52846</v>
      </c>
      <c r="L20" s="71">
        <v>52846</v>
      </c>
      <c r="M20" s="71">
        <v>52846</v>
      </c>
      <c r="N20" s="71">
        <v>52846</v>
      </c>
      <c r="O20" s="146">
        <f t="shared" si="1"/>
        <v>264230</v>
      </c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112"/>
      <c r="AF20" s="90"/>
    </row>
    <row r="21" spans="1:32" x14ac:dyDescent="0.2">
      <c r="A21" s="92"/>
      <c r="B21" s="182">
        <v>144</v>
      </c>
      <c r="C21" s="168" t="s">
        <v>151</v>
      </c>
      <c r="D21" s="168" t="s">
        <v>465</v>
      </c>
      <c r="E21" s="59" t="s">
        <v>390</v>
      </c>
      <c r="F21" s="168" t="s">
        <v>393</v>
      </c>
      <c r="G21" s="195" t="str">
        <f t="shared" si="0"/>
        <v>Transformers - GROUND OUTDOOR / INDOOR CHAMBER MOUNTED ; ˂  22 KV ;  &gt; 60 KVA  AND &lt; = 600 KVA ; MULTIPLE PHASE</v>
      </c>
      <c r="H21" s="184">
        <v>40764</v>
      </c>
      <c r="I21" s="71">
        <v>104528</v>
      </c>
      <c r="J21" s="71">
        <v>104528</v>
      </c>
      <c r="K21" s="71">
        <v>104528</v>
      </c>
      <c r="L21" s="71">
        <v>104528</v>
      </c>
      <c r="M21" s="71">
        <v>104528</v>
      </c>
      <c r="N21" s="71">
        <v>104528</v>
      </c>
      <c r="O21" s="146">
        <f t="shared" si="1"/>
        <v>522640</v>
      </c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112"/>
      <c r="AF21" s="90"/>
    </row>
    <row r="22" spans="1:32" x14ac:dyDescent="0.2">
      <c r="A22" s="92"/>
      <c r="B22" s="182">
        <v>144</v>
      </c>
      <c r="C22" s="168" t="s">
        <v>151</v>
      </c>
      <c r="D22" s="168" t="s">
        <v>286</v>
      </c>
      <c r="E22" s="59" t="s">
        <v>390</v>
      </c>
      <c r="F22" s="168" t="s">
        <v>393</v>
      </c>
      <c r="G22" s="195" t="str">
        <f t="shared" si="0"/>
        <v>Transformers - GROUND OUTDOOR / INDOOR CHAMBER MOUNTED ; ˂  22 KV ;  &gt; 60 KVA  AND &lt; = 600 KVA ; MULTIPLE PHASE</v>
      </c>
      <c r="H22" s="184">
        <v>27500</v>
      </c>
      <c r="I22" s="71">
        <v>0</v>
      </c>
      <c r="J22" s="71">
        <v>0</v>
      </c>
      <c r="K22" s="71">
        <v>0</v>
      </c>
      <c r="L22" s="71">
        <v>0</v>
      </c>
      <c r="M22" s="71">
        <v>0</v>
      </c>
      <c r="N22" s="71">
        <v>0</v>
      </c>
      <c r="O22" s="146">
        <f t="shared" si="1"/>
        <v>0</v>
      </c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112"/>
      <c r="AF22" s="90"/>
    </row>
    <row r="23" spans="1:32" x14ac:dyDescent="0.2">
      <c r="A23" s="92"/>
      <c r="B23" s="182">
        <v>144</v>
      </c>
      <c r="C23" s="168" t="s">
        <v>151</v>
      </c>
      <c r="D23" s="168" t="s">
        <v>339</v>
      </c>
      <c r="E23" s="59" t="s">
        <v>390</v>
      </c>
      <c r="F23" s="168" t="s">
        <v>393</v>
      </c>
      <c r="G23" s="195" t="str">
        <f t="shared" si="0"/>
        <v>Transformers - GROUND OUTDOOR / INDOOR CHAMBER MOUNTED ; ˂  22 KV ;  &gt; 60 KVA  AND &lt; = 600 KVA ; MULTIPLE PHASE</v>
      </c>
      <c r="H23" s="184">
        <v>31500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146">
        <f t="shared" si="1"/>
        <v>0</v>
      </c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112"/>
      <c r="AF23" s="90"/>
    </row>
    <row r="24" spans="1:32" x14ac:dyDescent="0.2">
      <c r="A24" s="92"/>
      <c r="B24" s="182">
        <v>144</v>
      </c>
      <c r="C24" s="168" t="s">
        <v>372</v>
      </c>
      <c r="D24" s="168" t="s">
        <v>465</v>
      </c>
      <c r="E24" s="59" t="s">
        <v>390</v>
      </c>
      <c r="F24" s="168" t="s">
        <v>393</v>
      </c>
      <c r="G24" s="195" t="str">
        <f t="shared" si="0"/>
        <v>Transformers - GROUND OUTDOOR / INDOOR CHAMBER MOUNTED ; ˂  22 KV ;  &gt; 60 KVA  AND &lt; = 600 KVA ; MULTIPLE PHASE</v>
      </c>
      <c r="H24" s="184">
        <v>26029.5</v>
      </c>
      <c r="I24" s="71">
        <v>52059</v>
      </c>
      <c r="J24" s="71">
        <v>52059</v>
      </c>
      <c r="K24" s="71">
        <v>52059</v>
      </c>
      <c r="L24" s="71">
        <v>52059</v>
      </c>
      <c r="M24" s="71">
        <v>52059</v>
      </c>
      <c r="N24" s="71">
        <v>52059</v>
      </c>
      <c r="O24" s="146">
        <f t="shared" si="1"/>
        <v>260295</v>
      </c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112"/>
      <c r="AF24" s="90"/>
    </row>
    <row r="25" spans="1:32" x14ac:dyDescent="0.2">
      <c r="A25" s="92"/>
      <c r="B25" s="182">
        <v>144</v>
      </c>
      <c r="C25" s="168" t="s">
        <v>372</v>
      </c>
      <c r="D25" s="168" t="s">
        <v>338</v>
      </c>
      <c r="E25" s="59" t="s">
        <v>389</v>
      </c>
      <c r="F25" s="168" t="s">
        <v>392</v>
      </c>
      <c r="G25" s="195" t="str">
        <f t="shared" si="0"/>
        <v>Switchgear - &gt; 11 KV &amp; &lt; = 22 KV  ; LOAD BREAK SWITCH</v>
      </c>
      <c r="H25" s="184">
        <v>40000</v>
      </c>
      <c r="I25" s="71">
        <v>0</v>
      </c>
      <c r="J25" s="71">
        <v>0</v>
      </c>
      <c r="K25" s="71">
        <v>0</v>
      </c>
      <c r="L25" s="71">
        <v>0</v>
      </c>
      <c r="M25" s="71">
        <v>0</v>
      </c>
      <c r="N25" s="71">
        <v>0</v>
      </c>
      <c r="O25" s="146">
        <f t="shared" si="1"/>
        <v>0</v>
      </c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112"/>
      <c r="AF25" s="90"/>
    </row>
    <row r="26" spans="1:32" x14ac:dyDescent="0.2">
      <c r="A26" s="90"/>
      <c r="B26" s="182">
        <v>144</v>
      </c>
      <c r="C26" s="168" t="s">
        <v>340</v>
      </c>
      <c r="D26" s="168" t="s">
        <v>465</v>
      </c>
      <c r="E26" s="59" t="s">
        <v>390</v>
      </c>
      <c r="F26" s="168" t="s">
        <v>394</v>
      </c>
      <c r="G26" s="195" t="str">
        <f t="shared" si="0"/>
        <v>Transformers - KIOSK MOUNTED ; &lt; = 22KV ;  &gt; 60 KVA AND &lt; = 600 KVA  ; MULTIPLE PHASE</v>
      </c>
      <c r="H26" s="184">
        <v>369200</v>
      </c>
      <c r="I26" s="71">
        <v>539000</v>
      </c>
      <c r="J26" s="71">
        <v>490000</v>
      </c>
      <c r="K26" s="71">
        <v>490000</v>
      </c>
      <c r="L26" s="71">
        <v>490000</v>
      </c>
      <c r="M26" s="71">
        <v>490000</v>
      </c>
      <c r="N26" s="71">
        <v>588000</v>
      </c>
      <c r="O26" s="146">
        <f t="shared" si="1"/>
        <v>2548000</v>
      </c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112"/>
      <c r="AF26" s="90"/>
    </row>
    <row r="27" spans="1:32" x14ac:dyDescent="0.2">
      <c r="A27" s="90"/>
      <c r="B27" s="182">
        <v>144</v>
      </c>
      <c r="C27" s="168" t="s">
        <v>340</v>
      </c>
      <c r="D27" s="168" t="s">
        <v>341</v>
      </c>
      <c r="E27" s="59" t="s">
        <v>390</v>
      </c>
      <c r="F27" s="168" t="s">
        <v>394</v>
      </c>
      <c r="G27" s="195" t="str">
        <f t="shared" si="0"/>
        <v>Transformers - KIOSK MOUNTED ; &lt; = 22KV ;  &gt; 60 KVA AND &lt; = 600 KVA  ; MULTIPLE PHASE</v>
      </c>
      <c r="H27" s="184">
        <v>30990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146">
        <f t="shared" si="1"/>
        <v>0</v>
      </c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112"/>
      <c r="AF27" s="90"/>
    </row>
    <row r="28" spans="1:32" x14ac:dyDescent="0.2">
      <c r="A28" s="90"/>
      <c r="B28" s="182">
        <v>144</v>
      </c>
      <c r="C28" s="168" t="s">
        <v>340</v>
      </c>
      <c r="D28" s="168" t="s">
        <v>342</v>
      </c>
      <c r="E28" s="59" t="s">
        <v>390</v>
      </c>
      <c r="F28" s="168" t="s">
        <v>394</v>
      </c>
      <c r="G28" s="195" t="str">
        <f t="shared" si="0"/>
        <v>Transformers - KIOSK MOUNTED ; &lt; = 22KV ;  &gt; 60 KVA AND &lt; = 600 KVA  ; MULTIPLE PHASE</v>
      </c>
      <c r="H28" s="184">
        <v>41500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146">
        <f t="shared" si="1"/>
        <v>0</v>
      </c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112"/>
      <c r="AF28" s="90"/>
    </row>
    <row r="29" spans="1:32" x14ac:dyDescent="0.2">
      <c r="A29" s="90"/>
      <c r="B29" s="182">
        <v>144</v>
      </c>
      <c r="C29" s="168" t="s">
        <v>373</v>
      </c>
      <c r="D29" s="168" t="s">
        <v>465</v>
      </c>
      <c r="E29" s="59" t="s">
        <v>390</v>
      </c>
      <c r="F29" s="168" t="s">
        <v>394</v>
      </c>
      <c r="G29" s="195" t="str">
        <f t="shared" si="0"/>
        <v>Transformers - KIOSK MOUNTED ; &lt; = 22KV ;  &gt; 60 KVA AND &lt; = 600 KVA  ; MULTIPLE PHASE</v>
      </c>
      <c r="H29" s="184">
        <v>183000</v>
      </c>
      <c r="I29" s="71">
        <v>147000</v>
      </c>
      <c r="J29" s="71">
        <v>98000</v>
      </c>
      <c r="K29" s="71">
        <v>98000</v>
      </c>
      <c r="L29" s="71">
        <v>98000</v>
      </c>
      <c r="M29" s="71">
        <v>98000</v>
      </c>
      <c r="N29" s="71">
        <v>147000</v>
      </c>
      <c r="O29" s="146">
        <f t="shared" si="1"/>
        <v>539000</v>
      </c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112"/>
      <c r="AF29" s="90"/>
    </row>
    <row r="30" spans="1:32" x14ac:dyDescent="0.2">
      <c r="A30" s="90"/>
      <c r="B30" s="182">
        <v>150</v>
      </c>
      <c r="C30" s="168" t="s">
        <v>343</v>
      </c>
      <c r="D30" s="168" t="s">
        <v>465</v>
      </c>
      <c r="E30" s="59" t="s">
        <v>391</v>
      </c>
      <c r="F30" s="168" t="s">
        <v>395</v>
      </c>
      <c r="G30" s="195" t="str">
        <f t="shared" si="0"/>
        <v>UGCables - &gt; 11 KV &amp; &lt; = 22 KV</v>
      </c>
      <c r="H30" s="184">
        <v>499327.5</v>
      </c>
      <c r="I30" s="71">
        <v>570660</v>
      </c>
      <c r="J30" s="71">
        <v>570660</v>
      </c>
      <c r="K30" s="71">
        <v>570660</v>
      </c>
      <c r="L30" s="71">
        <v>570660</v>
      </c>
      <c r="M30" s="71">
        <v>570660</v>
      </c>
      <c r="N30" s="71">
        <v>570660</v>
      </c>
      <c r="O30" s="146">
        <f t="shared" si="1"/>
        <v>2853300</v>
      </c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112"/>
      <c r="AF30" s="90"/>
    </row>
    <row r="31" spans="1:32" x14ac:dyDescent="0.2">
      <c r="A31" s="90"/>
      <c r="B31" s="182">
        <v>150</v>
      </c>
      <c r="C31" s="168" t="s">
        <v>343</v>
      </c>
      <c r="D31" s="168" t="s">
        <v>285</v>
      </c>
      <c r="E31" s="59" t="s">
        <v>391</v>
      </c>
      <c r="F31" s="168" t="s">
        <v>395</v>
      </c>
      <c r="G31" s="195" t="str">
        <f t="shared" si="0"/>
        <v>UGCables - &gt; 11 KV &amp; &lt; = 22 KV</v>
      </c>
      <c r="H31" s="184">
        <v>17500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146">
        <f t="shared" si="1"/>
        <v>0</v>
      </c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112"/>
      <c r="AF31" s="90"/>
    </row>
    <row r="32" spans="1:32" x14ac:dyDescent="0.2">
      <c r="A32" s="90"/>
      <c r="B32" s="182">
        <v>150</v>
      </c>
      <c r="C32" s="168" t="s">
        <v>375</v>
      </c>
      <c r="D32" s="168" t="s">
        <v>465</v>
      </c>
      <c r="E32" s="59" t="s">
        <v>150</v>
      </c>
      <c r="F32" s="168" t="s">
        <v>396</v>
      </c>
      <c r="G32" s="195" t="str">
        <f t="shared" si="0"/>
        <v>Other - Pillar / Pit</v>
      </c>
      <c r="H32" s="184">
        <v>13958</v>
      </c>
      <c r="I32" s="71">
        <v>13958</v>
      </c>
      <c r="J32" s="71">
        <v>13958</v>
      </c>
      <c r="K32" s="71">
        <v>13958</v>
      </c>
      <c r="L32" s="71">
        <v>13958</v>
      </c>
      <c r="M32" s="71">
        <v>13958</v>
      </c>
      <c r="N32" s="71">
        <v>13958</v>
      </c>
      <c r="O32" s="146">
        <f t="shared" si="1"/>
        <v>69790</v>
      </c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112"/>
      <c r="AF32" s="90"/>
    </row>
    <row r="33" spans="1:32" x14ac:dyDescent="0.2">
      <c r="A33" s="90"/>
      <c r="B33" s="182">
        <v>150</v>
      </c>
      <c r="C33" s="168" t="s">
        <v>374</v>
      </c>
      <c r="D33" s="168" t="s">
        <v>465</v>
      </c>
      <c r="E33" s="59" t="s">
        <v>391</v>
      </c>
      <c r="F33" s="168" t="s">
        <v>398</v>
      </c>
      <c r="G33" s="195" t="str">
        <f t="shared" si="0"/>
        <v>UGCables - ˂ = 1 KV</v>
      </c>
      <c r="H33" s="184">
        <v>27374</v>
      </c>
      <c r="I33" s="71">
        <v>27374</v>
      </c>
      <c r="J33" s="71">
        <v>27374</v>
      </c>
      <c r="K33" s="71">
        <v>27374</v>
      </c>
      <c r="L33" s="71">
        <v>27374</v>
      </c>
      <c r="M33" s="71">
        <v>27374</v>
      </c>
      <c r="N33" s="71">
        <v>27374</v>
      </c>
      <c r="O33" s="146">
        <f t="shared" si="1"/>
        <v>136870</v>
      </c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112"/>
      <c r="AF33" s="90"/>
    </row>
    <row r="34" spans="1:32" x14ac:dyDescent="0.2">
      <c r="A34" s="90"/>
      <c r="B34" s="182">
        <v>154</v>
      </c>
      <c r="C34" s="168" t="s">
        <v>376</v>
      </c>
      <c r="D34" s="168" t="s">
        <v>465</v>
      </c>
      <c r="E34" s="59" t="s">
        <v>150</v>
      </c>
      <c r="F34" s="168" t="s">
        <v>399</v>
      </c>
      <c r="G34" s="195" t="str">
        <f t="shared" si="0"/>
        <v>Other - Residual</v>
      </c>
      <c r="H34" s="184">
        <v>760851</v>
      </c>
      <c r="I34" s="71">
        <v>760851</v>
      </c>
      <c r="J34" s="71">
        <v>760851</v>
      </c>
      <c r="K34" s="71">
        <v>760851</v>
      </c>
      <c r="L34" s="71">
        <v>760851</v>
      </c>
      <c r="M34" s="71">
        <v>760851</v>
      </c>
      <c r="N34" s="71">
        <v>760851</v>
      </c>
      <c r="O34" s="146">
        <f t="shared" si="1"/>
        <v>3804255</v>
      </c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112"/>
      <c r="AF34" s="90"/>
    </row>
    <row r="35" spans="1:32" x14ac:dyDescent="0.2">
      <c r="A35" s="90"/>
      <c r="B35" s="182">
        <v>157</v>
      </c>
      <c r="C35" s="168" t="s">
        <v>162</v>
      </c>
      <c r="D35" s="168" t="s">
        <v>344</v>
      </c>
      <c r="E35" s="59" t="s">
        <v>150</v>
      </c>
      <c r="F35" s="168" t="s">
        <v>400</v>
      </c>
      <c r="G35" s="195" t="str">
        <f t="shared" si="0"/>
        <v>Other - Circuit Breaker Refurbishment</v>
      </c>
      <c r="H35" s="184">
        <v>122768</v>
      </c>
      <c r="I35" s="71">
        <v>122768</v>
      </c>
      <c r="J35" s="71">
        <v>122768</v>
      </c>
      <c r="K35" s="71">
        <v>122768</v>
      </c>
      <c r="L35" s="71">
        <v>122768</v>
      </c>
      <c r="M35" s="71">
        <v>122768</v>
      </c>
      <c r="N35" s="71">
        <v>122768</v>
      </c>
      <c r="O35" s="146">
        <f t="shared" si="1"/>
        <v>613840</v>
      </c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112"/>
      <c r="AF35" s="90"/>
    </row>
    <row r="36" spans="1:32" x14ac:dyDescent="0.2">
      <c r="A36" s="90"/>
      <c r="B36" s="182">
        <v>157</v>
      </c>
      <c r="C36" s="168" t="s">
        <v>281</v>
      </c>
      <c r="D36" s="168" t="s">
        <v>465</v>
      </c>
      <c r="E36" s="59" t="s">
        <v>389</v>
      </c>
      <c r="F36" s="168" t="s">
        <v>407</v>
      </c>
      <c r="G36" s="195" t="str">
        <f t="shared" si="0"/>
        <v>Switchgear - &gt; 11 KV &amp; &lt; = 22 KV  ; CIRCUIT BREAKER</v>
      </c>
      <c r="H36" s="184">
        <v>38161.5</v>
      </c>
      <c r="I36" s="71">
        <v>76323</v>
      </c>
      <c r="J36" s="71">
        <v>76323</v>
      </c>
      <c r="K36" s="71">
        <v>76323</v>
      </c>
      <c r="L36" s="71">
        <v>76323</v>
      </c>
      <c r="M36" s="71">
        <v>76323</v>
      </c>
      <c r="N36" s="71">
        <v>76323</v>
      </c>
      <c r="O36" s="146">
        <f t="shared" si="1"/>
        <v>381615</v>
      </c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112"/>
      <c r="AF36" s="90"/>
    </row>
    <row r="37" spans="1:32" x14ac:dyDescent="0.2">
      <c r="A37" s="90"/>
      <c r="B37" s="182">
        <v>157</v>
      </c>
      <c r="C37" s="168" t="s">
        <v>281</v>
      </c>
      <c r="D37" s="168" t="s">
        <v>364</v>
      </c>
      <c r="E37" s="59" t="s">
        <v>389</v>
      </c>
      <c r="F37" s="168" t="s">
        <v>407</v>
      </c>
      <c r="G37" s="195" t="str">
        <f t="shared" si="0"/>
        <v>Switchgear - &gt; 11 KV &amp; &lt; = 22 KV  ; CIRCUIT BREAKER</v>
      </c>
      <c r="H37" s="184">
        <v>38161.5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146">
        <f t="shared" si="1"/>
        <v>0</v>
      </c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112"/>
      <c r="AF37" s="90"/>
    </row>
    <row r="38" spans="1:32" x14ac:dyDescent="0.2">
      <c r="A38" s="90"/>
      <c r="B38" s="182">
        <v>157</v>
      </c>
      <c r="C38" s="168" t="s">
        <v>377</v>
      </c>
      <c r="D38" s="168" t="s">
        <v>465</v>
      </c>
      <c r="E38" s="59" t="s">
        <v>389</v>
      </c>
      <c r="F38" s="168" t="s">
        <v>392</v>
      </c>
      <c r="G38" s="195" t="str">
        <f t="shared" si="0"/>
        <v>Switchgear - &gt; 11 KV &amp; &lt; = 22 KV  ; LOAD BREAK SWITCH</v>
      </c>
      <c r="H38" s="184">
        <v>199138</v>
      </c>
      <c r="I38" s="71">
        <v>199138</v>
      </c>
      <c r="J38" s="71">
        <v>199138</v>
      </c>
      <c r="K38" s="71">
        <v>199138</v>
      </c>
      <c r="L38" s="71">
        <v>199138</v>
      </c>
      <c r="M38" s="71">
        <v>199138</v>
      </c>
      <c r="N38" s="71">
        <v>199138</v>
      </c>
      <c r="O38" s="146">
        <f t="shared" si="1"/>
        <v>995690</v>
      </c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112"/>
      <c r="AF38" s="90"/>
    </row>
    <row r="39" spans="1:32" x14ac:dyDescent="0.2">
      <c r="A39" s="90"/>
      <c r="B39" s="182">
        <v>157</v>
      </c>
      <c r="C39" s="168" t="s">
        <v>155</v>
      </c>
      <c r="D39" s="168" t="s">
        <v>465</v>
      </c>
      <c r="E39" s="59" t="s">
        <v>389</v>
      </c>
      <c r="F39" s="168" t="s">
        <v>401</v>
      </c>
      <c r="G39" s="195" t="str">
        <f t="shared" si="0"/>
        <v>Switchgear - &gt; 11 KV &amp; &lt; = 22 KV  ; LINKS</v>
      </c>
      <c r="H39" s="184">
        <v>218313</v>
      </c>
      <c r="I39" s="71">
        <v>291084</v>
      </c>
      <c r="J39" s="71">
        <v>291084</v>
      </c>
      <c r="K39" s="71">
        <v>291084</v>
      </c>
      <c r="L39" s="71">
        <v>291084</v>
      </c>
      <c r="M39" s="71">
        <v>291084</v>
      </c>
      <c r="N39" s="71">
        <v>291084</v>
      </c>
      <c r="O39" s="146">
        <f t="shared" si="1"/>
        <v>1455420</v>
      </c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112"/>
      <c r="AF39" s="90"/>
    </row>
    <row r="40" spans="1:32" x14ac:dyDescent="0.2">
      <c r="A40" s="90"/>
      <c r="B40" s="182">
        <v>157</v>
      </c>
      <c r="C40" s="168" t="s">
        <v>155</v>
      </c>
      <c r="D40" s="168" t="s">
        <v>173</v>
      </c>
      <c r="E40" s="59" t="s">
        <v>389</v>
      </c>
      <c r="F40" s="168" t="s">
        <v>401</v>
      </c>
      <c r="G40" s="195" t="str">
        <f t="shared" si="0"/>
        <v>Switchgear - &gt; 11 KV &amp; &lt; = 22 KV  ; LINKS</v>
      </c>
      <c r="H40" s="184">
        <v>72771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>
        <v>0</v>
      </c>
      <c r="O40" s="146">
        <f t="shared" si="1"/>
        <v>0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112"/>
      <c r="AF40" s="90"/>
    </row>
    <row r="41" spans="1:32" x14ac:dyDescent="0.2">
      <c r="A41" s="90"/>
      <c r="B41" s="182">
        <v>157</v>
      </c>
      <c r="C41" s="168" t="s">
        <v>156</v>
      </c>
      <c r="D41" s="168" t="s">
        <v>465</v>
      </c>
      <c r="E41" s="59" t="s">
        <v>389</v>
      </c>
      <c r="F41" s="168" t="s">
        <v>401</v>
      </c>
      <c r="G41" s="195" t="str">
        <f t="shared" si="0"/>
        <v>Switchgear - &gt; 11 KV &amp; &lt; = 22 KV  ; LINKS</v>
      </c>
      <c r="H41" s="184">
        <v>266531</v>
      </c>
      <c r="I41" s="71">
        <v>333062</v>
      </c>
      <c r="J41" s="71">
        <v>333062</v>
      </c>
      <c r="K41" s="71">
        <v>333062</v>
      </c>
      <c r="L41" s="71">
        <v>333062</v>
      </c>
      <c r="M41" s="71">
        <v>333062</v>
      </c>
      <c r="N41" s="71">
        <v>333062</v>
      </c>
      <c r="O41" s="146">
        <f t="shared" si="1"/>
        <v>1665310</v>
      </c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112"/>
      <c r="AF41" s="90"/>
    </row>
    <row r="42" spans="1:32" x14ac:dyDescent="0.2">
      <c r="A42" s="90"/>
      <c r="B42" s="182">
        <v>157</v>
      </c>
      <c r="C42" s="168" t="s">
        <v>158</v>
      </c>
      <c r="D42" s="168" t="s">
        <v>465</v>
      </c>
      <c r="E42" s="59" t="s">
        <v>150</v>
      </c>
      <c r="F42" s="168" t="s">
        <v>160</v>
      </c>
      <c r="G42" s="195" t="str">
        <f t="shared" si="0"/>
        <v>Other - Transformer Refurbishment</v>
      </c>
      <c r="H42" s="184">
        <v>221058</v>
      </c>
      <c r="I42" s="71">
        <v>202116</v>
      </c>
      <c r="J42" s="71">
        <v>202116</v>
      </c>
      <c r="K42" s="71">
        <v>202116</v>
      </c>
      <c r="L42" s="71">
        <v>202116</v>
      </c>
      <c r="M42" s="71">
        <v>202116</v>
      </c>
      <c r="N42" s="71">
        <v>202116</v>
      </c>
      <c r="O42" s="146">
        <f t="shared" si="1"/>
        <v>1010580</v>
      </c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112"/>
      <c r="AF42" s="90"/>
    </row>
    <row r="43" spans="1:32" x14ac:dyDescent="0.2">
      <c r="A43" s="90"/>
      <c r="B43" s="182">
        <v>157</v>
      </c>
      <c r="C43" s="168" t="s">
        <v>158</v>
      </c>
      <c r="D43" s="168" t="s">
        <v>167</v>
      </c>
      <c r="E43" s="59" t="s">
        <v>150</v>
      </c>
      <c r="F43" s="168" t="s">
        <v>160</v>
      </c>
      <c r="G43" s="195" t="str">
        <f t="shared" si="0"/>
        <v>Other - Transformer Refurbishment</v>
      </c>
      <c r="H43" s="184">
        <v>60000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146">
        <f t="shared" si="1"/>
        <v>0</v>
      </c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112"/>
      <c r="AF43" s="90"/>
    </row>
    <row r="44" spans="1:32" x14ac:dyDescent="0.2">
      <c r="A44" s="90"/>
      <c r="B44" s="182">
        <v>157</v>
      </c>
      <c r="C44" s="168" t="s">
        <v>157</v>
      </c>
      <c r="D44" s="168" t="s">
        <v>465</v>
      </c>
      <c r="E44" s="59" t="s">
        <v>389</v>
      </c>
      <c r="F44" s="168" t="s">
        <v>392</v>
      </c>
      <c r="G44" s="195" t="str">
        <f t="shared" si="0"/>
        <v>Switchgear - &gt; 11 KV &amp; &lt; = 22 KV  ; LOAD BREAK SWITCH</v>
      </c>
      <c r="H44" s="184">
        <v>26927</v>
      </c>
      <c r="I44" s="71">
        <v>53854</v>
      </c>
      <c r="J44" s="71">
        <v>53854</v>
      </c>
      <c r="K44" s="71">
        <v>53854</v>
      </c>
      <c r="L44" s="71">
        <v>53854</v>
      </c>
      <c r="M44" s="71">
        <v>53854</v>
      </c>
      <c r="N44" s="71">
        <v>53854</v>
      </c>
      <c r="O44" s="146">
        <f t="shared" si="1"/>
        <v>269270</v>
      </c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112"/>
      <c r="AF44" s="90"/>
    </row>
    <row r="45" spans="1:32" x14ac:dyDescent="0.2">
      <c r="A45" s="90"/>
      <c r="B45" s="182">
        <v>157</v>
      </c>
      <c r="C45" s="168" t="s">
        <v>157</v>
      </c>
      <c r="D45" s="168" t="s">
        <v>153</v>
      </c>
      <c r="E45" s="59" t="s">
        <v>389</v>
      </c>
      <c r="F45" s="168" t="s">
        <v>392</v>
      </c>
      <c r="G45" s="195" t="str">
        <f t="shared" si="0"/>
        <v>Switchgear - &gt; 11 KV &amp; &lt; = 22 KV  ; LOAD BREAK SWITCH</v>
      </c>
      <c r="H45" s="184">
        <v>13463.5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146">
        <f t="shared" si="1"/>
        <v>0</v>
      </c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112"/>
      <c r="AF45" s="90"/>
    </row>
    <row r="46" spans="1:32" x14ac:dyDescent="0.2">
      <c r="A46" s="90"/>
      <c r="B46" s="182">
        <v>157</v>
      </c>
      <c r="C46" s="168" t="s">
        <v>378</v>
      </c>
      <c r="D46" s="168" t="s">
        <v>465</v>
      </c>
      <c r="E46" s="59" t="s">
        <v>150</v>
      </c>
      <c r="F46" s="168" t="s">
        <v>402</v>
      </c>
      <c r="G46" s="195" t="str">
        <f t="shared" si="0"/>
        <v>Other - ACR</v>
      </c>
      <c r="H46" s="184">
        <v>170108</v>
      </c>
      <c r="I46" s="71">
        <v>170108</v>
      </c>
      <c r="J46" s="71">
        <v>170108</v>
      </c>
      <c r="K46" s="71">
        <v>170108</v>
      </c>
      <c r="L46" s="71">
        <v>170108</v>
      </c>
      <c r="M46" s="71">
        <v>170108</v>
      </c>
      <c r="N46" s="71">
        <v>170108</v>
      </c>
      <c r="O46" s="146">
        <f t="shared" si="1"/>
        <v>850540</v>
      </c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112"/>
      <c r="AF46" s="90"/>
    </row>
    <row r="47" spans="1:32" x14ac:dyDescent="0.2">
      <c r="A47" s="90"/>
      <c r="B47" s="182">
        <v>157</v>
      </c>
      <c r="C47" s="168" t="s">
        <v>152</v>
      </c>
      <c r="D47" s="168" t="s">
        <v>465</v>
      </c>
      <c r="E47" s="59" t="s">
        <v>150</v>
      </c>
      <c r="F47" s="168" t="s">
        <v>403</v>
      </c>
      <c r="G47" s="195" t="str">
        <f t="shared" si="0"/>
        <v>Other - Zone Substation Major Building / Property / Facilities</v>
      </c>
      <c r="H47" s="184">
        <v>98446</v>
      </c>
      <c r="I47" s="71">
        <v>98446</v>
      </c>
      <c r="J47" s="71">
        <v>98446</v>
      </c>
      <c r="K47" s="71">
        <v>98446</v>
      </c>
      <c r="L47" s="71">
        <v>98446</v>
      </c>
      <c r="M47" s="71">
        <v>98446</v>
      </c>
      <c r="N47" s="71">
        <v>98446</v>
      </c>
      <c r="O47" s="146">
        <f t="shared" si="1"/>
        <v>492230</v>
      </c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112"/>
      <c r="AF47" s="90"/>
    </row>
    <row r="48" spans="1:32" x14ac:dyDescent="0.2">
      <c r="A48" s="90"/>
      <c r="B48" s="182">
        <v>157</v>
      </c>
      <c r="C48" s="168" t="s">
        <v>159</v>
      </c>
      <c r="D48" s="168" t="s">
        <v>465</v>
      </c>
      <c r="E48" s="59" t="s">
        <v>150</v>
      </c>
      <c r="F48" s="168" t="s">
        <v>403</v>
      </c>
      <c r="G48" s="195" t="str">
        <f t="shared" si="0"/>
        <v>Other - Zone Substation Major Building / Property / Facilities</v>
      </c>
      <c r="H48" s="184">
        <v>37867</v>
      </c>
      <c r="I48" s="71">
        <v>37867</v>
      </c>
      <c r="J48" s="71">
        <v>37867</v>
      </c>
      <c r="K48" s="71">
        <v>37867</v>
      </c>
      <c r="L48" s="71">
        <v>37867</v>
      </c>
      <c r="M48" s="71">
        <v>37867</v>
      </c>
      <c r="N48" s="71">
        <v>37867</v>
      </c>
      <c r="O48" s="146">
        <f t="shared" si="1"/>
        <v>189335</v>
      </c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112"/>
      <c r="AF48" s="90"/>
    </row>
    <row r="49" spans="1:32" x14ac:dyDescent="0.2">
      <c r="A49" s="90"/>
      <c r="B49" s="182">
        <v>157</v>
      </c>
      <c r="C49" s="168" t="s">
        <v>357</v>
      </c>
      <c r="D49" s="168" t="s">
        <v>465</v>
      </c>
      <c r="E49" s="59" t="s">
        <v>150</v>
      </c>
      <c r="F49" s="168" t="s">
        <v>404</v>
      </c>
      <c r="G49" s="195" t="str">
        <f t="shared" si="0"/>
        <v>Other - Instrument Transformer</v>
      </c>
      <c r="H49" s="184">
        <v>105162</v>
      </c>
      <c r="I49" s="71">
        <v>210324</v>
      </c>
      <c r="J49" s="71">
        <v>210324</v>
      </c>
      <c r="K49" s="71">
        <v>210324</v>
      </c>
      <c r="L49" s="71">
        <v>210324</v>
      </c>
      <c r="M49" s="71">
        <v>210324</v>
      </c>
      <c r="N49" s="71">
        <v>210324</v>
      </c>
      <c r="O49" s="146">
        <f t="shared" si="1"/>
        <v>1051620</v>
      </c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112"/>
      <c r="AF49" s="90"/>
    </row>
    <row r="50" spans="1:32" x14ac:dyDescent="0.2">
      <c r="A50" s="90"/>
      <c r="B50" s="182">
        <v>157</v>
      </c>
      <c r="C50" s="168" t="s">
        <v>357</v>
      </c>
      <c r="D50" s="168" t="s">
        <v>174</v>
      </c>
      <c r="E50" s="59" t="s">
        <v>150</v>
      </c>
      <c r="F50" s="168" t="s">
        <v>404</v>
      </c>
      <c r="G50" s="195" t="str">
        <f t="shared" si="0"/>
        <v>Other - Instrument Transformer</v>
      </c>
      <c r="H50" s="184">
        <v>105162</v>
      </c>
      <c r="I50" s="71">
        <v>0</v>
      </c>
      <c r="J50" s="71">
        <v>0</v>
      </c>
      <c r="K50" s="71">
        <v>0</v>
      </c>
      <c r="L50" s="71">
        <v>0</v>
      </c>
      <c r="M50" s="71">
        <v>0</v>
      </c>
      <c r="N50" s="71">
        <v>0</v>
      </c>
      <c r="O50" s="146">
        <f t="shared" si="1"/>
        <v>0</v>
      </c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112"/>
      <c r="AF50" s="90"/>
    </row>
    <row r="51" spans="1:32" x14ac:dyDescent="0.2">
      <c r="A51" s="90"/>
      <c r="B51" s="182">
        <v>157</v>
      </c>
      <c r="C51" s="168" t="s">
        <v>379</v>
      </c>
      <c r="D51" s="168" t="s">
        <v>465</v>
      </c>
      <c r="E51" s="59" t="s">
        <v>150</v>
      </c>
      <c r="F51" s="168" t="s">
        <v>404</v>
      </c>
      <c r="G51" s="195" t="str">
        <f t="shared" si="0"/>
        <v>Other - Instrument Transformer</v>
      </c>
      <c r="H51" s="184">
        <v>0</v>
      </c>
      <c r="I51" s="71">
        <v>35054</v>
      </c>
      <c r="J51" s="71">
        <v>70108</v>
      </c>
      <c r="K51" s="71">
        <v>70108</v>
      </c>
      <c r="L51" s="71">
        <v>70108</v>
      </c>
      <c r="M51" s="71">
        <v>70108</v>
      </c>
      <c r="N51" s="71">
        <v>70108</v>
      </c>
      <c r="O51" s="146">
        <f t="shared" si="1"/>
        <v>350540</v>
      </c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112"/>
      <c r="AF51" s="90"/>
    </row>
    <row r="52" spans="1:32" x14ac:dyDescent="0.2">
      <c r="A52" s="90"/>
      <c r="B52" s="182">
        <v>157</v>
      </c>
      <c r="C52" s="168" t="s">
        <v>165</v>
      </c>
      <c r="D52" s="168" t="s">
        <v>465</v>
      </c>
      <c r="E52" s="59" t="s">
        <v>150</v>
      </c>
      <c r="F52" s="168" t="s">
        <v>404</v>
      </c>
      <c r="G52" s="195" t="str">
        <f t="shared" si="0"/>
        <v>Other - Instrument Transformer</v>
      </c>
      <c r="H52" s="184">
        <v>123067</v>
      </c>
      <c r="I52" s="71">
        <v>246134</v>
      </c>
      <c r="J52" s="71">
        <v>246134</v>
      </c>
      <c r="K52" s="71">
        <v>246134</v>
      </c>
      <c r="L52" s="71">
        <v>246134</v>
      </c>
      <c r="M52" s="71">
        <v>246134</v>
      </c>
      <c r="N52" s="71">
        <v>246134</v>
      </c>
      <c r="O52" s="146">
        <f t="shared" si="1"/>
        <v>1230670</v>
      </c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112"/>
      <c r="AF52" s="90"/>
    </row>
    <row r="53" spans="1:32" x14ac:dyDescent="0.2">
      <c r="A53" s="90"/>
      <c r="B53" s="182">
        <v>157</v>
      </c>
      <c r="C53" s="168" t="s">
        <v>165</v>
      </c>
      <c r="D53" s="168" t="s">
        <v>280</v>
      </c>
      <c r="E53" s="59" t="s">
        <v>150</v>
      </c>
      <c r="F53" s="168" t="s">
        <v>404</v>
      </c>
      <c r="G53" s="195" t="str">
        <f t="shared" si="0"/>
        <v>Other - Instrument Transformer</v>
      </c>
      <c r="H53" s="184">
        <v>125000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146">
        <f t="shared" si="1"/>
        <v>0</v>
      </c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112"/>
      <c r="AF53" s="90"/>
    </row>
    <row r="54" spans="1:32" x14ac:dyDescent="0.2">
      <c r="A54" s="90"/>
      <c r="B54" s="182">
        <v>157</v>
      </c>
      <c r="C54" s="168" t="s">
        <v>161</v>
      </c>
      <c r="D54" s="168" t="s">
        <v>465</v>
      </c>
      <c r="E54" s="59" t="s">
        <v>390</v>
      </c>
      <c r="F54" s="168" t="s">
        <v>394</v>
      </c>
      <c r="G54" s="195" t="str">
        <f t="shared" si="0"/>
        <v>Transformers - KIOSK MOUNTED ; &lt; = 22KV ;  &gt; 60 KVA AND &lt; = 600 KVA  ; MULTIPLE PHASE</v>
      </c>
      <c r="H54" s="184">
        <v>167263</v>
      </c>
      <c r="I54" s="71">
        <v>167263</v>
      </c>
      <c r="J54" s="71">
        <v>167263</v>
      </c>
      <c r="K54" s="71">
        <v>167263</v>
      </c>
      <c r="L54" s="71">
        <v>167263</v>
      </c>
      <c r="M54" s="71">
        <v>167263</v>
      </c>
      <c r="N54" s="71">
        <v>167263</v>
      </c>
      <c r="O54" s="146">
        <f t="shared" si="1"/>
        <v>836315</v>
      </c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112"/>
      <c r="AF54" s="90"/>
    </row>
    <row r="55" spans="1:32" x14ac:dyDescent="0.2">
      <c r="A55" s="90"/>
      <c r="B55" s="182">
        <v>157</v>
      </c>
      <c r="C55" s="168" t="s">
        <v>380</v>
      </c>
      <c r="D55" s="168" t="s">
        <v>465</v>
      </c>
      <c r="E55" s="59" t="s">
        <v>150</v>
      </c>
      <c r="F55" s="168" t="s">
        <v>405</v>
      </c>
      <c r="G55" s="195" t="str">
        <f t="shared" si="0"/>
        <v>Other - Surge Diverter</v>
      </c>
      <c r="H55" s="184">
        <v>20565</v>
      </c>
      <c r="I55" s="71">
        <v>20565</v>
      </c>
      <c r="J55" s="71">
        <v>20565</v>
      </c>
      <c r="K55" s="71">
        <v>20565</v>
      </c>
      <c r="L55" s="71">
        <v>20565</v>
      </c>
      <c r="M55" s="71">
        <v>20565</v>
      </c>
      <c r="N55" s="71">
        <v>20565</v>
      </c>
      <c r="O55" s="146">
        <f t="shared" si="1"/>
        <v>102825</v>
      </c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112"/>
      <c r="AF55" s="90"/>
    </row>
    <row r="56" spans="1:32" x14ac:dyDescent="0.2">
      <c r="A56" s="90"/>
      <c r="B56" s="182">
        <v>157</v>
      </c>
      <c r="C56" s="168" t="s">
        <v>166</v>
      </c>
      <c r="D56" s="168" t="s">
        <v>465</v>
      </c>
      <c r="E56" s="59" t="s">
        <v>150</v>
      </c>
      <c r="F56" s="168" t="s">
        <v>160</v>
      </c>
      <c r="G56" s="195" t="str">
        <f t="shared" si="0"/>
        <v>Other - Transformer Refurbishment</v>
      </c>
      <c r="H56" s="184">
        <v>63467</v>
      </c>
      <c r="I56" s="71">
        <v>126934</v>
      </c>
      <c r="J56" s="71">
        <v>126934</v>
      </c>
      <c r="K56" s="71">
        <v>126934</v>
      </c>
      <c r="L56" s="71">
        <v>126934</v>
      </c>
      <c r="M56" s="71">
        <v>126934</v>
      </c>
      <c r="N56" s="71">
        <v>126934</v>
      </c>
      <c r="O56" s="146">
        <f t="shared" si="1"/>
        <v>634670</v>
      </c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112"/>
      <c r="AF56" s="90"/>
    </row>
    <row r="57" spans="1:32" x14ac:dyDescent="0.2">
      <c r="A57" s="90"/>
      <c r="B57" s="182">
        <v>157</v>
      </c>
      <c r="C57" s="168" t="s">
        <v>166</v>
      </c>
      <c r="D57" s="168" t="s">
        <v>363</v>
      </c>
      <c r="E57" s="59" t="s">
        <v>150</v>
      </c>
      <c r="F57" s="168" t="s">
        <v>160</v>
      </c>
      <c r="G57" s="195" t="str">
        <f t="shared" si="0"/>
        <v>Other - Transformer Refurbishment</v>
      </c>
      <c r="H57" s="184">
        <v>75000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146">
        <f t="shared" si="1"/>
        <v>0</v>
      </c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112"/>
      <c r="AF57" s="90"/>
    </row>
    <row r="58" spans="1:32" x14ac:dyDescent="0.2">
      <c r="A58" s="90"/>
      <c r="B58" s="182">
        <v>157</v>
      </c>
      <c r="C58" s="168" t="s">
        <v>160</v>
      </c>
      <c r="D58" s="168" t="s">
        <v>465</v>
      </c>
      <c r="E58" s="59" t="s">
        <v>150</v>
      </c>
      <c r="F58" s="168" t="s">
        <v>160</v>
      </c>
      <c r="G58" s="195" t="str">
        <f t="shared" si="0"/>
        <v>Other - Transformer Refurbishment</v>
      </c>
      <c r="H58" s="184">
        <v>145965</v>
      </c>
      <c r="I58" s="71">
        <v>291930</v>
      </c>
      <c r="J58" s="71">
        <v>291930</v>
      </c>
      <c r="K58" s="71">
        <v>291930</v>
      </c>
      <c r="L58" s="71">
        <v>291930</v>
      </c>
      <c r="M58" s="71">
        <v>291930</v>
      </c>
      <c r="N58" s="71">
        <v>291930</v>
      </c>
      <c r="O58" s="146">
        <f t="shared" si="1"/>
        <v>1459650</v>
      </c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112"/>
      <c r="AF58" s="90"/>
    </row>
    <row r="59" spans="1:32" x14ac:dyDescent="0.2">
      <c r="A59" s="90"/>
      <c r="B59" s="182">
        <v>157</v>
      </c>
      <c r="C59" s="168" t="s">
        <v>160</v>
      </c>
      <c r="D59" s="168" t="s">
        <v>386</v>
      </c>
      <c r="E59" s="59" t="s">
        <v>150</v>
      </c>
      <c r="F59" s="168" t="s">
        <v>160</v>
      </c>
      <c r="G59" s="195" t="str">
        <f t="shared" si="0"/>
        <v>Other - Transformer Refurbishment</v>
      </c>
      <c r="H59" s="184">
        <v>145965</v>
      </c>
      <c r="I59" s="71">
        <v>0</v>
      </c>
      <c r="J59" s="71">
        <v>0</v>
      </c>
      <c r="K59" s="71">
        <v>0</v>
      </c>
      <c r="L59" s="71">
        <v>0</v>
      </c>
      <c r="M59" s="71">
        <v>0</v>
      </c>
      <c r="N59" s="71">
        <v>0</v>
      </c>
      <c r="O59" s="146">
        <f t="shared" si="1"/>
        <v>0</v>
      </c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112"/>
      <c r="AF59" s="90"/>
    </row>
    <row r="60" spans="1:32" x14ac:dyDescent="0.2">
      <c r="A60" s="90"/>
      <c r="B60" s="182">
        <v>157</v>
      </c>
      <c r="C60" s="168" t="s">
        <v>158</v>
      </c>
      <c r="D60" s="168" t="s">
        <v>345</v>
      </c>
      <c r="E60" s="59" t="s">
        <v>150</v>
      </c>
      <c r="F60" s="168" t="s">
        <v>160</v>
      </c>
      <c r="G60" s="195" t="str">
        <f t="shared" si="0"/>
        <v>Other - Transformer Refurbishment</v>
      </c>
      <c r="H60" s="184">
        <v>0</v>
      </c>
      <c r="I60" s="71">
        <v>25264.5</v>
      </c>
      <c r="J60" s="71">
        <v>25264.5</v>
      </c>
      <c r="K60" s="71">
        <v>0</v>
      </c>
      <c r="L60" s="71">
        <v>0</v>
      </c>
      <c r="M60" s="71">
        <v>0</v>
      </c>
      <c r="N60" s="71">
        <v>0</v>
      </c>
      <c r="O60" s="146">
        <f t="shared" si="1"/>
        <v>25264.5</v>
      </c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112"/>
      <c r="AF60" s="90"/>
    </row>
    <row r="61" spans="1:32" x14ac:dyDescent="0.2">
      <c r="A61" s="90"/>
      <c r="B61" s="182">
        <v>157</v>
      </c>
      <c r="C61" s="168" t="s">
        <v>158</v>
      </c>
      <c r="D61" s="168" t="s">
        <v>346</v>
      </c>
      <c r="E61" s="59" t="s">
        <v>150</v>
      </c>
      <c r="F61" s="168" t="s">
        <v>160</v>
      </c>
      <c r="G61" s="195" t="str">
        <f t="shared" si="0"/>
        <v>Other - Transformer Refurbishment</v>
      </c>
      <c r="H61" s="184">
        <v>75793.500000000015</v>
      </c>
      <c r="I61" s="71">
        <v>75793.500000000015</v>
      </c>
      <c r="J61" s="71">
        <v>0</v>
      </c>
      <c r="K61" s="71">
        <v>0</v>
      </c>
      <c r="L61" s="71">
        <v>0</v>
      </c>
      <c r="M61" s="71">
        <v>0</v>
      </c>
      <c r="N61" s="71">
        <v>0</v>
      </c>
      <c r="O61" s="146">
        <f t="shared" si="1"/>
        <v>0</v>
      </c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112"/>
      <c r="AF61" s="90"/>
    </row>
    <row r="62" spans="1:32" x14ac:dyDescent="0.2">
      <c r="A62" s="90"/>
      <c r="B62" s="182">
        <v>157</v>
      </c>
      <c r="C62" s="168" t="s">
        <v>158</v>
      </c>
      <c r="D62" s="168" t="s">
        <v>347</v>
      </c>
      <c r="E62" s="59" t="s">
        <v>150</v>
      </c>
      <c r="F62" s="168" t="s">
        <v>160</v>
      </c>
      <c r="G62" s="195" t="str">
        <f t="shared" si="0"/>
        <v>Other - Transformer Refurbishment</v>
      </c>
      <c r="H62" s="184">
        <v>0</v>
      </c>
      <c r="I62" s="71">
        <v>0</v>
      </c>
      <c r="J62" s="71">
        <v>50529</v>
      </c>
      <c r="K62" s="71">
        <v>50529</v>
      </c>
      <c r="L62" s="71">
        <v>0</v>
      </c>
      <c r="M62" s="71">
        <v>0</v>
      </c>
      <c r="N62" s="71">
        <v>0</v>
      </c>
      <c r="O62" s="146">
        <f t="shared" si="1"/>
        <v>101058</v>
      </c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112"/>
      <c r="AF62" s="90"/>
    </row>
    <row r="63" spans="1:32" x14ac:dyDescent="0.2">
      <c r="A63" s="90"/>
      <c r="B63" s="182">
        <v>157</v>
      </c>
      <c r="C63" s="168" t="s">
        <v>158</v>
      </c>
      <c r="D63" s="168" t="s">
        <v>348</v>
      </c>
      <c r="E63" s="59" t="s">
        <v>150</v>
      </c>
      <c r="F63" s="168" t="s">
        <v>160</v>
      </c>
      <c r="G63" s="195" t="str">
        <f t="shared" si="0"/>
        <v>Other - Transformer Refurbishment</v>
      </c>
      <c r="H63" s="184">
        <v>75793.500000000015</v>
      </c>
      <c r="I63" s="71">
        <v>75793.500000000015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146">
        <f t="shared" si="1"/>
        <v>0</v>
      </c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112"/>
      <c r="AF63" s="90"/>
    </row>
    <row r="64" spans="1:32" x14ac:dyDescent="0.2">
      <c r="A64" s="90"/>
      <c r="B64" s="182">
        <v>157</v>
      </c>
      <c r="C64" s="168" t="s">
        <v>158</v>
      </c>
      <c r="D64" s="168" t="s">
        <v>349</v>
      </c>
      <c r="E64" s="59" t="s">
        <v>150</v>
      </c>
      <c r="F64" s="168" t="s">
        <v>160</v>
      </c>
      <c r="G64" s="195" t="str">
        <f t="shared" si="0"/>
        <v>Other - Transformer Refurbishment</v>
      </c>
      <c r="H64" s="184">
        <v>50529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146">
        <f t="shared" si="1"/>
        <v>0</v>
      </c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112"/>
      <c r="AF64" s="90"/>
    </row>
    <row r="65" spans="1:32" x14ac:dyDescent="0.2">
      <c r="A65" s="90"/>
      <c r="B65" s="182">
        <v>157</v>
      </c>
      <c r="C65" s="168" t="s">
        <v>158</v>
      </c>
      <c r="D65" s="168" t="s">
        <v>350</v>
      </c>
      <c r="E65" s="59" t="s">
        <v>150</v>
      </c>
      <c r="F65" s="168" t="s">
        <v>160</v>
      </c>
      <c r="G65" s="195" t="str">
        <f t="shared" si="0"/>
        <v>Other - Transformer Refurbishment</v>
      </c>
      <c r="H65" s="184">
        <v>0</v>
      </c>
      <c r="I65" s="71">
        <v>0</v>
      </c>
      <c r="J65" s="71">
        <v>25264.5</v>
      </c>
      <c r="K65" s="71">
        <v>25264.5</v>
      </c>
      <c r="L65" s="71">
        <v>0</v>
      </c>
      <c r="M65" s="71">
        <v>0</v>
      </c>
      <c r="N65" s="71">
        <v>0</v>
      </c>
      <c r="O65" s="146">
        <f t="shared" si="1"/>
        <v>50529</v>
      </c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112"/>
      <c r="AF65" s="90"/>
    </row>
    <row r="66" spans="1:32" x14ac:dyDescent="0.2">
      <c r="A66" s="90"/>
      <c r="B66" s="182">
        <v>157</v>
      </c>
      <c r="C66" s="168" t="s">
        <v>158</v>
      </c>
      <c r="D66" s="168" t="s">
        <v>351</v>
      </c>
      <c r="E66" s="59" t="s">
        <v>150</v>
      </c>
      <c r="F66" s="168" t="s">
        <v>160</v>
      </c>
      <c r="G66" s="195" t="str">
        <f t="shared" si="0"/>
        <v>Other - Transformer Refurbishment</v>
      </c>
      <c r="H66" s="184">
        <v>25264.5</v>
      </c>
      <c r="I66" s="71"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146">
        <f t="shared" si="1"/>
        <v>0</v>
      </c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112"/>
      <c r="AF66" s="90"/>
    </row>
    <row r="67" spans="1:32" x14ac:dyDescent="0.2">
      <c r="A67" s="90"/>
      <c r="B67" s="182">
        <v>157</v>
      </c>
      <c r="C67" s="168" t="s">
        <v>158</v>
      </c>
      <c r="D67" s="168" t="s">
        <v>352</v>
      </c>
      <c r="E67" s="59" t="s">
        <v>150</v>
      </c>
      <c r="F67" s="168" t="s">
        <v>403</v>
      </c>
      <c r="G67" s="195" t="str">
        <f t="shared" si="0"/>
        <v>Other - Zone Substation Major Building / Property / Facilities</v>
      </c>
      <c r="H67" s="184">
        <v>25264.5</v>
      </c>
      <c r="I67" s="71">
        <v>0</v>
      </c>
      <c r="J67" s="71">
        <v>0</v>
      </c>
      <c r="K67" s="71">
        <v>0</v>
      </c>
      <c r="L67" s="71">
        <v>0</v>
      </c>
      <c r="M67" s="71">
        <v>0</v>
      </c>
      <c r="N67" s="71">
        <v>0</v>
      </c>
      <c r="O67" s="146">
        <f t="shared" si="1"/>
        <v>0</v>
      </c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112"/>
      <c r="AF67" s="90"/>
    </row>
    <row r="68" spans="1:32" x14ac:dyDescent="0.2">
      <c r="A68" s="90"/>
      <c r="B68" s="182">
        <v>157</v>
      </c>
      <c r="C68" s="168" t="s">
        <v>353</v>
      </c>
      <c r="D68" s="168" t="s">
        <v>354</v>
      </c>
      <c r="E68" s="59" t="s">
        <v>150</v>
      </c>
      <c r="F68" s="168" t="s">
        <v>160</v>
      </c>
      <c r="G68" s="195" t="str">
        <f t="shared" si="0"/>
        <v>Other - Transformer Refurbishment</v>
      </c>
      <c r="H68" s="184">
        <v>23750</v>
      </c>
      <c r="I68" s="71">
        <v>0</v>
      </c>
      <c r="J68" s="71">
        <v>0</v>
      </c>
      <c r="K68" s="71">
        <v>0</v>
      </c>
      <c r="L68" s="71">
        <v>0</v>
      </c>
      <c r="M68" s="71">
        <v>0</v>
      </c>
      <c r="N68" s="71">
        <v>0</v>
      </c>
      <c r="O68" s="146">
        <f t="shared" si="1"/>
        <v>0</v>
      </c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112"/>
      <c r="AF68" s="90"/>
    </row>
    <row r="69" spans="1:32" x14ac:dyDescent="0.2">
      <c r="A69" s="90"/>
      <c r="B69" s="182">
        <v>157</v>
      </c>
      <c r="C69" s="168" t="s">
        <v>355</v>
      </c>
      <c r="D69" s="168" t="s">
        <v>356</v>
      </c>
      <c r="E69" s="59" t="s">
        <v>390</v>
      </c>
      <c r="F69" s="168" t="s">
        <v>406</v>
      </c>
      <c r="G69" s="195" t="str">
        <f t="shared" si="0"/>
        <v>Transformers - GROUND OUTDOOR / INDOOR CHAMBER MOUNTED ; &gt; 33 KV &amp; &lt; = 66 KV ;  &gt; 15 MVA AND &lt; = 40 MVA</v>
      </c>
      <c r="H69" s="184">
        <v>25000</v>
      </c>
      <c r="I69" s="71">
        <v>25000</v>
      </c>
      <c r="J69" s="71">
        <v>0</v>
      </c>
      <c r="K69" s="71">
        <v>0</v>
      </c>
      <c r="L69" s="71">
        <v>0</v>
      </c>
      <c r="M69" s="71">
        <v>0</v>
      </c>
      <c r="N69" s="71">
        <v>0</v>
      </c>
      <c r="O69" s="146">
        <f t="shared" si="1"/>
        <v>0</v>
      </c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112"/>
      <c r="AF69" s="90"/>
    </row>
    <row r="70" spans="1:32" x14ac:dyDescent="0.2">
      <c r="A70" s="90"/>
      <c r="B70" s="182">
        <v>157</v>
      </c>
      <c r="C70" s="168" t="s">
        <v>358</v>
      </c>
      <c r="D70" s="168" t="s">
        <v>359</v>
      </c>
      <c r="E70" s="59" t="s">
        <v>150</v>
      </c>
      <c r="F70" s="168" t="s">
        <v>403</v>
      </c>
      <c r="G70" s="195" t="str">
        <f t="shared" si="0"/>
        <v>Other - Zone Substation Major Building / Property / Facilities</v>
      </c>
      <c r="H70" s="184">
        <v>80000</v>
      </c>
      <c r="I70" s="71">
        <v>80000</v>
      </c>
      <c r="J70" s="71">
        <v>0</v>
      </c>
      <c r="K70" s="71">
        <v>0</v>
      </c>
      <c r="L70" s="71">
        <v>0</v>
      </c>
      <c r="M70" s="71">
        <v>0</v>
      </c>
      <c r="N70" s="71">
        <v>0</v>
      </c>
      <c r="O70" s="146">
        <f t="shared" si="1"/>
        <v>0</v>
      </c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112"/>
      <c r="AF70" s="90"/>
    </row>
    <row r="71" spans="1:32" x14ac:dyDescent="0.2">
      <c r="A71" s="90"/>
      <c r="B71" s="182">
        <v>157</v>
      </c>
      <c r="C71" s="168" t="s">
        <v>358</v>
      </c>
      <c r="D71" s="168" t="s">
        <v>360</v>
      </c>
      <c r="E71" s="59" t="s">
        <v>150</v>
      </c>
      <c r="F71" s="168" t="s">
        <v>403</v>
      </c>
      <c r="G71" s="195" t="str">
        <f t="shared" ref="G71:G92" si="2">CONCATENATE(E71&amp;" - "&amp;F71)</f>
        <v>Other - Zone Substation Major Building / Property / Facilities</v>
      </c>
      <c r="H71" s="184">
        <v>0</v>
      </c>
      <c r="I71" s="71">
        <v>80000</v>
      </c>
      <c r="J71" s="71">
        <v>80000</v>
      </c>
      <c r="K71" s="71">
        <v>0</v>
      </c>
      <c r="L71" s="71">
        <v>0</v>
      </c>
      <c r="M71" s="71">
        <v>0</v>
      </c>
      <c r="N71" s="71">
        <v>0</v>
      </c>
      <c r="O71" s="146">
        <f t="shared" si="1"/>
        <v>80000</v>
      </c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112"/>
      <c r="AF71" s="90"/>
    </row>
    <row r="72" spans="1:32" x14ac:dyDescent="0.2">
      <c r="A72" s="90"/>
      <c r="B72" s="182">
        <v>157</v>
      </c>
      <c r="C72" s="168" t="s">
        <v>358</v>
      </c>
      <c r="D72" s="168" t="s">
        <v>361</v>
      </c>
      <c r="E72" s="59" t="s">
        <v>150</v>
      </c>
      <c r="F72" s="168" t="s">
        <v>403</v>
      </c>
      <c r="G72" s="195" t="str">
        <f t="shared" si="2"/>
        <v>Other - Zone Substation Major Building / Property / Facilities</v>
      </c>
      <c r="H72" s="184">
        <v>0</v>
      </c>
      <c r="I72" s="71">
        <v>0</v>
      </c>
      <c r="J72" s="71">
        <v>80000</v>
      </c>
      <c r="K72" s="71">
        <v>80000</v>
      </c>
      <c r="L72" s="71">
        <v>0</v>
      </c>
      <c r="M72" s="71">
        <v>0</v>
      </c>
      <c r="N72" s="71">
        <v>0</v>
      </c>
      <c r="O72" s="146">
        <f t="shared" si="1"/>
        <v>160000</v>
      </c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112"/>
      <c r="AF72" s="90"/>
    </row>
    <row r="73" spans="1:32" x14ac:dyDescent="0.2">
      <c r="A73" s="90"/>
      <c r="B73" s="182">
        <v>157</v>
      </c>
      <c r="C73" s="168" t="s">
        <v>358</v>
      </c>
      <c r="D73" s="168" t="s">
        <v>362</v>
      </c>
      <c r="E73" s="59" t="s">
        <v>150</v>
      </c>
      <c r="F73" s="168" t="s">
        <v>403</v>
      </c>
      <c r="G73" s="195" t="str">
        <f t="shared" si="2"/>
        <v>Other - Zone Substation Major Building / Property / Facilities</v>
      </c>
      <c r="H73" s="184">
        <v>80000</v>
      </c>
      <c r="I73" s="71">
        <v>0</v>
      </c>
      <c r="J73" s="71">
        <v>0</v>
      </c>
      <c r="K73" s="71">
        <v>0</v>
      </c>
      <c r="L73" s="71">
        <v>0</v>
      </c>
      <c r="M73" s="71">
        <v>0</v>
      </c>
      <c r="N73" s="71">
        <v>0</v>
      </c>
      <c r="O73" s="146">
        <f t="shared" ref="O73:O92" si="3">SUM(J73:N73)</f>
        <v>0</v>
      </c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112"/>
      <c r="AF73" s="90"/>
    </row>
    <row r="74" spans="1:32" x14ac:dyDescent="0.2">
      <c r="A74" s="90"/>
      <c r="B74" s="182">
        <v>157</v>
      </c>
      <c r="C74" s="168" t="s">
        <v>154</v>
      </c>
      <c r="D74" s="168" t="s">
        <v>465</v>
      </c>
      <c r="E74" s="59" t="s">
        <v>389</v>
      </c>
      <c r="F74" s="168" t="s">
        <v>407</v>
      </c>
      <c r="G74" s="195" t="str">
        <f t="shared" si="2"/>
        <v>Switchgear - &gt; 11 KV &amp; &lt; = 22 KV  ; CIRCUIT BREAKER</v>
      </c>
      <c r="H74" s="184">
        <v>0</v>
      </c>
      <c r="I74" s="71">
        <v>231805</v>
      </c>
      <c r="J74" s="71">
        <v>463610</v>
      </c>
      <c r="K74" s="71">
        <v>463610</v>
      </c>
      <c r="L74" s="71">
        <v>463610</v>
      </c>
      <c r="M74" s="71">
        <v>463610</v>
      </c>
      <c r="N74" s="71">
        <v>463610</v>
      </c>
      <c r="O74" s="146">
        <f t="shared" si="3"/>
        <v>2318050</v>
      </c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112"/>
      <c r="AF74" s="90"/>
    </row>
    <row r="75" spans="1:32" x14ac:dyDescent="0.2">
      <c r="A75" s="90"/>
      <c r="B75" s="182">
        <v>157</v>
      </c>
      <c r="C75" s="168" t="s">
        <v>154</v>
      </c>
      <c r="D75" s="168" t="s">
        <v>365</v>
      </c>
      <c r="E75" s="59" t="s">
        <v>389</v>
      </c>
      <c r="F75" s="168" t="s">
        <v>407</v>
      </c>
      <c r="G75" s="195" t="str">
        <f t="shared" si="2"/>
        <v>Switchgear - &gt; 11 KV &amp; &lt; = 22 KV  ; CIRCUIT BREAKER</v>
      </c>
      <c r="H75" s="184">
        <v>50000</v>
      </c>
      <c r="I75" s="71">
        <v>0</v>
      </c>
      <c r="J75" s="71">
        <v>0</v>
      </c>
      <c r="K75" s="71">
        <v>0</v>
      </c>
      <c r="L75" s="71">
        <v>0</v>
      </c>
      <c r="M75" s="71">
        <v>0</v>
      </c>
      <c r="N75" s="71">
        <v>0</v>
      </c>
      <c r="O75" s="146">
        <f t="shared" si="3"/>
        <v>0</v>
      </c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112"/>
      <c r="AF75" s="90"/>
    </row>
    <row r="76" spans="1:32" x14ac:dyDescent="0.2">
      <c r="A76" s="90"/>
      <c r="B76" s="182">
        <v>157</v>
      </c>
      <c r="C76" s="168" t="s">
        <v>154</v>
      </c>
      <c r="D76" s="168" t="s">
        <v>366</v>
      </c>
      <c r="E76" s="59" t="s">
        <v>389</v>
      </c>
      <c r="F76" s="168" t="s">
        <v>407</v>
      </c>
      <c r="G76" s="195" t="str">
        <f t="shared" si="2"/>
        <v>Switchgear - &gt; 11 KV &amp; &lt; = 22 KV  ; CIRCUIT BREAKER</v>
      </c>
      <c r="H76" s="184">
        <v>50000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146">
        <f t="shared" si="3"/>
        <v>0</v>
      </c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112"/>
      <c r="AF76" s="90"/>
    </row>
    <row r="77" spans="1:32" x14ac:dyDescent="0.2">
      <c r="A77" s="90"/>
      <c r="B77" s="182">
        <v>157</v>
      </c>
      <c r="C77" s="168" t="s">
        <v>154</v>
      </c>
      <c r="D77" s="168" t="s">
        <v>171</v>
      </c>
      <c r="E77" s="59" t="s">
        <v>389</v>
      </c>
      <c r="F77" s="168" t="s">
        <v>407</v>
      </c>
      <c r="G77" s="195" t="str">
        <f t="shared" si="2"/>
        <v>Switchgear - &gt; 11 KV &amp; &lt; = 22 KV  ; CIRCUIT BREAKER</v>
      </c>
      <c r="H77" s="184">
        <v>140000</v>
      </c>
      <c r="I77" s="71">
        <v>0</v>
      </c>
      <c r="J77" s="71">
        <v>0</v>
      </c>
      <c r="K77" s="71">
        <v>0</v>
      </c>
      <c r="L77" s="71">
        <v>0</v>
      </c>
      <c r="M77" s="71">
        <v>0</v>
      </c>
      <c r="N77" s="71">
        <v>0</v>
      </c>
      <c r="O77" s="146">
        <f t="shared" si="3"/>
        <v>0</v>
      </c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112"/>
      <c r="AF77" s="90"/>
    </row>
    <row r="78" spans="1:32" x14ac:dyDescent="0.2">
      <c r="A78" s="90"/>
      <c r="B78" s="182">
        <v>157</v>
      </c>
      <c r="C78" s="168" t="s">
        <v>154</v>
      </c>
      <c r="D78" s="168" t="s">
        <v>172</v>
      </c>
      <c r="E78" s="59" t="s">
        <v>389</v>
      </c>
      <c r="F78" s="168" t="s">
        <v>407</v>
      </c>
      <c r="G78" s="195" t="str">
        <f t="shared" si="2"/>
        <v>Switchgear - &gt; 11 KV &amp; &lt; = 22 KV  ; CIRCUIT BREAKER</v>
      </c>
      <c r="H78" s="184">
        <v>140000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146">
        <f t="shared" si="3"/>
        <v>0</v>
      </c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112"/>
      <c r="AF78" s="90"/>
    </row>
    <row r="79" spans="1:32" x14ac:dyDescent="0.2">
      <c r="A79" s="90"/>
      <c r="B79" s="182">
        <v>157</v>
      </c>
      <c r="C79" s="168" t="s">
        <v>163</v>
      </c>
      <c r="D79" s="168" t="s">
        <v>465</v>
      </c>
      <c r="E79" s="59" t="s">
        <v>389</v>
      </c>
      <c r="F79" s="168" t="s">
        <v>408</v>
      </c>
      <c r="G79" s="195" t="str">
        <f t="shared" si="2"/>
        <v>Switchgear - &gt; 33 KV &amp; &lt; = 66 KV ; CIRCUIT BREAKER</v>
      </c>
      <c r="H79" s="184">
        <v>208832</v>
      </c>
      <c r="I79" s="71">
        <v>417664</v>
      </c>
      <c r="J79" s="71">
        <v>417664</v>
      </c>
      <c r="K79" s="71">
        <v>417664</v>
      </c>
      <c r="L79" s="71">
        <v>417664</v>
      </c>
      <c r="M79" s="71">
        <v>417664</v>
      </c>
      <c r="N79" s="71">
        <v>417664</v>
      </c>
      <c r="O79" s="146">
        <f t="shared" si="3"/>
        <v>2088320</v>
      </c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112"/>
      <c r="AF79" s="90"/>
    </row>
    <row r="80" spans="1:32" x14ac:dyDescent="0.2">
      <c r="A80" s="90"/>
      <c r="B80" s="182">
        <v>157</v>
      </c>
      <c r="C80" s="168" t="s">
        <v>163</v>
      </c>
      <c r="D80" s="168" t="s">
        <v>367</v>
      </c>
      <c r="E80" s="59" t="s">
        <v>389</v>
      </c>
      <c r="F80" s="168" t="s">
        <v>408</v>
      </c>
      <c r="G80" s="195" t="str">
        <f t="shared" si="2"/>
        <v>Switchgear - &gt; 33 KV &amp; &lt; = 66 KV ; CIRCUIT BREAKER</v>
      </c>
      <c r="H80" s="184">
        <v>300000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146">
        <f t="shared" si="3"/>
        <v>0</v>
      </c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112"/>
      <c r="AF80" s="90"/>
    </row>
    <row r="81" spans="1:32" x14ac:dyDescent="0.2">
      <c r="A81" s="90"/>
      <c r="B81" s="182">
        <v>157</v>
      </c>
      <c r="C81" s="168" t="s">
        <v>381</v>
      </c>
      <c r="D81" s="168" t="s">
        <v>465</v>
      </c>
      <c r="E81" s="59" t="s">
        <v>150</v>
      </c>
      <c r="F81" s="168" t="s">
        <v>409</v>
      </c>
      <c r="G81" s="195" t="str">
        <f t="shared" si="2"/>
        <v>Other - Regulator</v>
      </c>
      <c r="H81" s="184">
        <v>309800</v>
      </c>
      <c r="I81" s="71">
        <v>319600</v>
      </c>
      <c r="J81" s="71">
        <v>319600</v>
      </c>
      <c r="K81" s="71">
        <v>319600</v>
      </c>
      <c r="L81" s="71">
        <v>319600</v>
      </c>
      <c r="M81" s="71">
        <v>319600</v>
      </c>
      <c r="N81" s="71">
        <v>319600</v>
      </c>
      <c r="O81" s="146">
        <f t="shared" si="3"/>
        <v>1598000</v>
      </c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112"/>
      <c r="AF81" s="90"/>
    </row>
    <row r="82" spans="1:32" x14ac:dyDescent="0.2">
      <c r="A82" s="90"/>
      <c r="B82" s="182">
        <v>157</v>
      </c>
      <c r="C82" s="168" t="s">
        <v>168</v>
      </c>
      <c r="D82" s="168" t="s">
        <v>169</v>
      </c>
      <c r="E82" s="59" t="s">
        <v>390</v>
      </c>
      <c r="F82" s="168" t="s">
        <v>406</v>
      </c>
      <c r="G82" s="195" t="str">
        <f t="shared" si="2"/>
        <v>Transformers - GROUND OUTDOOR / INDOOR CHAMBER MOUNTED ; &gt; 33 KV &amp; &lt; = 66 KV ;  &gt; 15 MVA AND &lt; = 40 MVA</v>
      </c>
      <c r="H82" s="184">
        <v>125000</v>
      </c>
      <c r="I82" s="71">
        <v>0</v>
      </c>
      <c r="J82" s="71">
        <v>0</v>
      </c>
      <c r="K82" s="71">
        <v>0</v>
      </c>
      <c r="L82" s="71">
        <v>0</v>
      </c>
      <c r="M82" s="71">
        <v>0</v>
      </c>
      <c r="N82" s="71">
        <v>0</v>
      </c>
      <c r="O82" s="146">
        <f t="shared" si="3"/>
        <v>0</v>
      </c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112"/>
      <c r="AF82" s="90"/>
    </row>
    <row r="83" spans="1:32" x14ac:dyDescent="0.2">
      <c r="A83" s="90"/>
      <c r="B83" s="182">
        <v>157</v>
      </c>
      <c r="C83" s="168" t="s">
        <v>94</v>
      </c>
      <c r="D83" s="168" t="s">
        <v>466</v>
      </c>
      <c r="E83" s="59" t="s">
        <v>390</v>
      </c>
      <c r="F83" s="168" t="s">
        <v>406</v>
      </c>
      <c r="G83" s="195" t="str">
        <f t="shared" si="2"/>
        <v>Transformers - GROUND OUTDOOR / INDOOR CHAMBER MOUNTED ; &gt; 33 KV &amp; &lt; = 66 KV ;  &gt; 15 MVA AND &lt; = 40 MVA</v>
      </c>
      <c r="H83" s="184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25000</v>
      </c>
      <c r="O83" s="146">
        <f t="shared" si="3"/>
        <v>25000</v>
      </c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112"/>
      <c r="AF83" s="90"/>
    </row>
    <row r="84" spans="1:32" x14ac:dyDescent="0.2">
      <c r="A84" s="90"/>
      <c r="B84" s="182">
        <v>157</v>
      </c>
      <c r="C84" s="168" t="s">
        <v>94</v>
      </c>
      <c r="D84" s="168" t="s">
        <v>167</v>
      </c>
      <c r="E84" s="59" t="s">
        <v>390</v>
      </c>
      <c r="F84" s="168" t="s">
        <v>406</v>
      </c>
      <c r="G84" s="195" t="str">
        <f t="shared" si="2"/>
        <v>Transformers - GROUND OUTDOOR / INDOOR CHAMBER MOUNTED ; &gt; 33 KV &amp; &lt; = 66 KV ;  &gt; 15 MVA AND &lt; = 40 MVA</v>
      </c>
      <c r="H84" s="184">
        <v>0</v>
      </c>
      <c r="I84" s="71">
        <v>0</v>
      </c>
      <c r="J84" s="71">
        <v>0</v>
      </c>
      <c r="K84" s="71">
        <v>100000</v>
      </c>
      <c r="L84" s="71">
        <v>609663</v>
      </c>
      <c r="M84" s="71">
        <v>509663</v>
      </c>
      <c r="N84" s="71">
        <v>0</v>
      </c>
      <c r="O84" s="146">
        <f t="shared" si="3"/>
        <v>1219326</v>
      </c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112"/>
      <c r="AF84" s="90"/>
    </row>
    <row r="85" spans="1:32" x14ac:dyDescent="0.2">
      <c r="A85" s="90"/>
      <c r="B85" s="182">
        <v>157</v>
      </c>
      <c r="C85" s="168" t="s">
        <v>94</v>
      </c>
      <c r="D85" s="168" t="s">
        <v>175</v>
      </c>
      <c r="E85" s="59" t="s">
        <v>390</v>
      </c>
      <c r="F85" s="168" t="s">
        <v>406</v>
      </c>
      <c r="G85" s="195" t="str">
        <f t="shared" si="2"/>
        <v>Transformers - GROUND OUTDOOR / INDOOR CHAMBER MOUNTED ; &gt; 33 KV &amp; &lt; = 66 KV ;  &gt; 15 MVA AND &lt; = 40 MVA</v>
      </c>
      <c r="H85" s="184">
        <v>400000</v>
      </c>
      <c r="I85" s="71">
        <v>1849000</v>
      </c>
      <c r="J85" s="71">
        <v>1474000</v>
      </c>
      <c r="K85" s="71">
        <v>0</v>
      </c>
      <c r="L85" s="71">
        <v>0</v>
      </c>
      <c r="M85" s="71">
        <v>0</v>
      </c>
      <c r="N85" s="71">
        <v>0</v>
      </c>
      <c r="O85" s="146">
        <f t="shared" si="3"/>
        <v>1474000</v>
      </c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112"/>
      <c r="AF85" s="90"/>
    </row>
    <row r="86" spans="1:32" x14ac:dyDescent="0.2">
      <c r="A86" s="90"/>
      <c r="B86" s="182">
        <v>157</v>
      </c>
      <c r="C86" s="168" t="s">
        <v>94</v>
      </c>
      <c r="D86" s="168" t="s">
        <v>176</v>
      </c>
      <c r="E86" s="59" t="s">
        <v>390</v>
      </c>
      <c r="F86" s="168" t="s">
        <v>406</v>
      </c>
      <c r="G86" s="195" t="str">
        <f t="shared" si="2"/>
        <v>Transformers - GROUND OUTDOOR / INDOOR CHAMBER MOUNTED ; &gt; 33 KV &amp; &lt; = 66 KV ;  &gt; 15 MVA AND &lt; = 40 MVA</v>
      </c>
      <c r="H86" s="184">
        <v>0</v>
      </c>
      <c r="I86" s="71">
        <v>0</v>
      </c>
      <c r="J86" s="71">
        <v>25000</v>
      </c>
      <c r="K86" s="71">
        <v>400000</v>
      </c>
      <c r="L86" s="71">
        <v>1849000</v>
      </c>
      <c r="M86" s="71">
        <v>1474000</v>
      </c>
      <c r="N86" s="71">
        <v>0</v>
      </c>
      <c r="O86" s="146">
        <f t="shared" si="3"/>
        <v>3748000</v>
      </c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112"/>
      <c r="AF86" s="90"/>
    </row>
    <row r="87" spans="1:32" x14ac:dyDescent="0.2">
      <c r="A87" s="90"/>
      <c r="B87" s="182">
        <v>157</v>
      </c>
      <c r="C87" s="168" t="s">
        <v>94</v>
      </c>
      <c r="D87" s="168" t="s">
        <v>170</v>
      </c>
      <c r="E87" s="59" t="s">
        <v>390</v>
      </c>
      <c r="F87" s="168" t="s">
        <v>406</v>
      </c>
      <c r="G87" s="195" t="str">
        <f t="shared" si="2"/>
        <v>Transformers - GROUND OUTDOOR / INDOOR CHAMBER MOUNTED ; &gt; 33 KV &amp; &lt; = 66 KV ;  &gt; 15 MVA AND &lt; = 40 MVA</v>
      </c>
      <c r="H87" s="184">
        <v>700000</v>
      </c>
      <c r="I87" s="71">
        <v>0</v>
      </c>
      <c r="J87" s="71">
        <v>0</v>
      </c>
      <c r="K87" s="71">
        <v>0</v>
      </c>
      <c r="L87" s="71">
        <v>0</v>
      </c>
      <c r="M87" s="71">
        <v>0</v>
      </c>
      <c r="N87" s="71">
        <v>0</v>
      </c>
      <c r="O87" s="146">
        <f t="shared" si="3"/>
        <v>0</v>
      </c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112"/>
      <c r="AF87" s="90"/>
    </row>
    <row r="88" spans="1:32" x14ac:dyDescent="0.2">
      <c r="A88" s="90"/>
      <c r="B88" s="182">
        <v>157</v>
      </c>
      <c r="C88" s="168" t="s">
        <v>94</v>
      </c>
      <c r="D88" s="168" t="s">
        <v>164</v>
      </c>
      <c r="E88" s="59" t="s">
        <v>390</v>
      </c>
      <c r="F88" s="168" t="s">
        <v>406</v>
      </c>
      <c r="G88" s="195" t="str">
        <f t="shared" si="2"/>
        <v>Transformers - GROUND OUTDOOR / INDOOR CHAMBER MOUNTED ; &gt; 33 KV &amp; &lt; = 66 KV ;  &gt; 15 MVA AND &lt; = 40 MVA</v>
      </c>
      <c r="H88" s="184">
        <v>450000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146">
        <f t="shared" si="3"/>
        <v>0</v>
      </c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2"/>
      <c r="AD88" s="92"/>
      <c r="AE88" s="112"/>
      <c r="AF88" s="90"/>
    </row>
    <row r="89" spans="1:32" x14ac:dyDescent="0.2">
      <c r="A89" s="90"/>
      <c r="B89" s="182">
        <v>157</v>
      </c>
      <c r="C89" s="168" t="s">
        <v>94</v>
      </c>
      <c r="D89" s="168" t="s">
        <v>282</v>
      </c>
      <c r="E89" s="59" t="s">
        <v>390</v>
      </c>
      <c r="F89" s="168" t="s">
        <v>406</v>
      </c>
      <c r="G89" s="195" t="str">
        <f t="shared" si="2"/>
        <v>Transformers - GROUND OUTDOOR / INDOOR CHAMBER MOUNTED ; &gt; 33 KV &amp; &lt; = 66 KV ;  &gt; 15 MVA AND &lt; = 40 MVA</v>
      </c>
      <c r="H89" s="184">
        <v>25000</v>
      </c>
      <c r="I89" s="71">
        <v>400000</v>
      </c>
      <c r="J89" s="71">
        <v>1849000</v>
      </c>
      <c r="K89" s="71">
        <v>1474000</v>
      </c>
      <c r="L89" s="71">
        <v>0</v>
      </c>
      <c r="M89" s="71">
        <v>0</v>
      </c>
      <c r="N89" s="71">
        <v>0</v>
      </c>
      <c r="O89" s="146">
        <f t="shared" si="3"/>
        <v>3323000</v>
      </c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2"/>
      <c r="AD89" s="92"/>
      <c r="AE89" s="112"/>
      <c r="AF89" s="90"/>
    </row>
    <row r="90" spans="1:32" x14ac:dyDescent="0.2">
      <c r="A90" s="90"/>
      <c r="B90" s="182">
        <v>157</v>
      </c>
      <c r="C90" s="168" t="s">
        <v>382</v>
      </c>
      <c r="D90" s="168" t="s">
        <v>465</v>
      </c>
      <c r="E90" s="59" t="s">
        <v>150</v>
      </c>
      <c r="F90" s="168" t="s">
        <v>399</v>
      </c>
      <c r="G90" s="195" t="str">
        <f t="shared" si="2"/>
        <v>Other - Residual</v>
      </c>
      <c r="H90" s="184">
        <v>81802</v>
      </c>
      <c r="I90" s="71">
        <v>81802</v>
      </c>
      <c r="J90" s="71">
        <v>81802</v>
      </c>
      <c r="K90" s="71">
        <v>81802</v>
      </c>
      <c r="L90" s="71">
        <v>81802</v>
      </c>
      <c r="M90" s="71">
        <v>81802</v>
      </c>
      <c r="N90" s="71">
        <v>81802</v>
      </c>
      <c r="O90" s="146">
        <f t="shared" si="3"/>
        <v>409010</v>
      </c>
      <c r="P90" s="92"/>
      <c r="Q90" s="92"/>
      <c r="R90" s="92"/>
      <c r="S90" s="92"/>
      <c r="T90" s="92"/>
      <c r="U90" s="92"/>
      <c r="V90" s="92"/>
      <c r="W90" s="92"/>
      <c r="X90" s="92"/>
      <c r="Y90" s="92"/>
      <c r="Z90" s="92"/>
      <c r="AA90" s="92"/>
      <c r="AB90" s="92"/>
      <c r="AC90" s="92"/>
      <c r="AD90" s="92"/>
      <c r="AE90" s="112"/>
      <c r="AF90" s="90"/>
    </row>
    <row r="91" spans="1:32" x14ac:dyDescent="0.2">
      <c r="A91" s="90"/>
      <c r="B91" s="182">
        <v>157</v>
      </c>
      <c r="C91" s="168" t="s">
        <v>383</v>
      </c>
      <c r="D91" s="168" t="s">
        <v>384</v>
      </c>
      <c r="E91" s="59" t="s">
        <v>150</v>
      </c>
      <c r="F91" s="168" t="s">
        <v>403</v>
      </c>
      <c r="G91" s="195" t="str">
        <f t="shared" si="2"/>
        <v>Other - Zone Substation Major Building / Property / Facilities</v>
      </c>
      <c r="H91" s="184">
        <v>75000</v>
      </c>
      <c r="I91" s="71">
        <v>0</v>
      </c>
      <c r="J91" s="71">
        <v>0</v>
      </c>
      <c r="K91" s="71">
        <v>0</v>
      </c>
      <c r="L91" s="71">
        <v>0</v>
      </c>
      <c r="M91" s="71">
        <v>0</v>
      </c>
      <c r="N91" s="71">
        <v>0</v>
      </c>
      <c r="O91" s="146">
        <f t="shared" si="3"/>
        <v>0</v>
      </c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92"/>
      <c r="AD91" s="92"/>
      <c r="AE91" s="112"/>
      <c r="AF91" s="90"/>
    </row>
    <row r="92" spans="1:32" x14ac:dyDescent="0.2">
      <c r="A92" s="90"/>
      <c r="B92" s="182">
        <v>144</v>
      </c>
      <c r="C92" s="168" t="s">
        <v>451</v>
      </c>
      <c r="D92" s="168" t="s">
        <v>465</v>
      </c>
      <c r="E92" s="59" t="s">
        <v>390</v>
      </c>
      <c r="F92" s="168" t="s">
        <v>397</v>
      </c>
      <c r="G92" s="195" t="str">
        <f t="shared" si="2"/>
        <v>Transformers - POLE MOUNTED ; &lt; = 22KV ;  &lt; = 60 KVA ; SINGLE PHASE</v>
      </c>
      <c r="H92" s="184">
        <v>700000</v>
      </c>
      <c r="I92" s="71">
        <v>700000</v>
      </c>
      <c r="J92" s="71">
        <v>700000</v>
      </c>
      <c r="K92" s="71">
        <v>700000</v>
      </c>
      <c r="L92" s="71">
        <v>700000</v>
      </c>
      <c r="M92" s="71">
        <v>700000</v>
      </c>
      <c r="N92" s="71">
        <v>700000</v>
      </c>
      <c r="O92" s="146">
        <f t="shared" si="3"/>
        <v>3500000</v>
      </c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112"/>
      <c r="AF92" s="90"/>
    </row>
    <row r="93" spans="1:32" x14ac:dyDescent="0.2">
      <c r="A93" s="90"/>
      <c r="B93" s="90"/>
      <c r="C93" s="90"/>
      <c r="D93" s="151" t="s">
        <v>283</v>
      </c>
      <c r="E93" s="145"/>
      <c r="F93" s="145"/>
      <c r="G93" s="145"/>
      <c r="H93" s="96">
        <f t="shared" ref="H93:O93" si="4">SUM(H9:H92)</f>
        <v>11259890.835099999</v>
      </c>
      <c r="I93" s="96">
        <f t="shared" si="4"/>
        <v>11824685.335099999</v>
      </c>
      <c r="J93" s="96">
        <f t="shared" si="4"/>
        <v>12991750.835099999</v>
      </c>
      <c r="K93" s="96">
        <f t="shared" si="4"/>
        <v>11512486.335099999</v>
      </c>
      <c r="L93" s="96">
        <f t="shared" si="4"/>
        <v>11841355.835099999</v>
      </c>
      <c r="M93" s="96">
        <f t="shared" si="4"/>
        <v>11366355.835099999</v>
      </c>
      <c r="N93" s="96">
        <f t="shared" si="4"/>
        <v>9554692.8350999989</v>
      </c>
      <c r="O93" s="96">
        <f t="shared" si="4"/>
        <v>57266641.675499998</v>
      </c>
      <c r="P93" s="92"/>
      <c r="Q93" s="92"/>
      <c r="R93" s="92"/>
      <c r="S93" s="92"/>
      <c r="T93" s="92"/>
      <c r="U93" s="92"/>
      <c r="V93" s="92"/>
      <c r="W93" s="60"/>
      <c r="X93" s="92"/>
      <c r="Y93" s="92"/>
      <c r="Z93" s="92"/>
      <c r="AA93" s="92"/>
      <c r="AB93" s="92"/>
      <c r="AC93" s="92"/>
      <c r="AD93" s="92"/>
      <c r="AE93" s="112"/>
      <c r="AF93" s="90"/>
    </row>
    <row r="94" spans="1:32" x14ac:dyDescent="0.2">
      <c r="A94" s="90"/>
      <c r="B94" s="90"/>
      <c r="C94" s="90"/>
      <c r="D94" s="152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62"/>
      <c r="P94" s="92"/>
      <c r="Q94" s="92"/>
      <c r="R94" s="92"/>
      <c r="S94" s="92"/>
      <c r="T94" s="92"/>
      <c r="U94" s="92"/>
      <c r="V94" s="92"/>
      <c r="W94" s="60"/>
      <c r="X94" s="92"/>
      <c r="Y94" s="92"/>
      <c r="Z94" s="92"/>
      <c r="AA94" s="92"/>
      <c r="AB94" s="92"/>
      <c r="AC94" s="92"/>
      <c r="AD94" s="92"/>
      <c r="AE94" s="112"/>
      <c r="AF94" s="90"/>
    </row>
    <row r="95" spans="1:32" x14ac:dyDescent="0.2">
      <c r="A95" s="90"/>
      <c r="B95" s="90"/>
      <c r="C95" s="90"/>
      <c r="D95" s="152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62"/>
      <c r="P95" s="92"/>
      <c r="Q95" s="92"/>
      <c r="R95" s="92"/>
      <c r="S95" s="92"/>
      <c r="T95" s="92"/>
      <c r="U95" s="92"/>
      <c r="V95" s="92"/>
      <c r="W95" s="60"/>
      <c r="X95" s="92"/>
      <c r="Y95" s="92"/>
      <c r="Z95" s="92"/>
      <c r="AA95" s="92"/>
      <c r="AB95" s="92"/>
      <c r="AC95" s="92"/>
      <c r="AD95" s="92"/>
      <c r="AE95" s="112"/>
      <c r="AF95" s="90"/>
    </row>
    <row r="96" spans="1:32" x14ac:dyDescent="0.2">
      <c r="A96" s="90"/>
      <c r="B96" s="90"/>
      <c r="C96" s="90"/>
      <c r="D96" s="152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62"/>
      <c r="P96" s="92"/>
      <c r="Q96" s="92"/>
      <c r="R96" s="92"/>
      <c r="S96" s="92"/>
      <c r="T96" s="92"/>
      <c r="U96" s="92"/>
      <c r="V96" s="92"/>
      <c r="W96" s="60"/>
      <c r="X96" s="92"/>
      <c r="Y96" s="92"/>
      <c r="Z96" s="92"/>
      <c r="AA96" s="92"/>
      <c r="AB96" s="92"/>
      <c r="AC96" s="92"/>
      <c r="AD96" s="92"/>
      <c r="AE96" s="112"/>
      <c r="AF96" s="90"/>
    </row>
    <row r="97" spans="1:32" ht="15.75" x14ac:dyDescent="0.25">
      <c r="A97" s="26"/>
      <c r="B97" s="26" t="s">
        <v>290</v>
      </c>
      <c r="C97" s="26"/>
      <c r="D97" s="149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</row>
    <row r="98" spans="1:32" x14ac:dyDescent="0.2">
      <c r="A98" s="90"/>
      <c r="B98" s="90"/>
      <c r="C98" s="90"/>
      <c r="D98" s="152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62"/>
      <c r="P98" s="92"/>
      <c r="Q98" s="92"/>
      <c r="R98" s="92"/>
      <c r="S98" s="92"/>
      <c r="T98" s="92"/>
      <c r="U98" s="92"/>
      <c r="V98" s="92"/>
      <c r="W98" s="60"/>
      <c r="X98" s="92"/>
      <c r="Y98" s="92"/>
      <c r="Z98" s="92"/>
      <c r="AA98" s="92"/>
      <c r="AB98" s="92"/>
      <c r="AC98" s="92"/>
      <c r="AD98" s="92"/>
      <c r="AE98" s="112"/>
      <c r="AF98" s="90"/>
    </row>
    <row r="99" spans="1:32" x14ac:dyDescent="0.2">
      <c r="A99" s="90"/>
      <c r="B99" s="90"/>
      <c r="C99" s="90"/>
      <c r="D99" s="152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62"/>
      <c r="P99" s="92"/>
      <c r="Q99" s="92"/>
      <c r="R99" s="92"/>
      <c r="S99" s="92"/>
      <c r="T99" s="92"/>
      <c r="U99" s="92"/>
      <c r="V99" s="92"/>
      <c r="W99" s="60"/>
      <c r="X99" s="92"/>
      <c r="Y99" s="92"/>
      <c r="Z99" s="92"/>
      <c r="AA99" s="92"/>
      <c r="AB99" s="92"/>
      <c r="AC99" s="92"/>
      <c r="AD99" s="92"/>
      <c r="AE99" s="112"/>
      <c r="AF99" s="90"/>
    </row>
    <row r="100" spans="1:32" hidden="1" x14ac:dyDescent="0.2">
      <c r="A100" s="90"/>
      <c r="B100" s="90"/>
      <c r="C100" s="90"/>
      <c r="D100" s="152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62"/>
      <c r="P100" s="92"/>
      <c r="Q100" s="92"/>
      <c r="R100" s="92"/>
      <c r="S100" s="92"/>
      <c r="T100" s="92"/>
      <c r="U100" s="92"/>
      <c r="V100" s="92"/>
      <c r="W100" s="60"/>
      <c r="X100" s="92"/>
      <c r="Y100" s="92"/>
      <c r="Z100" s="92"/>
      <c r="AA100" s="92"/>
      <c r="AB100" s="92"/>
      <c r="AC100" s="92"/>
      <c r="AD100" s="92"/>
      <c r="AE100" s="112"/>
      <c r="AF100" s="90"/>
    </row>
    <row r="101" spans="1:32" hidden="1" x14ac:dyDescent="0.2">
      <c r="A101" s="90"/>
      <c r="B101" s="90"/>
      <c r="C101" s="90"/>
      <c r="D101" s="152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62"/>
      <c r="P101" s="92"/>
      <c r="Q101" s="92"/>
      <c r="R101" s="92"/>
      <c r="S101" s="92"/>
      <c r="T101" s="92"/>
      <c r="U101" s="92"/>
      <c r="V101" s="92"/>
      <c r="W101" s="60"/>
      <c r="X101" s="92"/>
      <c r="Y101" s="92"/>
      <c r="Z101" s="92"/>
      <c r="AA101" s="92"/>
      <c r="AB101" s="92"/>
      <c r="AC101" s="92"/>
      <c r="AD101" s="92"/>
      <c r="AE101" s="112"/>
      <c r="AF101" s="90"/>
    </row>
    <row r="102" spans="1:32" hidden="1" x14ac:dyDescent="0.2">
      <c r="A102" s="90"/>
      <c r="B102" s="90"/>
      <c r="C102" s="90"/>
      <c r="D102" s="152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62"/>
      <c r="P102" s="92"/>
      <c r="Q102" s="92"/>
      <c r="R102" s="92"/>
      <c r="S102" s="92"/>
      <c r="T102" s="92"/>
      <c r="U102" s="92"/>
      <c r="V102" s="92"/>
      <c r="W102" s="60"/>
      <c r="X102" s="92"/>
      <c r="Y102" s="92"/>
      <c r="Z102" s="92"/>
      <c r="AA102" s="92"/>
      <c r="AB102" s="92"/>
      <c r="AC102" s="92"/>
      <c r="AD102" s="92"/>
      <c r="AE102" s="112"/>
      <c r="AF102" s="90"/>
    </row>
    <row r="103" spans="1:32" hidden="1" x14ac:dyDescent="0.2">
      <c r="A103" s="90"/>
      <c r="B103" s="90"/>
      <c r="C103" s="90"/>
      <c r="D103" s="152"/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62"/>
      <c r="P103" s="90"/>
      <c r="Q103" s="90"/>
      <c r="R103" s="90"/>
      <c r="S103" s="90"/>
      <c r="T103" s="90"/>
      <c r="U103" s="90"/>
      <c r="V103" s="90"/>
      <c r="W103" s="62"/>
      <c r="X103" s="90"/>
      <c r="Y103" s="90"/>
      <c r="Z103" s="90"/>
      <c r="AA103" s="90"/>
      <c r="AB103" s="90"/>
      <c r="AC103" s="90"/>
      <c r="AD103" s="90"/>
      <c r="AE103" s="90"/>
      <c r="AF103" s="90"/>
    </row>
    <row r="104" spans="1:32" hidden="1" x14ac:dyDescent="0.2"/>
    <row r="105" spans="1:32" hidden="1" x14ac:dyDescent="0.2">
      <c r="A105" s="90"/>
      <c r="B105" s="90"/>
      <c r="C105" s="90"/>
      <c r="D105" s="152"/>
      <c r="E105" s="90"/>
      <c r="F105" s="90"/>
      <c r="G105" s="90"/>
      <c r="H105" s="90"/>
      <c r="I105" s="90"/>
      <c r="J105" s="90"/>
      <c r="K105" s="90"/>
      <c r="L105" s="90"/>
      <c r="M105" s="90"/>
      <c r="N105" s="90"/>
      <c r="O105" s="62"/>
      <c r="P105" s="90"/>
      <c r="Q105" s="90"/>
      <c r="R105" s="90"/>
      <c r="S105" s="90"/>
      <c r="T105" s="90"/>
      <c r="U105" s="90"/>
      <c r="V105" s="90"/>
      <c r="W105" s="62"/>
      <c r="X105" s="90"/>
      <c r="Y105" s="90"/>
      <c r="Z105" s="90"/>
      <c r="AA105" s="90"/>
      <c r="AB105" s="90"/>
      <c r="AC105" s="90"/>
      <c r="AD105" s="90"/>
      <c r="AE105" s="90"/>
      <c r="AF105" s="90"/>
    </row>
    <row r="106" spans="1:32" hidden="1" x14ac:dyDescent="0.2">
      <c r="A106" s="90"/>
      <c r="B106" s="90"/>
      <c r="C106" s="90"/>
      <c r="D106" s="152"/>
      <c r="E106" s="90"/>
      <c r="F106" s="90"/>
      <c r="G106" s="90"/>
      <c r="H106" s="111"/>
      <c r="I106" s="111"/>
      <c r="J106" s="111"/>
      <c r="K106" s="111"/>
      <c r="L106" s="111"/>
      <c r="M106" s="111"/>
      <c r="N106" s="111"/>
      <c r="O106" s="62"/>
      <c r="P106" s="90"/>
      <c r="Q106" s="90"/>
      <c r="R106" s="90"/>
      <c r="S106" s="90"/>
      <c r="T106" s="90"/>
      <c r="U106" s="90"/>
      <c r="V106" s="90"/>
      <c r="W106" s="62"/>
      <c r="X106" s="90"/>
      <c r="Y106" s="90"/>
      <c r="Z106" s="90"/>
      <c r="AA106" s="90"/>
      <c r="AB106" s="90"/>
      <c r="AC106" s="90"/>
      <c r="AD106" s="90"/>
      <c r="AE106" s="90"/>
      <c r="AF106" s="90"/>
    </row>
    <row r="107" spans="1:32" hidden="1" x14ac:dyDescent="0.2">
      <c r="A107" s="90"/>
      <c r="B107" s="90"/>
      <c r="C107" s="90"/>
      <c r="D107" s="152"/>
      <c r="E107" s="90"/>
      <c r="F107" s="90"/>
      <c r="G107" s="90"/>
      <c r="H107" s="111"/>
      <c r="I107" s="111"/>
      <c r="J107" s="111"/>
      <c r="K107" s="111"/>
      <c r="L107" s="111"/>
      <c r="M107" s="111"/>
      <c r="N107" s="111"/>
      <c r="O107" s="62"/>
      <c r="P107" s="90"/>
      <c r="Q107" s="90"/>
      <c r="R107" s="113"/>
      <c r="S107" s="90"/>
      <c r="T107" s="90"/>
      <c r="U107" s="90"/>
      <c r="V107" s="90"/>
      <c r="W107" s="62"/>
      <c r="X107" s="90"/>
      <c r="Y107" s="90"/>
      <c r="Z107" s="90"/>
      <c r="AA107" s="90"/>
      <c r="AB107" s="90"/>
      <c r="AC107" s="90"/>
      <c r="AD107" s="90"/>
      <c r="AE107" s="90"/>
      <c r="AF107" s="90"/>
    </row>
    <row r="108" spans="1:32" hidden="1" x14ac:dyDescent="0.2">
      <c r="A108" s="90"/>
      <c r="B108" s="90"/>
      <c r="C108" s="90"/>
      <c r="D108" s="152"/>
      <c r="E108" s="90"/>
      <c r="F108" s="90"/>
      <c r="G108" s="90"/>
      <c r="H108" s="111"/>
      <c r="I108" s="111"/>
      <c r="J108" s="111"/>
      <c r="K108" s="111"/>
      <c r="L108" s="111"/>
      <c r="M108" s="111"/>
      <c r="N108" s="111"/>
      <c r="O108" s="62"/>
      <c r="P108" s="90"/>
      <c r="Q108" s="90"/>
      <c r="R108" s="113"/>
      <c r="S108" s="90"/>
      <c r="T108" s="90"/>
      <c r="U108" s="90"/>
      <c r="V108" s="90"/>
      <c r="W108" s="62"/>
      <c r="X108" s="90"/>
      <c r="Y108" s="90"/>
      <c r="Z108" s="90"/>
      <c r="AA108" s="90"/>
      <c r="AB108" s="90"/>
      <c r="AC108" s="90"/>
      <c r="AD108" s="90"/>
      <c r="AE108" s="90"/>
      <c r="AF108" s="90"/>
    </row>
    <row r="109" spans="1:32" hidden="1" x14ac:dyDescent="0.2">
      <c r="A109" s="90"/>
      <c r="B109" s="90"/>
      <c r="C109" s="90"/>
      <c r="D109" s="152"/>
      <c r="E109" s="90"/>
      <c r="F109" s="90"/>
      <c r="G109" s="90"/>
      <c r="H109" s="111"/>
      <c r="I109" s="111"/>
      <c r="J109" s="111"/>
      <c r="K109" s="111"/>
      <c r="L109" s="111"/>
      <c r="M109" s="111"/>
      <c r="N109" s="111"/>
      <c r="O109" s="62"/>
      <c r="P109" s="90"/>
      <c r="Q109" s="90"/>
      <c r="R109" s="113"/>
      <c r="S109" s="90"/>
      <c r="T109" s="90"/>
      <c r="U109" s="90"/>
      <c r="V109" s="90"/>
      <c r="W109" s="62"/>
      <c r="X109" s="90"/>
      <c r="Y109" s="90"/>
      <c r="Z109" s="90"/>
      <c r="AA109" s="90"/>
      <c r="AB109" s="90"/>
      <c r="AC109" s="90"/>
      <c r="AD109" s="90"/>
      <c r="AE109" s="90"/>
      <c r="AF109" s="90"/>
    </row>
    <row r="110" spans="1:32" hidden="1" x14ac:dyDescent="0.2">
      <c r="A110" s="90"/>
      <c r="B110" s="90"/>
      <c r="C110" s="90"/>
      <c r="D110" s="152"/>
      <c r="E110" s="90"/>
      <c r="F110" s="90"/>
      <c r="G110" s="90"/>
      <c r="H110" s="111"/>
      <c r="I110" s="111"/>
      <c r="J110" s="111"/>
      <c r="K110" s="111"/>
      <c r="L110" s="111"/>
      <c r="M110" s="111"/>
      <c r="N110" s="111"/>
      <c r="O110" s="62"/>
      <c r="P110" s="90"/>
      <c r="Q110" s="90"/>
      <c r="R110" s="90"/>
      <c r="S110" s="90"/>
      <c r="T110" s="90"/>
      <c r="U110" s="90"/>
      <c r="V110" s="90"/>
      <c r="W110" s="62"/>
      <c r="X110" s="90"/>
      <c r="Y110" s="90"/>
      <c r="Z110" s="90"/>
      <c r="AA110" s="90"/>
      <c r="AB110" s="90"/>
      <c r="AC110" s="90"/>
      <c r="AD110" s="90"/>
      <c r="AE110" s="90"/>
      <c r="AF110" s="90"/>
    </row>
    <row r="111" spans="1:32" hidden="1" x14ac:dyDescent="0.2">
      <c r="A111" s="90"/>
      <c r="B111" s="90"/>
      <c r="C111" s="90"/>
      <c r="D111" s="152"/>
      <c r="E111" s="90"/>
      <c r="F111" s="90"/>
      <c r="G111" s="90"/>
      <c r="H111" s="111"/>
      <c r="I111" s="111"/>
      <c r="J111" s="111"/>
      <c r="K111" s="111"/>
      <c r="L111" s="111"/>
      <c r="M111" s="111"/>
      <c r="N111" s="111"/>
      <c r="O111" s="62"/>
      <c r="P111" s="90"/>
      <c r="Q111" s="90"/>
      <c r="R111" s="113"/>
      <c r="S111" s="90"/>
      <c r="T111" s="90"/>
      <c r="U111" s="90"/>
      <c r="V111" s="90"/>
      <c r="W111" s="62"/>
      <c r="X111" s="90"/>
      <c r="Y111" s="90"/>
      <c r="Z111" s="90"/>
      <c r="AA111" s="90"/>
      <c r="AB111" s="90"/>
      <c r="AC111" s="90"/>
      <c r="AD111" s="90"/>
      <c r="AE111" s="90"/>
      <c r="AF111" s="90"/>
    </row>
    <row r="112" spans="1:32" hidden="1" x14ac:dyDescent="0.2">
      <c r="A112" s="90"/>
      <c r="B112" s="90"/>
      <c r="C112" s="90"/>
      <c r="D112" s="152"/>
      <c r="E112" s="90"/>
      <c r="F112" s="90"/>
      <c r="G112" s="90"/>
      <c r="H112" s="111"/>
      <c r="I112" s="111"/>
      <c r="J112" s="111"/>
      <c r="K112" s="111"/>
      <c r="L112" s="111"/>
      <c r="M112" s="111"/>
      <c r="N112" s="111"/>
      <c r="O112" s="62"/>
      <c r="P112" s="90"/>
      <c r="Q112" s="90"/>
      <c r="R112" s="90"/>
      <c r="S112" s="90"/>
      <c r="T112" s="90"/>
      <c r="U112" s="90"/>
      <c r="V112" s="90"/>
      <c r="W112" s="62"/>
      <c r="X112" s="90"/>
      <c r="Y112" s="90"/>
      <c r="Z112" s="90"/>
      <c r="AA112" s="90"/>
      <c r="AB112" s="90"/>
      <c r="AC112" s="90"/>
      <c r="AD112" s="90"/>
      <c r="AE112" s="90"/>
      <c r="AF112" s="90"/>
    </row>
    <row r="113" spans="1:32" hidden="1" x14ac:dyDescent="0.2">
      <c r="A113" s="90"/>
      <c r="B113" s="90"/>
      <c r="C113" s="90"/>
      <c r="D113" s="152"/>
      <c r="E113" s="90"/>
      <c r="F113" s="90"/>
      <c r="G113" s="90"/>
      <c r="H113" s="111"/>
      <c r="I113" s="111"/>
      <c r="J113" s="111"/>
      <c r="K113" s="111"/>
      <c r="L113" s="111"/>
      <c r="M113" s="111"/>
      <c r="N113" s="111"/>
      <c r="O113" s="62"/>
      <c r="P113" s="90"/>
      <c r="Q113" s="90"/>
      <c r="R113" s="90"/>
      <c r="S113" s="90"/>
      <c r="T113" s="90"/>
      <c r="U113" s="90"/>
      <c r="V113" s="90"/>
      <c r="W113" s="62"/>
      <c r="X113" s="90"/>
      <c r="Y113" s="90"/>
      <c r="Z113" s="90"/>
      <c r="AA113" s="90"/>
      <c r="AB113" s="90"/>
      <c r="AC113" s="90"/>
      <c r="AD113" s="90"/>
      <c r="AE113" s="90"/>
      <c r="AF113" s="90"/>
    </row>
    <row r="114" spans="1:32" hidden="1" x14ac:dyDescent="0.2">
      <c r="A114" s="90"/>
      <c r="B114" s="90"/>
      <c r="C114" s="90"/>
      <c r="D114" s="152"/>
      <c r="E114" s="90"/>
      <c r="F114" s="90"/>
      <c r="G114" s="90"/>
      <c r="H114" s="111"/>
      <c r="I114" s="111"/>
      <c r="J114" s="111"/>
      <c r="K114" s="111"/>
      <c r="L114" s="111"/>
      <c r="M114" s="111"/>
      <c r="N114" s="111"/>
      <c r="O114" s="62"/>
      <c r="P114" s="90"/>
      <c r="Q114" s="90"/>
      <c r="R114" s="90"/>
      <c r="S114" s="90"/>
      <c r="T114" s="90"/>
      <c r="U114" s="90"/>
      <c r="V114" s="90"/>
      <c r="W114" s="62"/>
      <c r="X114" s="90"/>
      <c r="Y114" s="90"/>
      <c r="Z114" s="90"/>
      <c r="AA114" s="90"/>
      <c r="AB114" s="90"/>
      <c r="AC114" s="90"/>
      <c r="AD114" s="90"/>
      <c r="AE114" s="90"/>
      <c r="AF114" s="90"/>
    </row>
    <row r="115" spans="1:32" hidden="1" x14ac:dyDescent="0.2">
      <c r="A115" s="90"/>
      <c r="B115" s="90"/>
      <c r="C115" s="90"/>
      <c r="D115" s="152"/>
      <c r="E115" s="90"/>
      <c r="F115" s="90"/>
      <c r="G115" s="90"/>
      <c r="H115" s="111"/>
      <c r="I115" s="111"/>
      <c r="J115" s="111"/>
      <c r="K115" s="111"/>
      <c r="L115" s="111"/>
      <c r="M115" s="111"/>
      <c r="N115" s="111"/>
      <c r="O115" s="62"/>
      <c r="P115" s="90"/>
      <c r="Q115" s="90"/>
      <c r="R115" s="90"/>
      <c r="S115" s="90"/>
      <c r="T115" s="90"/>
      <c r="U115" s="90"/>
      <c r="V115" s="90"/>
      <c r="W115" s="62"/>
      <c r="X115" s="90"/>
      <c r="Y115" s="90"/>
      <c r="Z115" s="90"/>
      <c r="AA115" s="90"/>
      <c r="AB115" s="90"/>
      <c r="AC115" s="90"/>
      <c r="AD115" s="90"/>
      <c r="AE115" s="90"/>
      <c r="AF115" s="90"/>
    </row>
    <row r="116" spans="1:32" hidden="1" x14ac:dyDescent="0.2">
      <c r="A116" s="90"/>
      <c r="B116" s="90"/>
      <c r="C116" s="90"/>
      <c r="D116" s="152"/>
      <c r="E116" s="90"/>
      <c r="F116" s="90"/>
      <c r="G116" s="90"/>
      <c r="H116" s="111"/>
      <c r="I116" s="111"/>
      <c r="J116" s="111"/>
      <c r="K116" s="111"/>
      <c r="L116" s="111"/>
      <c r="M116" s="111"/>
      <c r="N116" s="111"/>
      <c r="O116" s="62"/>
      <c r="P116" s="90"/>
      <c r="Q116" s="90"/>
      <c r="R116" s="90"/>
      <c r="S116" s="90"/>
      <c r="T116" s="90"/>
      <c r="U116" s="90"/>
      <c r="V116" s="90"/>
      <c r="W116" s="62"/>
      <c r="X116" s="90"/>
      <c r="Y116" s="90"/>
      <c r="Z116" s="90"/>
      <c r="AA116" s="90"/>
      <c r="AB116" s="90"/>
      <c r="AC116" s="90"/>
      <c r="AD116" s="90"/>
      <c r="AE116" s="90"/>
      <c r="AF116" s="90"/>
    </row>
    <row r="117" spans="1:32" hidden="1" x14ac:dyDescent="0.2">
      <c r="A117" s="90"/>
      <c r="B117" s="90"/>
      <c r="C117" s="90"/>
      <c r="D117" s="152"/>
      <c r="E117" s="90"/>
      <c r="F117" s="90"/>
      <c r="G117" s="90"/>
      <c r="H117" s="111"/>
      <c r="I117" s="111"/>
      <c r="J117" s="111"/>
      <c r="K117" s="111"/>
      <c r="L117" s="111"/>
      <c r="M117" s="111"/>
      <c r="N117" s="111"/>
      <c r="O117" s="62"/>
      <c r="P117" s="90"/>
      <c r="Q117" s="90"/>
      <c r="R117" s="90"/>
      <c r="S117" s="90"/>
      <c r="T117" s="90"/>
      <c r="U117" s="90"/>
      <c r="V117" s="90"/>
      <c r="W117" s="62"/>
      <c r="X117" s="90"/>
      <c r="Y117" s="90"/>
      <c r="Z117" s="90"/>
      <c r="AA117" s="90"/>
      <c r="AB117" s="90"/>
      <c r="AC117" s="90"/>
      <c r="AD117" s="90"/>
      <c r="AE117" s="90"/>
      <c r="AF117" s="90"/>
    </row>
    <row r="118" spans="1:32" hidden="1" x14ac:dyDescent="0.2">
      <c r="A118" s="90"/>
      <c r="B118" s="90"/>
      <c r="C118" s="90"/>
      <c r="D118" s="152"/>
      <c r="E118" s="90"/>
      <c r="F118" s="90"/>
      <c r="G118" s="90"/>
      <c r="H118" s="111"/>
      <c r="I118" s="111"/>
      <c r="J118" s="111"/>
      <c r="K118" s="111"/>
      <c r="L118" s="111"/>
      <c r="M118" s="111"/>
      <c r="N118" s="111"/>
      <c r="O118" s="62"/>
      <c r="P118" s="90"/>
      <c r="Q118" s="90"/>
      <c r="R118" s="90"/>
      <c r="S118" s="90"/>
      <c r="T118" s="90"/>
      <c r="U118" s="90"/>
      <c r="V118" s="90"/>
      <c r="W118" s="62"/>
      <c r="X118" s="90"/>
      <c r="Y118" s="90"/>
      <c r="Z118" s="90"/>
      <c r="AA118" s="90"/>
      <c r="AB118" s="90"/>
      <c r="AC118" s="90"/>
      <c r="AD118" s="90"/>
      <c r="AE118" s="90"/>
      <c r="AF118" s="90"/>
    </row>
    <row r="119" spans="1:32" hidden="1" x14ac:dyDescent="0.2">
      <c r="A119" s="90"/>
      <c r="B119" s="90"/>
      <c r="C119" s="90"/>
      <c r="D119" s="152"/>
      <c r="E119" s="90"/>
      <c r="F119" s="90"/>
      <c r="G119" s="90"/>
      <c r="H119" s="111"/>
      <c r="I119" s="111"/>
      <c r="J119" s="111"/>
      <c r="K119" s="111"/>
      <c r="L119" s="111"/>
      <c r="M119" s="111"/>
      <c r="N119" s="111"/>
      <c r="O119" s="62"/>
      <c r="P119" s="90"/>
      <c r="Q119" s="90"/>
      <c r="R119" s="90"/>
      <c r="S119" s="90"/>
      <c r="T119" s="90"/>
      <c r="U119" s="90"/>
      <c r="V119" s="90"/>
      <c r="W119" s="62"/>
      <c r="X119" s="90"/>
      <c r="Y119" s="90"/>
      <c r="Z119" s="90"/>
      <c r="AA119" s="90"/>
      <c r="AB119" s="90"/>
      <c r="AC119" s="90"/>
      <c r="AD119" s="90"/>
      <c r="AE119" s="90"/>
      <c r="AF119" s="90"/>
    </row>
    <row r="120" spans="1:32" hidden="1" x14ac:dyDescent="0.2">
      <c r="A120" s="90"/>
      <c r="B120" s="90"/>
      <c r="C120" s="90"/>
      <c r="D120" s="152"/>
      <c r="E120" s="90"/>
      <c r="F120" s="90"/>
      <c r="G120" s="90"/>
      <c r="H120" s="111"/>
      <c r="I120" s="111"/>
      <c r="J120" s="111"/>
      <c r="K120" s="111"/>
      <c r="L120" s="111"/>
      <c r="M120" s="111"/>
      <c r="N120" s="111"/>
      <c r="O120" s="62"/>
      <c r="P120" s="90"/>
      <c r="Q120" s="90"/>
      <c r="R120" s="90"/>
      <c r="S120" s="90"/>
      <c r="T120" s="90"/>
      <c r="U120" s="90"/>
      <c r="V120" s="90"/>
      <c r="W120" s="62"/>
      <c r="X120" s="90"/>
      <c r="Y120" s="90"/>
      <c r="Z120" s="90"/>
      <c r="AA120" s="90"/>
      <c r="AB120" s="90"/>
      <c r="AC120" s="90"/>
      <c r="AD120" s="90"/>
      <c r="AE120" s="90"/>
      <c r="AF120" s="90"/>
    </row>
    <row r="121" spans="1:32" hidden="1" x14ac:dyDescent="0.2">
      <c r="A121" s="90"/>
      <c r="B121" s="90"/>
      <c r="C121" s="90"/>
      <c r="D121" s="152"/>
      <c r="E121" s="90"/>
      <c r="F121" s="90"/>
      <c r="G121" s="90"/>
      <c r="H121" s="111"/>
      <c r="I121" s="111"/>
      <c r="J121" s="111"/>
      <c r="K121" s="111"/>
      <c r="L121" s="111"/>
      <c r="M121" s="111"/>
      <c r="N121" s="111"/>
      <c r="O121" s="62"/>
      <c r="P121" s="90"/>
      <c r="Q121" s="90"/>
      <c r="R121" s="90"/>
      <c r="S121" s="90"/>
      <c r="T121" s="90"/>
      <c r="U121" s="90"/>
      <c r="V121" s="90"/>
      <c r="W121" s="62"/>
      <c r="X121" s="90"/>
      <c r="Y121" s="90"/>
      <c r="Z121" s="90"/>
      <c r="AA121" s="90"/>
      <c r="AB121" s="90"/>
      <c r="AC121" s="90"/>
      <c r="AD121" s="90"/>
      <c r="AE121" s="90"/>
      <c r="AF121" s="90"/>
    </row>
    <row r="122" spans="1:32" hidden="1" x14ac:dyDescent="0.2">
      <c r="A122" s="90"/>
      <c r="B122" s="90"/>
      <c r="C122" s="90"/>
      <c r="D122" s="152"/>
      <c r="E122" s="90"/>
      <c r="F122" s="90"/>
      <c r="G122" s="90"/>
      <c r="H122" s="111"/>
      <c r="I122" s="111"/>
      <c r="J122" s="111"/>
      <c r="K122" s="111"/>
      <c r="L122" s="111"/>
      <c r="M122" s="111"/>
      <c r="N122" s="111"/>
      <c r="O122" s="62"/>
      <c r="P122" s="90"/>
      <c r="Q122" s="90"/>
      <c r="R122" s="90"/>
      <c r="S122" s="90"/>
      <c r="T122" s="90"/>
      <c r="U122" s="90"/>
      <c r="V122" s="90"/>
      <c r="W122" s="62"/>
      <c r="X122" s="90"/>
      <c r="Y122" s="90"/>
      <c r="Z122" s="90"/>
      <c r="AA122" s="90"/>
      <c r="AB122" s="90"/>
      <c r="AC122" s="90"/>
      <c r="AD122" s="90"/>
      <c r="AE122" s="90"/>
      <c r="AF122" s="90"/>
    </row>
    <row r="123" spans="1:32" hidden="1" x14ac:dyDescent="0.2">
      <c r="A123" s="90"/>
      <c r="B123" s="90"/>
      <c r="C123" s="90"/>
      <c r="D123" s="152"/>
      <c r="E123" s="90"/>
      <c r="F123" s="90"/>
      <c r="G123" s="90"/>
      <c r="H123" s="111"/>
      <c r="I123" s="111"/>
      <c r="J123" s="111"/>
      <c r="K123" s="111"/>
      <c r="L123" s="111"/>
      <c r="M123" s="111"/>
      <c r="N123" s="111"/>
      <c r="O123" s="62"/>
      <c r="P123" s="90"/>
      <c r="Q123" s="90"/>
      <c r="R123" s="90"/>
      <c r="S123" s="90"/>
      <c r="T123" s="90"/>
      <c r="U123" s="90"/>
      <c r="V123" s="90"/>
      <c r="W123" s="62"/>
      <c r="X123" s="90"/>
      <c r="Y123" s="90"/>
      <c r="Z123" s="90"/>
      <c r="AA123" s="90"/>
      <c r="AB123" s="90"/>
      <c r="AC123" s="90"/>
      <c r="AD123" s="90"/>
      <c r="AE123" s="90"/>
      <c r="AF123" s="90"/>
    </row>
    <row r="124" spans="1:32" hidden="1" x14ac:dyDescent="0.2">
      <c r="A124" s="90"/>
      <c r="B124" s="90"/>
      <c r="C124" s="90"/>
      <c r="D124" s="152"/>
      <c r="E124" s="90"/>
      <c r="F124" s="90"/>
      <c r="G124" s="90"/>
      <c r="H124" s="111"/>
      <c r="I124" s="111"/>
      <c r="J124" s="111"/>
      <c r="K124" s="111"/>
      <c r="L124" s="111"/>
      <c r="M124" s="111"/>
      <c r="N124" s="111"/>
      <c r="O124" s="62"/>
      <c r="P124" s="90"/>
      <c r="Q124" s="90"/>
      <c r="R124" s="90"/>
      <c r="S124" s="90"/>
      <c r="T124" s="90"/>
      <c r="U124" s="90"/>
      <c r="V124" s="90"/>
      <c r="W124" s="62"/>
      <c r="X124" s="90"/>
      <c r="Y124" s="90"/>
      <c r="Z124" s="90"/>
      <c r="AA124" s="90"/>
      <c r="AB124" s="90"/>
      <c r="AC124" s="90"/>
      <c r="AD124" s="90"/>
      <c r="AE124" s="90"/>
      <c r="AF124" s="90"/>
    </row>
    <row r="125" spans="1:32" hidden="1" x14ac:dyDescent="0.2">
      <c r="A125" s="90"/>
      <c r="B125" s="90"/>
      <c r="C125" s="90"/>
      <c r="D125" s="152"/>
      <c r="E125" s="90"/>
      <c r="F125" s="90"/>
      <c r="G125" s="90"/>
      <c r="H125" s="111"/>
      <c r="I125" s="111"/>
      <c r="J125" s="111"/>
      <c r="K125" s="111"/>
      <c r="L125" s="111"/>
      <c r="M125" s="111"/>
      <c r="N125" s="111"/>
      <c r="O125" s="62"/>
      <c r="P125" s="90"/>
      <c r="Q125" s="90"/>
      <c r="R125" s="90"/>
      <c r="S125" s="90"/>
      <c r="T125" s="90"/>
      <c r="U125" s="90"/>
      <c r="V125" s="90"/>
      <c r="W125" s="62"/>
      <c r="X125" s="90"/>
      <c r="Y125" s="90"/>
      <c r="Z125" s="90"/>
      <c r="AA125" s="90"/>
      <c r="AB125" s="90"/>
      <c r="AC125" s="90"/>
      <c r="AD125" s="90"/>
      <c r="AE125" s="90"/>
      <c r="AF125" s="90"/>
    </row>
    <row r="126" spans="1:32" hidden="1" x14ac:dyDescent="0.2">
      <c r="A126" s="90"/>
      <c r="B126" s="90"/>
      <c r="C126" s="90"/>
      <c r="D126" s="152"/>
      <c r="E126" s="90"/>
      <c r="F126" s="90"/>
      <c r="G126" s="90"/>
      <c r="H126" s="111"/>
      <c r="I126" s="111"/>
      <c r="J126" s="111"/>
      <c r="K126" s="111"/>
      <c r="L126" s="111"/>
      <c r="M126" s="111"/>
      <c r="N126" s="111"/>
      <c r="O126" s="62"/>
      <c r="P126" s="90"/>
      <c r="Q126" s="90"/>
      <c r="R126" s="90"/>
      <c r="S126" s="90"/>
      <c r="T126" s="90"/>
      <c r="U126" s="90"/>
      <c r="V126" s="90"/>
      <c r="W126" s="62"/>
      <c r="X126" s="90"/>
      <c r="Y126" s="90"/>
      <c r="Z126" s="90"/>
      <c r="AA126" s="90"/>
      <c r="AB126" s="90"/>
      <c r="AC126" s="90"/>
      <c r="AD126" s="90"/>
      <c r="AE126" s="90"/>
      <c r="AF126" s="90"/>
    </row>
    <row r="127" spans="1:32" hidden="1" x14ac:dyDescent="0.2">
      <c r="A127" s="90"/>
      <c r="B127" s="90"/>
      <c r="C127" s="90"/>
      <c r="D127" s="152"/>
      <c r="E127" s="90"/>
      <c r="F127" s="90"/>
      <c r="G127" s="90"/>
      <c r="H127" s="111"/>
      <c r="I127" s="111"/>
      <c r="J127" s="111"/>
      <c r="K127" s="111"/>
      <c r="L127" s="111"/>
      <c r="M127" s="111"/>
      <c r="N127" s="111"/>
      <c r="O127" s="62"/>
      <c r="P127" s="90"/>
      <c r="Q127" s="90"/>
      <c r="R127" s="90"/>
      <c r="S127" s="90"/>
      <c r="T127" s="90"/>
      <c r="U127" s="90"/>
      <c r="V127" s="90"/>
      <c r="W127" s="62"/>
      <c r="X127" s="90"/>
      <c r="Y127" s="90"/>
      <c r="Z127" s="90"/>
      <c r="AA127" s="90"/>
      <c r="AB127" s="90"/>
      <c r="AC127" s="90"/>
      <c r="AD127" s="90"/>
      <c r="AE127" s="90"/>
      <c r="AF127" s="90"/>
    </row>
    <row r="128" spans="1:32" hidden="1" x14ac:dyDescent="0.2">
      <c r="A128" s="90"/>
      <c r="B128" s="90"/>
      <c r="C128" s="90"/>
      <c r="D128" s="152"/>
      <c r="E128" s="90"/>
      <c r="F128" s="90"/>
      <c r="G128" s="90"/>
      <c r="H128" s="111"/>
      <c r="I128" s="111"/>
      <c r="J128" s="111"/>
      <c r="K128" s="111"/>
      <c r="L128" s="111"/>
      <c r="M128" s="111"/>
      <c r="N128" s="111"/>
      <c r="O128" s="62"/>
      <c r="P128" s="90"/>
      <c r="Q128" s="90"/>
      <c r="R128" s="90"/>
      <c r="S128" s="90"/>
      <c r="T128" s="90"/>
      <c r="U128" s="90"/>
      <c r="V128" s="90"/>
      <c r="W128" s="62"/>
      <c r="X128" s="90"/>
      <c r="Y128" s="90"/>
      <c r="Z128" s="90"/>
      <c r="AA128" s="90"/>
      <c r="AB128" s="90"/>
      <c r="AC128" s="90"/>
      <c r="AD128" s="90"/>
      <c r="AE128" s="90"/>
      <c r="AF128" s="90"/>
    </row>
    <row r="129" spans="1:32" hidden="1" x14ac:dyDescent="0.2">
      <c r="A129" s="90"/>
      <c r="B129" s="90"/>
      <c r="C129" s="90"/>
      <c r="D129" s="152"/>
      <c r="E129" s="90"/>
      <c r="F129" s="90"/>
      <c r="G129" s="90"/>
      <c r="H129" s="111"/>
      <c r="I129" s="111"/>
      <c r="J129" s="111"/>
      <c r="K129" s="111"/>
      <c r="L129" s="111"/>
      <c r="M129" s="111"/>
      <c r="N129" s="111"/>
      <c r="O129" s="62"/>
      <c r="P129" s="90"/>
      <c r="Q129" s="90"/>
      <c r="R129" s="90"/>
      <c r="S129" s="90"/>
      <c r="T129" s="90"/>
      <c r="U129" s="90"/>
      <c r="V129" s="90"/>
      <c r="W129" s="62"/>
      <c r="X129" s="90"/>
      <c r="Y129" s="90"/>
      <c r="Z129" s="90"/>
      <c r="AA129" s="90"/>
      <c r="AB129" s="90"/>
      <c r="AC129" s="90"/>
      <c r="AD129" s="90"/>
      <c r="AE129" s="90"/>
      <c r="AF129" s="90"/>
    </row>
    <row r="130" spans="1:32" hidden="1" x14ac:dyDescent="0.2">
      <c r="A130" s="90"/>
      <c r="B130" s="90"/>
      <c r="C130" s="90"/>
      <c r="D130" s="152"/>
      <c r="E130" s="90"/>
      <c r="F130" s="90"/>
      <c r="G130" s="90"/>
      <c r="H130" s="111"/>
      <c r="I130" s="111"/>
      <c r="J130" s="111"/>
      <c r="K130" s="111"/>
      <c r="L130" s="111"/>
      <c r="M130" s="111"/>
      <c r="N130" s="111"/>
      <c r="O130" s="62"/>
      <c r="P130" s="90"/>
      <c r="Q130" s="90"/>
      <c r="R130" s="90"/>
      <c r="S130" s="90"/>
      <c r="T130" s="90"/>
      <c r="U130" s="90"/>
      <c r="V130" s="90"/>
      <c r="W130" s="62"/>
      <c r="X130" s="90"/>
      <c r="Y130" s="90"/>
      <c r="Z130" s="90"/>
      <c r="AA130" s="90"/>
      <c r="AB130" s="90"/>
      <c r="AC130" s="90"/>
      <c r="AD130" s="90"/>
      <c r="AE130" s="90"/>
      <c r="AF130" s="90"/>
    </row>
    <row r="131" spans="1:32" hidden="1" x14ac:dyDescent="0.2">
      <c r="A131" s="90"/>
      <c r="B131" s="90"/>
      <c r="C131" s="90"/>
      <c r="D131" s="152"/>
      <c r="E131" s="90"/>
      <c r="F131" s="90"/>
      <c r="G131" s="90"/>
      <c r="H131" s="111"/>
      <c r="I131" s="111"/>
      <c r="J131" s="111"/>
      <c r="K131" s="111"/>
      <c r="L131" s="111"/>
      <c r="M131" s="111"/>
      <c r="N131" s="111"/>
      <c r="O131" s="62"/>
      <c r="P131" s="90"/>
      <c r="Q131" s="90"/>
      <c r="R131" s="90"/>
      <c r="S131" s="90"/>
      <c r="T131" s="90"/>
      <c r="U131" s="90"/>
      <c r="V131" s="90"/>
      <c r="W131" s="62"/>
      <c r="X131" s="90"/>
      <c r="Y131" s="90"/>
      <c r="Z131" s="90"/>
      <c r="AA131" s="90"/>
      <c r="AB131" s="90"/>
      <c r="AC131" s="90"/>
      <c r="AD131" s="90"/>
      <c r="AE131" s="90"/>
      <c r="AF131" s="90"/>
    </row>
    <row r="132" spans="1:32" hidden="1" x14ac:dyDescent="0.2">
      <c r="A132" s="90"/>
      <c r="B132" s="90"/>
      <c r="C132" s="90"/>
      <c r="D132" s="152"/>
      <c r="E132" s="90"/>
      <c r="F132" s="90"/>
      <c r="G132" s="90"/>
      <c r="H132" s="111"/>
      <c r="I132" s="111"/>
      <c r="J132" s="111"/>
      <c r="K132" s="111"/>
      <c r="L132" s="111"/>
      <c r="M132" s="111"/>
      <c r="N132" s="111"/>
      <c r="O132" s="62"/>
      <c r="P132" s="90"/>
      <c r="Q132" s="90"/>
      <c r="R132" s="90"/>
      <c r="S132" s="90"/>
      <c r="T132" s="90"/>
      <c r="U132" s="90"/>
      <c r="V132" s="90"/>
      <c r="W132" s="62"/>
      <c r="X132" s="90"/>
      <c r="Y132" s="90"/>
      <c r="Z132" s="90"/>
      <c r="AA132" s="90"/>
      <c r="AB132" s="90"/>
      <c r="AC132" s="90"/>
      <c r="AD132" s="90"/>
      <c r="AE132" s="90"/>
      <c r="AF132" s="90"/>
    </row>
    <row r="133" spans="1:32" hidden="1" x14ac:dyDescent="0.2">
      <c r="A133" s="90"/>
      <c r="B133" s="90"/>
      <c r="C133" s="90"/>
      <c r="D133" s="152"/>
      <c r="E133" s="90"/>
      <c r="F133" s="90"/>
      <c r="G133" s="90"/>
      <c r="H133" s="111"/>
      <c r="I133" s="111"/>
      <c r="J133" s="111"/>
      <c r="K133" s="111"/>
      <c r="L133" s="111"/>
      <c r="M133" s="111"/>
      <c r="N133" s="111"/>
      <c r="O133" s="62"/>
      <c r="P133" s="90"/>
      <c r="Q133" s="90"/>
      <c r="R133" s="90"/>
      <c r="S133" s="90"/>
      <c r="T133" s="90"/>
      <c r="U133" s="90"/>
      <c r="V133" s="90"/>
      <c r="W133" s="62"/>
      <c r="X133" s="90"/>
      <c r="Y133" s="90"/>
      <c r="Z133" s="90"/>
      <c r="AA133" s="90"/>
      <c r="AB133" s="90"/>
      <c r="AC133" s="90"/>
      <c r="AD133" s="90"/>
      <c r="AE133" s="90"/>
      <c r="AF133" s="90"/>
    </row>
    <row r="134" spans="1:32" hidden="1" x14ac:dyDescent="0.2">
      <c r="A134" s="90"/>
      <c r="B134" s="90"/>
      <c r="C134" s="90"/>
      <c r="D134" s="152"/>
      <c r="E134" s="90"/>
      <c r="F134" s="90"/>
      <c r="G134" s="90"/>
      <c r="H134" s="111"/>
      <c r="I134" s="111"/>
      <c r="J134" s="111"/>
      <c r="K134" s="111"/>
      <c r="L134" s="111"/>
      <c r="M134" s="111"/>
      <c r="N134" s="111"/>
      <c r="O134" s="62"/>
      <c r="P134" s="90"/>
      <c r="Q134" s="90"/>
      <c r="R134" s="90"/>
      <c r="S134" s="90"/>
      <c r="T134" s="90"/>
      <c r="U134" s="90"/>
      <c r="V134" s="90"/>
      <c r="W134" s="62"/>
      <c r="X134" s="90"/>
      <c r="Y134" s="90"/>
      <c r="Z134" s="90"/>
      <c r="AA134" s="90"/>
      <c r="AB134" s="90"/>
      <c r="AC134" s="90"/>
      <c r="AD134" s="90"/>
      <c r="AE134" s="90"/>
      <c r="AF134" s="90"/>
    </row>
    <row r="135" spans="1:32" hidden="1" x14ac:dyDescent="0.2">
      <c r="A135" s="90"/>
      <c r="B135" s="90"/>
      <c r="C135" s="90"/>
      <c r="D135" s="152"/>
      <c r="E135" s="90"/>
      <c r="F135" s="90"/>
      <c r="G135" s="90"/>
      <c r="H135" s="111"/>
      <c r="I135" s="111"/>
      <c r="J135" s="111"/>
      <c r="K135" s="111"/>
      <c r="L135" s="111"/>
      <c r="M135" s="111"/>
      <c r="N135" s="111"/>
      <c r="O135" s="62"/>
      <c r="P135" s="90"/>
      <c r="Q135" s="90"/>
      <c r="R135" s="90"/>
      <c r="S135" s="90"/>
      <c r="T135" s="90"/>
      <c r="U135" s="90"/>
      <c r="V135" s="90"/>
      <c r="W135" s="62"/>
      <c r="X135" s="90"/>
      <c r="Y135" s="90"/>
      <c r="Z135" s="90"/>
      <c r="AA135" s="90"/>
      <c r="AB135" s="90"/>
      <c r="AC135" s="90"/>
      <c r="AD135" s="90"/>
      <c r="AE135" s="90"/>
      <c r="AF135" s="90"/>
    </row>
    <row r="136" spans="1:32" hidden="1" x14ac:dyDescent="0.2">
      <c r="A136" s="90"/>
      <c r="B136" s="90"/>
      <c r="C136" s="90"/>
      <c r="D136" s="152"/>
      <c r="E136" s="90"/>
      <c r="F136" s="90"/>
      <c r="G136" s="90"/>
      <c r="H136" s="111"/>
      <c r="I136" s="111"/>
      <c r="J136" s="111"/>
      <c r="K136" s="111"/>
      <c r="L136" s="111"/>
      <c r="M136" s="111"/>
      <c r="N136" s="111"/>
      <c r="O136" s="62"/>
      <c r="P136" s="90"/>
      <c r="Q136" s="90"/>
      <c r="R136" s="90"/>
      <c r="S136" s="90"/>
      <c r="T136" s="90"/>
      <c r="U136" s="90"/>
      <c r="V136" s="90"/>
      <c r="W136" s="62"/>
      <c r="X136" s="90"/>
      <c r="Y136" s="90"/>
      <c r="Z136" s="90"/>
      <c r="AA136" s="90"/>
      <c r="AB136" s="90"/>
      <c r="AC136" s="90"/>
      <c r="AD136" s="90"/>
      <c r="AE136" s="90"/>
      <c r="AF136" s="90"/>
    </row>
    <row r="137" spans="1:32" hidden="1" x14ac:dyDescent="0.2">
      <c r="A137" s="90"/>
      <c r="B137" s="90"/>
      <c r="C137" s="90"/>
      <c r="D137" s="152"/>
      <c r="E137" s="90"/>
      <c r="F137" s="90"/>
      <c r="G137" s="90"/>
      <c r="H137" s="111"/>
      <c r="I137" s="111"/>
      <c r="J137" s="111"/>
      <c r="K137" s="111"/>
      <c r="L137" s="111"/>
      <c r="M137" s="111"/>
      <c r="N137" s="111"/>
      <c r="O137" s="62"/>
      <c r="P137" s="90"/>
      <c r="Q137" s="90"/>
      <c r="R137" s="90"/>
      <c r="S137" s="90"/>
      <c r="T137" s="90"/>
      <c r="U137" s="90"/>
      <c r="V137" s="90"/>
      <c r="W137" s="62"/>
      <c r="X137" s="90"/>
      <c r="Y137" s="90"/>
      <c r="Z137" s="90"/>
      <c r="AA137" s="90"/>
      <c r="AB137" s="90"/>
      <c r="AC137" s="90"/>
      <c r="AD137" s="90"/>
      <c r="AE137" s="90"/>
      <c r="AF137" s="90"/>
    </row>
    <row r="138" spans="1:32" hidden="1" x14ac:dyDescent="0.2">
      <c r="A138" s="90"/>
      <c r="B138" s="90"/>
      <c r="C138" s="90"/>
      <c r="D138" s="152"/>
      <c r="E138" s="90"/>
      <c r="F138" s="90"/>
      <c r="G138" s="90"/>
      <c r="H138" s="111"/>
      <c r="I138" s="111"/>
      <c r="J138" s="111"/>
      <c r="K138" s="111"/>
      <c r="L138" s="111"/>
      <c r="M138" s="111"/>
      <c r="N138" s="111"/>
      <c r="O138" s="62"/>
      <c r="P138" s="90"/>
      <c r="Q138" s="90"/>
      <c r="R138" s="90"/>
      <c r="S138" s="90"/>
      <c r="T138" s="90"/>
      <c r="U138" s="90"/>
      <c r="V138" s="90"/>
      <c r="W138" s="62"/>
      <c r="X138" s="90"/>
      <c r="Y138" s="90"/>
      <c r="Z138" s="90"/>
      <c r="AA138" s="90"/>
      <c r="AB138" s="90"/>
      <c r="AC138" s="90"/>
      <c r="AD138" s="90"/>
      <c r="AE138" s="90"/>
      <c r="AF138" s="90"/>
    </row>
    <row r="139" spans="1:32" hidden="1" x14ac:dyDescent="0.2">
      <c r="A139" s="90"/>
      <c r="B139" s="90"/>
      <c r="C139" s="90"/>
      <c r="D139" s="152"/>
      <c r="E139" s="90"/>
      <c r="F139" s="90"/>
      <c r="G139" s="90"/>
      <c r="H139" s="111"/>
      <c r="I139" s="111"/>
      <c r="J139" s="111"/>
      <c r="K139" s="111"/>
      <c r="L139" s="111"/>
      <c r="M139" s="111"/>
      <c r="N139" s="111"/>
      <c r="O139" s="62"/>
      <c r="P139" s="90"/>
      <c r="Q139" s="90"/>
      <c r="R139" s="90"/>
      <c r="S139" s="90"/>
      <c r="T139" s="90"/>
      <c r="U139" s="90"/>
      <c r="V139" s="90"/>
      <c r="W139" s="62"/>
      <c r="X139" s="90"/>
      <c r="Y139" s="90"/>
      <c r="Z139" s="90"/>
      <c r="AA139" s="90"/>
      <c r="AB139" s="90"/>
      <c r="AC139" s="90"/>
      <c r="AD139" s="90"/>
      <c r="AE139" s="90"/>
      <c r="AF139" s="90"/>
    </row>
    <row r="140" spans="1:32" hidden="1" x14ac:dyDescent="0.2">
      <c r="A140" s="90"/>
      <c r="B140" s="90"/>
      <c r="C140" s="90"/>
      <c r="D140" s="152"/>
      <c r="E140" s="90"/>
      <c r="F140" s="90"/>
      <c r="G140" s="90"/>
      <c r="H140" s="111"/>
      <c r="I140" s="111"/>
      <c r="J140" s="111"/>
      <c r="K140" s="111"/>
      <c r="L140" s="111"/>
      <c r="M140" s="111"/>
      <c r="N140" s="111"/>
      <c r="O140" s="62"/>
      <c r="P140" s="90"/>
      <c r="Q140" s="90"/>
      <c r="R140" s="90"/>
      <c r="S140" s="90"/>
      <c r="T140" s="90"/>
      <c r="U140" s="90"/>
      <c r="V140" s="90"/>
      <c r="W140" s="62"/>
      <c r="X140" s="90"/>
      <c r="Y140" s="90"/>
      <c r="Z140" s="90"/>
      <c r="AA140" s="90"/>
      <c r="AB140" s="90"/>
      <c r="AC140" s="90"/>
      <c r="AD140" s="90"/>
      <c r="AE140" s="90"/>
      <c r="AF140" s="90"/>
    </row>
    <row r="141" spans="1:32" hidden="1" x14ac:dyDescent="0.2">
      <c r="A141" s="90"/>
      <c r="B141" s="90"/>
      <c r="C141" s="90"/>
      <c r="D141" s="152"/>
      <c r="E141" s="90"/>
      <c r="F141" s="90"/>
      <c r="G141" s="90"/>
      <c r="H141" s="111"/>
      <c r="I141" s="111"/>
      <c r="J141" s="111"/>
      <c r="K141" s="111"/>
      <c r="L141" s="111"/>
      <c r="M141" s="111"/>
      <c r="N141" s="111"/>
      <c r="O141" s="62"/>
      <c r="P141" s="90"/>
      <c r="Q141" s="90"/>
      <c r="R141" s="90"/>
      <c r="S141" s="90"/>
      <c r="T141" s="90"/>
      <c r="U141" s="90"/>
      <c r="V141" s="90"/>
      <c r="W141" s="62"/>
      <c r="X141" s="90"/>
      <c r="Y141" s="90"/>
      <c r="Z141" s="90"/>
      <c r="AA141" s="90"/>
      <c r="AB141" s="90"/>
      <c r="AC141" s="90"/>
      <c r="AD141" s="90"/>
      <c r="AE141" s="90"/>
      <c r="AF141" s="90"/>
    </row>
    <row r="142" spans="1:32" hidden="1" x14ac:dyDescent="0.2">
      <c r="A142" s="90"/>
      <c r="B142" s="90"/>
      <c r="C142" s="90"/>
      <c r="D142" s="152"/>
      <c r="E142" s="90"/>
      <c r="F142" s="90"/>
      <c r="G142" s="90"/>
      <c r="H142" s="111"/>
      <c r="I142" s="111"/>
      <c r="J142" s="111"/>
      <c r="K142" s="111"/>
      <c r="L142" s="111"/>
      <c r="M142" s="111"/>
      <c r="N142" s="111"/>
      <c r="O142" s="62"/>
      <c r="P142" s="90"/>
      <c r="Q142" s="90"/>
      <c r="R142" s="90"/>
      <c r="S142" s="90"/>
      <c r="T142" s="90"/>
      <c r="U142" s="90"/>
      <c r="V142" s="90"/>
      <c r="W142" s="62"/>
      <c r="X142" s="90"/>
      <c r="Y142" s="90"/>
      <c r="Z142" s="90"/>
      <c r="AA142" s="90"/>
      <c r="AB142" s="90"/>
      <c r="AC142" s="90"/>
      <c r="AD142" s="90"/>
      <c r="AE142" s="90"/>
      <c r="AF142" s="90"/>
    </row>
    <row r="143" spans="1:32" hidden="1" x14ac:dyDescent="0.2">
      <c r="A143" s="90"/>
      <c r="B143" s="90"/>
      <c r="C143" s="90"/>
      <c r="D143" s="152"/>
      <c r="E143" s="90"/>
      <c r="F143" s="90"/>
      <c r="G143" s="90"/>
      <c r="H143" s="111"/>
      <c r="I143" s="111"/>
      <c r="J143" s="111"/>
      <c r="K143" s="111"/>
      <c r="L143" s="111"/>
      <c r="M143" s="111"/>
      <c r="N143" s="111"/>
      <c r="O143" s="62"/>
      <c r="P143" s="90"/>
      <c r="Q143" s="90"/>
      <c r="R143" s="90"/>
      <c r="S143" s="90"/>
      <c r="T143" s="90"/>
      <c r="U143" s="90"/>
      <c r="V143" s="90"/>
      <c r="W143" s="62"/>
      <c r="X143" s="90"/>
      <c r="Y143" s="90"/>
      <c r="Z143" s="90"/>
      <c r="AA143" s="90"/>
      <c r="AB143" s="90"/>
      <c r="AC143" s="90"/>
      <c r="AD143" s="90"/>
      <c r="AE143" s="90"/>
      <c r="AF143" s="90"/>
    </row>
    <row r="144" spans="1:32" hidden="1" x14ac:dyDescent="0.2">
      <c r="A144" s="90"/>
      <c r="B144" s="90"/>
      <c r="C144" s="90"/>
      <c r="D144" s="152"/>
      <c r="E144" s="90"/>
      <c r="F144" s="90"/>
      <c r="G144" s="90"/>
      <c r="H144" s="111"/>
      <c r="I144" s="111"/>
      <c r="J144" s="111"/>
      <c r="K144" s="111"/>
      <c r="L144" s="111"/>
      <c r="M144" s="111"/>
      <c r="N144" s="111"/>
      <c r="O144" s="62"/>
      <c r="P144" s="90"/>
      <c r="Q144" s="90"/>
      <c r="R144" s="90"/>
      <c r="S144" s="90"/>
      <c r="T144" s="90"/>
      <c r="U144" s="90"/>
      <c r="V144" s="90"/>
      <c r="W144" s="62"/>
      <c r="X144" s="90"/>
      <c r="Y144" s="90"/>
      <c r="Z144" s="90"/>
      <c r="AA144" s="90"/>
      <c r="AB144" s="90"/>
      <c r="AC144" s="90"/>
      <c r="AD144" s="90"/>
      <c r="AE144" s="90"/>
      <c r="AF144" s="90"/>
    </row>
    <row r="145" spans="1:32" hidden="1" x14ac:dyDescent="0.2">
      <c r="A145" s="90"/>
      <c r="B145" s="90"/>
      <c r="C145" s="90"/>
      <c r="D145" s="152"/>
      <c r="E145" s="90"/>
      <c r="F145" s="90"/>
      <c r="G145" s="90"/>
      <c r="H145" s="111"/>
      <c r="I145" s="111"/>
      <c r="J145" s="111"/>
      <c r="K145" s="111"/>
      <c r="L145" s="111"/>
      <c r="M145" s="111"/>
      <c r="N145" s="111"/>
      <c r="O145" s="62"/>
      <c r="P145" s="90"/>
      <c r="Q145" s="90"/>
      <c r="R145" s="90"/>
      <c r="S145" s="90"/>
      <c r="T145" s="90"/>
      <c r="U145" s="90"/>
      <c r="V145" s="90"/>
      <c r="W145" s="62"/>
      <c r="X145" s="90"/>
      <c r="Y145" s="90"/>
      <c r="Z145" s="90"/>
      <c r="AA145" s="90"/>
      <c r="AB145" s="90"/>
      <c r="AC145" s="90"/>
      <c r="AD145" s="90"/>
      <c r="AE145" s="90"/>
      <c r="AF145" s="90"/>
    </row>
    <row r="146" spans="1:32" hidden="1" x14ac:dyDescent="0.2">
      <c r="A146" s="90"/>
      <c r="B146" s="90"/>
      <c r="C146" s="90"/>
      <c r="D146" s="152"/>
      <c r="E146" s="90"/>
      <c r="F146" s="90"/>
      <c r="G146" s="90"/>
      <c r="H146" s="111"/>
      <c r="I146" s="111"/>
      <c r="J146" s="111"/>
      <c r="K146" s="111"/>
      <c r="L146" s="111"/>
      <c r="M146" s="111"/>
      <c r="N146" s="111"/>
      <c r="O146" s="62"/>
      <c r="P146" s="90"/>
      <c r="Q146" s="90"/>
      <c r="R146" s="90"/>
      <c r="S146" s="90"/>
      <c r="T146" s="90"/>
      <c r="U146" s="90"/>
      <c r="V146" s="90"/>
      <c r="W146" s="62"/>
      <c r="X146" s="90"/>
      <c r="Y146" s="90"/>
      <c r="Z146" s="90"/>
      <c r="AA146" s="90"/>
      <c r="AB146" s="90"/>
      <c r="AC146" s="90"/>
      <c r="AD146" s="90"/>
      <c r="AE146" s="90"/>
      <c r="AF146" s="90"/>
    </row>
    <row r="147" spans="1:32" hidden="1" x14ac:dyDescent="0.2">
      <c r="A147" s="90"/>
      <c r="B147" s="90"/>
      <c r="C147" s="90"/>
      <c r="D147" s="152"/>
      <c r="E147" s="90"/>
      <c r="F147" s="90"/>
      <c r="G147" s="90"/>
      <c r="H147" s="111"/>
      <c r="I147" s="111"/>
      <c r="J147" s="111"/>
      <c r="K147" s="111"/>
      <c r="L147" s="111"/>
      <c r="M147" s="111"/>
      <c r="N147" s="111"/>
      <c r="O147" s="62"/>
      <c r="P147" s="90"/>
      <c r="Q147" s="90"/>
      <c r="R147" s="90"/>
      <c r="S147" s="90"/>
      <c r="T147" s="90"/>
      <c r="U147" s="90"/>
      <c r="V147" s="90"/>
      <c r="W147" s="62"/>
      <c r="X147" s="90"/>
      <c r="Y147" s="90"/>
      <c r="Z147" s="90"/>
      <c r="AA147" s="90"/>
      <c r="AB147" s="90"/>
      <c r="AC147" s="90"/>
      <c r="AD147" s="90"/>
      <c r="AE147" s="90"/>
      <c r="AF147" s="90"/>
    </row>
    <row r="148" spans="1:32" hidden="1" x14ac:dyDescent="0.2">
      <c r="A148" s="90"/>
      <c r="B148" s="90"/>
      <c r="C148" s="90"/>
      <c r="D148" s="152"/>
      <c r="E148" s="90"/>
      <c r="F148" s="90"/>
      <c r="G148" s="90"/>
      <c r="H148" s="111"/>
      <c r="I148" s="111"/>
      <c r="J148" s="111"/>
      <c r="K148" s="111"/>
      <c r="L148" s="111"/>
      <c r="M148" s="111"/>
      <c r="N148" s="111"/>
      <c r="O148" s="62"/>
      <c r="P148" s="90"/>
      <c r="Q148" s="90"/>
      <c r="R148" s="90"/>
      <c r="S148" s="90"/>
      <c r="T148" s="90"/>
      <c r="U148" s="90"/>
      <c r="V148" s="90"/>
      <c r="W148" s="62"/>
      <c r="X148" s="90"/>
      <c r="Y148" s="90"/>
      <c r="Z148" s="90"/>
      <c r="AA148" s="90"/>
      <c r="AB148" s="90"/>
      <c r="AC148" s="90"/>
      <c r="AD148" s="90"/>
      <c r="AE148" s="90"/>
      <c r="AF148" s="90"/>
    </row>
    <row r="149" spans="1:32" hidden="1" x14ac:dyDescent="0.2">
      <c r="A149" s="90"/>
      <c r="B149" s="90"/>
      <c r="C149" s="90"/>
      <c r="D149" s="152"/>
      <c r="E149" s="90"/>
      <c r="F149" s="90"/>
      <c r="G149" s="90"/>
      <c r="H149" s="111"/>
      <c r="I149" s="111"/>
      <c r="J149" s="111"/>
      <c r="K149" s="111"/>
      <c r="L149" s="111"/>
      <c r="M149" s="111"/>
      <c r="N149" s="111"/>
      <c r="O149" s="62"/>
      <c r="P149" s="90"/>
      <c r="Q149" s="90"/>
      <c r="R149" s="90"/>
      <c r="S149" s="90"/>
      <c r="T149" s="90"/>
      <c r="U149" s="90"/>
      <c r="V149" s="90"/>
      <c r="W149" s="62"/>
      <c r="X149" s="90"/>
      <c r="Y149" s="90"/>
      <c r="Z149" s="90"/>
      <c r="AA149" s="90"/>
      <c r="AB149" s="90"/>
      <c r="AC149" s="90"/>
      <c r="AD149" s="90"/>
      <c r="AE149" s="90"/>
      <c r="AF149" s="90"/>
    </row>
    <row r="150" spans="1:32" hidden="1" x14ac:dyDescent="0.2">
      <c r="A150" s="90"/>
      <c r="B150" s="90"/>
      <c r="C150" s="90"/>
      <c r="D150" s="152"/>
      <c r="E150" s="90"/>
      <c r="F150" s="90"/>
      <c r="G150" s="90"/>
      <c r="H150" s="111"/>
      <c r="I150" s="111"/>
      <c r="J150" s="111"/>
      <c r="K150" s="111"/>
      <c r="L150" s="111"/>
      <c r="M150" s="111"/>
      <c r="N150" s="111"/>
      <c r="O150" s="62"/>
      <c r="P150" s="90"/>
      <c r="Q150" s="90"/>
      <c r="R150" s="90"/>
      <c r="S150" s="90"/>
      <c r="T150" s="90"/>
      <c r="U150" s="90"/>
      <c r="V150" s="90"/>
      <c r="W150" s="62"/>
      <c r="X150" s="90"/>
      <c r="Y150" s="90"/>
      <c r="Z150" s="90"/>
      <c r="AA150" s="90"/>
      <c r="AB150" s="90"/>
      <c r="AC150" s="90"/>
      <c r="AD150" s="90"/>
      <c r="AE150" s="90"/>
      <c r="AF150" s="90"/>
    </row>
    <row r="151" spans="1:32" hidden="1" x14ac:dyDescent="0.2">
      <c r="A151" s="90"/>
      <c r="B151" s="90"/>
      <c r="C151" s="90"/>
      <c r="D151" s="152"/>
      <c r="E151" s="90"/>
      <c r="F151" s="90"/>
      <c r="G151" s="90"/>
      <c r="H151" s="111"/>
      <c r="I151" s="111"/>
      <c r="J151" s="111"/>
      <c r="K151" s="111"/>
      <c r="L151" s="111"/>
      <c r="M151" s="111"/>
      <c r="N151" s="111"/>
      <c r="O151" s="62"/>
      <c r="P151" s="90"/>
      <c r="Q151" s="90"/>
      <c r="R151" s="90"/>
      <c r="S151" s="90"/>
      <c r="T151" s="90"/>
      <c r="U151" s="90"/>
      <c r="V151" s="90"/>
      <c r="W151" s="62"/>
      <c r="X151" s="90"/>
      <c r="Y151" s="90"/>
      <c r="Z151" s="90"/>
      <c r="AA151" s="90"/>
      <c r="AB151" s="90"/>
      <c r="AC151" s="90"/>
      <c r="AD151" s="90"/>
      <c r="AE151" s="90"/>
      <c r="AF151" s="90"/>
    </row>
    <row r="152" spans="1:32" hidden="1" x14ac:dyDescent="0.2">
      <c r="A152" s="90"/>
      <c r="B152" s="90"/>
      <c r="C152" s="90"/>
      <c r="D152" s="152"/>
      <c r="E152" s="90"/>
      <c r="F152" s="90"/>
      <c r="G152" s="90"/>
      <c r="H152" s="111"/>
      <c r="I152" s="111"/>
      <c r="J152" s="111"/>
      <c r="K152" s="111"/>
      <c r="L152" s="111"/>
      <c r="M152" s="111"/>
      <c r="N152" s="111"/>
      <c r="O152" s="62"/>
      <c r="P152" s="90"/>
      <c r="Q152" s="90"/>
      <c r="R152" s="90"/>
      <c r="S152" s="90"/>
      <c r="T152" s="90"/>
      <c r="U152" s="90"/>
      <c r="V152" s="90"/>
      <c r="W152" s="62"/>
      <c r="X152" s="90"/>
      <c r="Y152" s="90"/>
      <c r="Z152" s="90"/>
      <c r="AA152" s="90"/>
      <c r="AB152" s="90"/>
      <c r="AC152" s="90"/>
      <c r="AD152" s="90"/>
      <c r="AE152" s="90"/>
      <c r="AF152" s="90"/>
    </row>
    <row r="153" spans="1:32" hidden="1" x14ac:dyDescent="0.2">
      <c r="A153" s="90"/>
      <c r="B153" s="90"/>
      <c r="C153" s="90"/>
      <c r="D153" s="152"/>
      <c r="E153" s="90"/>
      <c r="F153" s="90"/>
      <c r="G153" s="90"/>
      <c r="H153" s="111"/>
      <c r="I153" s="111"/>
      <c r="J153" s="111"/>
      <c r="K153" s="111"/>
      <c r="L153" s="111"/>
      <c r="M153" s="111"/>
      <c r="N153" s="111"/>
      <c r="O153" s="62"/>
      <c r="P153" s="90"/>
      <c r="Q153" s="90"/>
      <c r="R153" s="90"/>
      <c r="S153" s="90"/>
      <c r="T153" s="90"/>
      <c r="U153" s="90"/>
      <c r="V153" s="90"/>
      <c r="W153" s="62"/>
      <c r="X153" s="90"/>
      <c r="Y153" s="90"/>
      <c r="Z153" s="90"/>
      <c r="AA153" s="90"/>
      <c r="AB153" s="90"/>
      <c r="AC153" s="90"/>
      <c r="AD153" s="90"/>
      <c r="AE153" s="90"/>
      <c r="AF153" s="90"/>
    </row>
    <row r="154" spans="1:32" hidden="1" x14ac:dyDescent="0.2">
      <c r="A154" s="90"/>
      <c r="B154" s="90"/>
      <c r="C154" s="90"/>
      <c r="D154" s="152"/>
      <c r="E154" s="90"/>
      <c r="F154" s="90"/>
      <c r="G154" s="90"/>
      <c r="H154" s="111"/>
      <c r="I154" s="111"/>
      <c r="J154" s="111"/>
      <c r="K154" s="111"/>
      <c r="L154" s="111"/>
      <c r="M154" s="111"/>
      <c r="N154" s="111"/>
      <c r="O154" s="62"/>
      <c r="P154" s="90"/>
      <c r="Q154" s="90"/>
      <c r="R154" s="90"/>
      <c r="S154" s="90"/>
      <c r="T154" s="90"/>
      <c r="U154" s="90"/>
      <c r="V154" s="90"/>
      <c r="W154" s="62"/>
      <c r="X154" s="90"/>
      <c r="Y154" s="90"/>
      <c r="Z154" s="90"/>
      <c r="AA154" s="90"/>
      <c r="AB154" s="90"/>
      <c r="AC154" s="90"/>
      <c r="AD154" s="90"/>
      <c r="AE154" s="90"/>
      <c r="AF154" s="90"/>
    </row>
    <row r="155" spans="1:32" hidden="1" x14ac:dyDescent="0.2">
      <c r="A155" s="90"/>
      <c r="B155" s="90"/>
      <c r="C155" s="90"/>
      <c r="D155" s="152"/>
      <c r="E155" s="90"/>
      <c r="F155" s="90"/>
      <c r="G155" s="90"/>
      <c r="H155" s="111"/>
      <c r="I155" s="111"/>
      <c r="J155" s="111"/>
      <c r="K155" s="111"/>
      <c r="L155" s="111"/>
      <c r="M155" s="111"/>
      <c r="N155" s="111"/>
      <c r="O155" s="62"/>
      <c r="P155" s="90"/>
      <c r="Q155" s="90"/>
      <c r="R155" s="90"/>
      <c r="S155" s="90"/>
      <c r="T155" s="90"/>
      <c r="U155" s="90"/>
      <c r="V155" s="90"/>
      <c r="W155" s="62"/>
      <c r="X155" s="90"/>
      <c r="Y155" s="90"/>
      <c r="Z155" s="90"/>
      <c r="AA155" s="90"/>
      <c r="AB155" s="90"/>
      <c r="AC155" s="90"/>
      <c r="AD155" s="90"/>
      <c r="AE155" s="90"/>
      <c r="AF155" s="90"/>
    </row>
    <row r="156" spans="1:32" hidden="1" x14ac:dyDescent="0.2">
      <c r="A156" s="90"/>
      <c r="B156" s="90"/>
      <c r="C156" s="90"/>
      <c r="D156" s="152"/>
      <c r="E156" s="90"/>
      <c r="F156" s="90"/>
      <c r="G156" s="90"/>
      <c r="H156" s="111"/>
      <c r="I156" s="111"/>
      <c r="J156" s="111"/>
      <c r="K156" s="111"/>
      <c r="L156" s="111"/>
      <c r="M156" s="111"/>
      <c r="N156" s="111"/>
      <c r="O156" s="62"/>
      <c r="P156" s="90"/>
      <c r="Q156" s="90"/>
      <c r="R156" s="90"/>
      <c r="S156" s="90"/>
      <c r="T156" s="90"/>
      <c r="U156" s="90"/>
      <c r="V156" s="90"/>
      <c r="W156" s="62"/>
      <c r="X156" s="90"/>
      <c r="Y156" s="90"/>
      <c r="Z156" s="90"/>
      <c r="AA156" s="90"/>
      <c r="AB156" s="90"/>
      <c r="AC156" s="90"/>
      <c r="AD156" s="90"/>
      <c r="AE156" s="90"/>
      <c r="AF156" s="90"/>
    </row>
    <row r="157" spans="1:32" hidden="1" x14ac:dyDescent="0.2">
      <c r="A157" s="90"/>
      <c r="B157" s="90"/>
      <c r="C157" s="90"/>
      <c r="D157" s="152"/>
      <c r="E157" s="90"/>
      <c r="F157" s="90"/>
      <c r="G157" s="90"/>
      <c r="H157" s="111"/>
      <c r="I157" s="111"/>
      <c r="J157" s="111"/>
      <c r="K157" s="111"/>
      <c r="L157" s="111"/>
      <c r="M157" s="111"/>
      <c r="N157" s="111"/>
      <c r="O157" s="62"/>
      <c r="P157" s="90"/>
      <c r="Q157" s="90"/>
      <c r="R157" s="90"/>
      <c r="S157" s="90"/>
      <c r="T157" s="90"/>
      <c r="U157" s="90"/>
      <c r="V157" s="90"/>
      <c r="W157" s="62"/>
      <c r="X157" s="90"/>
      <c r="Y157" s="90"/>
      <c r="Z157" s="90"/>
      <c r="AA157" s="90"/>
      <c r="AB157" s="90"/>
      <c r="AC157" s="90"/>
      <c r="AD157" s="90"/>
      <c r="AE157" s="90"/>
      <c r="AF157" s="90"/>
    </row>
    <row r="158" spans="1:32" hidden="1" x14ac:dyDescent="0.2">
      <c r="A158" s="90"/>
      <c r="B158" s="90"/>
      <c r="C158" s="90"/>
      <c r="D158" s="152"/>
      <c r="E158" s="90"/>
      <c r="F158" s="90"/>
      <c r="G158" s="90"/>
      <c r="H158" s="111"/>
      <c r="I158" s="111"/>
      <c r="J158" s="111"/>
      <c r="K158" s="111"/>
      <c r="L158" s="111"/>
      <c r="M158" s="111"/>
      <c r="N158" s="111"/>
      <c r="O158" s="62"/>
      <c r="P158" s="90"/>
      <c r="Q158" s="90"/>
      <c r="R158" s="90"/>
      <c r="S158" s="90"/>
      <c r="T158" s="90"/>
      <c r="U158" s="90"/>
      <c r="V158" s="90"/>
      <c r="W158" s="62"/>
      <c r="X158" s="90"/>
      <c r="Y158" s="90"/>
      <c r="Z158" s="90"/>
      <c r="AA158" s="90"/>
      <c r="AB158" s="90"/>
      <c r="AC158" s="90"/>
      <c r="AD158" s="90"/>
      <c r="AE158" s="90"/>
      <c r="AF158" s="90"/>
    </row>
    <row r="159" spans="1:32" hidden="1" x14ac:dyDescent="0.2">
      <c r="A159" s="90"/>
      <c r="B159" s="90"/>
      <c r="C159" s="90"/>
      <c r="D159" s="152"/>
      <c r="E159" s="90"/>
      <c r="F159" s="90"/>
      <c r="G159" s="90"/>
      <c r="H159" s="111"/>
      <c r="I159" s="111"/>
      <c r="J159" s="111"/>
      <c r="K159" s="111"/>
      <c r="L159" s="111"/>
      <c r="M159" s="111"/>
      <c r="N159" s="111"/>
      <c r="O159" s="62"/>
      <c r="P159" s="90"/>
      <c r="Q159" s="90"/>
      <c r="R159" s="90"/>
      <c r="S159" s="90"/>
      <c r="T159" s="90"/>
      <c r="U159" s="90"/>
      <c r="V159" s="90"/>
      <c r="W159" s="62"/>
      <c r="X159" s="90"/>
      <c r="Y159" s="90"/>
      <c r="Z159" s="90"/>
      <c r="AA159" s="90"/>
      <c r="AB159" s="90"/>
      <c r="AC159" s="90"/>
      <c r="AD159" s="90"/>
      <c r="AE159" s="90"/>
      <c r="AF159" s="90"/>
    </row>
    <row r="160" spans="1:32" hidden="1" x14ac:dyDescent="0.2">
      <c r="A160" s="90"/>
      <c r="B160" s="90"/>
      <c r="C160" s="90"/>
      <c r="D160" s="152"/>
      <c r="E160" s="90"/>
      <c r="F160" s="90"/>
      <c r="G160" s="90"/>
      <c r="H160" s="111"/>
      <c r="I160" s="111"/>
      <c r="J160" s="111"/>
      <c r="K160" s="111"/>
      <c r="L160" s="111"/>
      <c r="M160" s="111"/>
      <c r="N160" s="111"/>
      <c r="O160" s="62"/>
      <c r="P160" s="90"/>
      <c r="Q160" s="90"/>
      <c r="R160" s="90"/>
      <c r="S160" s="90"/>
      <c r="T160" s="90"/>
      <c r="U160" s="90"/>
      <c r="V160" s="90"/>
      <c r="W160" s="62"/>
      <c r="X160" s="90"/>
      <c r="Y160" s="90"/>
      <c r="Z160" s="90"/>
      <c r="AA160" s="90"/>
      <c r="AB160" s="90"/>
      <c r="AC160" s="90"/>
      <c r="AD160" s="90"/>
      <c r="AE160" s="90"/>
      <c r="AF160" s="90"/>
    </row>
    <row r="161" spans="1:32" hidden="1" x14ac:dyDescent="0.2">
      <c r="A161" s="90"/>
      <c r="B161" s="90"/>
      <c r="C161" s="90"/>
      <c r="D161" s="152"/>
      <c r="E161" s="90"/>
      <c r="F161" s="90"/>
      <c r="G161" s="90"/>
      <c r="H161" s="111"/>
      <c r="I161" s="111"/>
      <c r="J161" s="111"/>
      <c r="K161" s="111"/>
      <c r="L161" s="111"/>
      <c r="M161" s="111"/>
      <c r="N161" s="111"/>
      <c r="O161" s="62"/>
      <c r="P161" s="90"/>
      <c r="Q161" s="90"/>
      <c r="R161" s="90"/>
      <c r="S161" s="90"/>
      <c r="T161" s="90"/>
      <c r="U161" s="90"/>
      <c r="V161" s="90"/>
      <c r="W161" s="62"/>
      <c r="X161" s="90"/>
      <c r="Y161" s="90"/>
      <c r="Z161" s="90"/>
      <c r="AA161" s="90"/>
      <c r="AB161" s="90"/>
      <c r="AC161" s="90"/>
      <c r="AD161" s="90"/>
      <c r="AE161" s="90"/>
      <c r="AF161" s="90"/>
    </row>
    <row r="162" spans="1:32" hidden="1" x14ac:dyDescent="0.2">
      <c r="A162" s="90"/>
      <c r="B162" s="90"/>
      <c r="C162" s="90"/>
      <c r="D162" s="152"/>
      <c r="E162" s="90"/>
      <c r="F162" s="90"/>
      <c r="G162" s="90"/>
      <c r="H162" s="111"/>
      <c r="I162" s="111"/>
      <c r="J162" s="111"/>
      <c r="K162" s="111"/>
      <c r="L162" s="111"/>
      <c r="M162" s="111"/>
      <c r="N162" s="111"/>
      <c r="O162" s="62"/>
      <c r="P162" s="90"/>
      <c r="Q162" s="90"/>
      <c r="R162" s="90"/>
      <c r="S162" s="90"/>
      <c r="T162" s="90"/>
      <c r="U162" s="90"/>
      <c r="V162" s="90"/>
      <c r="W162" s="62"/>
      <c r="X162" s="90"/>
      <c r="Y162" s="90"/>
      <c r="Z162" s="90"/>
      <c r="AA162" s="90"/>
      <c r="AB162" s="90"/>
      <c r="AC162" s="90"/>
      <c r="AD162" s="90"/>
      <c r="AE162" s="90"/>
      <c r="AF162" s="90"/>
    </row>
    <row r="163" spans="1:32" hidden="1" x14ac:dyDescent="0.2">
      <c r="A163" s="90"/>
      <c r="B163" s="90"/>
      <c r="C163" s="90"/>
      <c r="D163" s="152"/>
      <c r="E163" s="90"/>
      <c r="F163" s="90"/>
      <c r="G163" s="90"/>
      <c r="H163" s="111"/>
      <c r="I163" s="111"/>
      <c r="J163" s="111"/>
      <c r="K163" s="111"/>
      <c r="L163" s="111"/>
      <c r="M163" s="111"/>
      <c r="N163" s="111"/>
      <c r="O163" s="62"/>
      <c r="P163" s="90"/>
      <c r="Q163" s="90"/>
      <c r="R163" s="90"/>
      <c r="S163" s="90"/>
      <c r="T163" s="90"/>
      <c r="U163" s="90"/>
      <c r="V163" s="90"/>
      <c r="W163" s="62"/>
      <c r="X163" s="90"/>
      <c r="Y163" s="90"/>
      <c r="Z163" s="90"/>
      <c r="AA163" s="90"/>
      <c r="AB163" s="90"/>
      <c r="AC163" s="90"/>
      <c r="AD163" s="90"/>
      <c r="AE163" s="90"/>
      <c r="AF163" s="90"/>
    </row>
    <row r="164" spans="1:32" hidden="1" x14ac:dyDescent="0.2">
      <c r="A164" s="90"/>
      <c r="B164" s="90"/>
      <c r="C164" s="90"/>
      <c r="D164" s="152"/>
      <c r="E164" s="90"/>
      <c r="F164" s="90"/>
      <c r="G164" s="90"/>
      <c r="H164" s="111"/>
      <c r="I164" s="111"/>
      <c r="J164" s="111"/>
      <c r="K164" s="111"/>
      <c r="L164" s="111"/>
      <c r="M164" s="111"/>
      <c r="N164" s="111"/>
      <c r="O164" s="62"/>
      <c r="P164" s="90"/>
      <c r="Q164" s="90"/>
      <c r="R164" s="90"/>
      <c r="S164" s="90"/>
      <c r="T164" s="90"/>
      <c r="U164" s="90"/>
      <c r="V164" s="90"/>
      <c r="W164" s="62"/>
      <c r="X164" s="90"/>
      <c r="Y164" s="90"/>
      <c r="Z164" s="90"/>
      <c r="AA164" s="90"/>
      <c r="AB164" s="90"/>
      <c r="AC164" s="90"/>
      <c r="AD164" s="90"/>
      <c r="AE164" s="90"/>
      <c r="AF164" s="90"/>
    </row>
    <row r="165" spans="1:32" hidden="1" x14ac:dyDescent="0.2">
      <c r="A165" s="90"/>
      <c r="B165" s="90"/>
      <c r="C165" s="90"/>
      <c r="D165" s="152"/>
      <c r="E165" s="90"/>
      <c r="F165" s="90"/>
      <c r="G165" s="90"/>
      <c r="H165" s="111"/>
      <c r="I165" s="111"/>
      <c r="J165" s="111"/>
      <c r="K165" s="111"/>
      <c r="L165" s="111"/>
      <c r="M165" s="111"/>
      <c r="N165" s="111"/>
      <c r="O165" s="62"/>
      <c r="P165" s="90"/>
      <c r="Q165" s="90"/>
      <c r="R165" s="90"/>
      <c r="S165" s="90"/>
      <c r="T165" s="90"/>
      <c r="U165" s="90"/>
      <c r="V165" s="90"/>
      <c r="W165" s="62"/>
      <c r="X165" s="90"/>
      <c r="Y165" s="90"/>
      <c r="Z165" s="90"/>
      <c r="AA165" s="90"/>
      <c r="AB165" s="90"/>
      <c r="AC165" s="90"/>
      <c r="AD165" s="90"/>
      <c r="AE165" s="90"/>
      <c r="AF165" s="90"/>
    </row>
    <row r="166" spans="1:32" hidden="1" x14ac:dyDescent="0.2">
      <c r="A166" s="90"/>
      <c r="B166" s="90"/>
      <c r="C166" s="90"/>
      <c r="D166" s="152"/>
      <c r="E166" s="90"/>
      <c r="F166" s="90"/>
      <c r="G166" s="90"/>
      <c r="H166" s="111"/>
      <c r="I166" s="111"/>
      <c r="J166" s="111"/>
      <c r="K166" s="111"/>
      <c r="L166" s="111"/>
      <c r="M166" s="111"/>
      <c r="N166" s="111"/>
      <c r="O166" s="62"/>
      <c r="P166" s="90"/>
      <c r="Q166" s="90"/>
      <c r="R166" s="90"/>
      <c r="S166" s="90"/>
      <c r="T166" s="90"/>
      <c r="U166" s="90"/>
      <c r="V166" s="90"/>
      <c r="W166" s="62"/>
      <c r="X166" s="90"/>
      <c r="Y166" s="90"/>
      <c r="Z166" s="90"/>
      <c r="AA166" s="90"/>
      <c r="AB166" s="90"/>
      <c r="AC166" s="90"/>
      <c r="AD166" s="90"/>
      <c r="AE166" s="90"/>
      <c r="AF166" s="90"/>
    </row>
    <row r="167" spans="1:32" hidden="1" x14ac:dyDescent="0.2">
      <c r="A167" s="90"/>
      <c r="B167" s="90"/>
      <c r="C167" s="90"/>
      <c r="D167" s="152"/>
      <c r="E167" s="90"/>
      <c r="F167" s="90"/>
      <c r="G167" s="90"/>
      <c r="H167" s="111"/>
      <c r="I167" s="111"/>
      <c r="J167" s="111"/>
      <c r="K167" s="111"/>
      <c r="L167" s="111"/>
      <c r="M167" s="111"/>
      <c r="N167" s="111"/>
      <c r="O167" s="62"/>
      <c r="P167" s="90"/>
      <c r="Q167" s="90"/>
      <c r="R167" s="90"/>
      <c r="S167" s="90"/>
      <c r="T167" s="90"/>
      <c r="U167" s="90"/>
      <c r="V167" s="90"/>
      <c r="W167" s="62"/>
      <c r="X167" s="90"/>
      <c r="Y167" s="90"/>
      <c r="Z167" s="90"/>
      <c r="AA167" s="90"/>
      <c r="AB167" s="90"/>
      <c r="AC167" s="90"/>
      <c r="AD167" s="90"/>
      <c r="AE167" s="90"/>
      <c r="AF167" s="90"/>
    </row>
    <row r="168" spans="1:32" hidden="1" x14ac:dyDescent="0.2">
      <c r="A168" s="90"/>
      <c r="B168" s="90"/>
      <c r="C168" s="90"/>
      <c r="D168" s="152"/>
      <c r="E168" s="90"/>
      <c r="F168" s="90"/>
      <c r="G168" s="90"/>
      <c r="H168" s="111"/>
      <c r="I168" s="111"/>
      <c r="J168" s="111"/>
      <c r="K168" s="111"/>
      <c r="L168" s="111"/>
      <c r="M168" s="111"/>
      <c r="N168" s="111"/>
      <c r="O168" s="62"/>
      <c r="P168" s="90"/>
      <c r="Q168" s="90"/>
      <c r="R168" s="90"/>
      <c r="S168" s="90"/>
      <c r="T168" s="90"/>
      <c r="U168" s="90"/>
      <c r="V168" s="90"/>
      <c r="W168" s="62"/>
      <c r="X168" s="90"/>
      <c r="Y168" s="90"/>
      <c r="Z168" s="90"/>
      <c r="AA168" s="90"/>
      <c r="AB168" s="90"/>
      <c r="AC168" s="90"/>
      <c r="AD168" s="90"/>
      <c r="AE168" s="90"/>
      <c r="AF168" s="90"/>
    </row>
    <row r="169" spans="1:32" hidden="1" x14ac:dyDescent="0.2">
      <c r="A169" s="90"/>
      <c r="B169" s="90"/>
      <c r="C169" s="90"/>
      <c r="D169" s="152"/>
      <c r="E169" s="90"/>
      <c r="F169" s="90"/>
      <c r="G169" s="90"/>
      <c r="H169" s="111"/>
      <c r="I169" s="111"/>
      <c r="J169" s="111"/>
      <c r="K169" s="111"/>
      <c r="L169" s="111"/>
      <c r="M169" s="111"/>
      <c r="N169" s="111"/>
      <c r="O169" s="62"/>
      <c r="P169" s="90"/>
      <c r="Q169" s="90"/>
      <c r="R169" s="90"/>
      <c r="S169" s="90"/>
      <c r="T169" s="90"/>
      <c r="U169" s="90"/>
      <c r="V169" s="90"/>
      <c r="W169" s="62"/>
      <c r="X169" s="90"/>
      <c r="Y169" s="90"/>
      <c r="Z169" s="90"/>
      <c r="AA169" s="90"/>
      <c r="AB169" s="90"/>
      <c r="AC169" s="90"/>
      <c r="AD169" s="90"/>
      <c r="AE169" s="90"/>
      <c r="AF169" s="90"/>
    </row>
    <row r="170" spans="1:32" hidden="1" x14ac:dyDescent="0.2">
      <c r="A170" s="90"/>
      <c r="B170" s="90"/>
      <c r="C170" s="90"/>
      <c r="D170" s="152"/>
      <c r="E170" s="90"/>
      <c r="F170" s="90"/>
      <c r="G170" s="90"/>
      <c r="H170" s="111"/>
      <c r="I170" s="111"/>
      <c r="J170" s="111"/>
      <c r="K170" s="111"/>
      <c r="L170" s="111"/>
      <c r="M170" s="111"/>
      <c r="N170" s="111"/>
      <c r="O170" s="62"/>
      <c r="P170" s="90"/>
      <c r="Q170" s="90"/>
      <c r="R170" s="90"/>
      <c r="S170" s="90"/>
      <c r="T170" s="90"/>
      <c r="U170" s="90"/>
      <c r="V170" s="90"/>
      <c r="W170" s="62"/>
      <c r="X170" s="90"/>
      <c r="Y170" s="90"/>
      <c r="Z170" s="90"/>
      <c r="AA170" s="90"/>
      <c r="AB170" s="90"/>
      <c r="AC170" s="90"/>
      <c r="AD170" s="90"/>
      <c r="AE170" s="90"/>
      <c r="AF170" s="90"/>
    </row>
    <row r="171" spans="1:32" hidden="1" x14ac:dyDescent="0.2">
      <c r="A171" s="90"/>
      <c r="B171" s="90"/>
      <c r="C171" s="90"/>
      <c r="D171" s="152"/>
      <c r="E171" s="90"/>
      <c r="F171" s="90"/>
      <c r="G171" s="90"/>
      <c r="H171" s="111"/>
      <c r="I171" s="111"/>
      <c r="J171" s="111"/>
      <c r="K171" s="111"/>
      <c r="L171" s="111"/>
      <c r="M171" s="111"/>
      <c r="N171" s="111"/>
      <c r="O171" s="62"/>
      <c r="P171" s="90"/>
      <c r="Q171" s="90"/>
      <c r="R171" s="90"/>
      <c r="S171" s="90"/>
      <c r="T171" s="90"/>
      <c r="U171" s="90"/>
      <c r="V171" s="90"/>
      <c r="W171" s="62"/>
      <c r="X171" s="90"/>
      <c r="Y171" s="90"/>
      <c r="Z171" s="90"/>
      <c r="AA171" s="90"/>
      <c r="AB171" s="90"/>
      <c r="AC171" s="90"/>
      <c r="AD171" s="90"/>
      <c r="AE171" s="90"/>
      <c r="AF171" s="90"/>
    </row>
    <row r="172" spans="1:32" hidden="1" x14ac:dyDescent="0.2">
      <c r="A172" s="90"/>
      <c r="B172" s="90"/>
      <c r="C172" s="90"/>
      <c r="D172" s="152"/>
      <c r="E172" s="90"/>
      <c r="F172" s="90"/>
      <c r="G172" s="90"/>
      <c r="H172" s="111"/>
      <c r="I172" s="111"/>
      <c r="J172" s="111"/>
      <c r="K172" s="111"/>
      <c r="L172" s="111"/>
      <c r="M172" s="111"/>
      <c r="N172" s="111"/>
      <c r="O172" s="62"/>
      <c r="P172" s="90"/>
      <c r="Q172" s="90"/>
      <c r="R172" s="90"/>
      <c r="S172" s="90"/>
      <c r="T172" s="90"/>
      <c r="U172" s="90"/>
      <c r="V172" s="90"/>
      <c r="W172" s="62"/>
      <c r="X172" s="90"/>
      <c r="Y172" s="90"/>
      <c r="Z172" s="90"/>
      <c r="AA172" s="90"/>
      <c r="AB172" s="90"/>
      <c r="AC172" s="90"/>
      <c r="AD172" s="90"/>
      <c r="AE172" s="90"/>
      <c r="AF172" s="90"/>
    </row>
    <row r="173" spans="1:32" hidden="1" x14ac:dyDescent="0.2">
      <c r="A173" s="90"/>
      <c r="B173" s="90"/>
      <c r="C173" s="90"/>
      <c r="D173" s="152"/>
      <c r="E173" s="90"/>
      <c r="F173" s="90"/>
      <c r="G173" s="90"/>
      <c r="H173" s="111"/>
      <c r="I173" s="111"/>
      <c r="J173" s="111"/>
      <c r="K173" s="111"/>
      <c r="L173" s="111"/>
      <c r="M173" s="111"/>
      <c r="N173" s="111"/>
      <c r="O173" s="62"/>
      <c r="P173" s="90"/>
      <c r="Q173" s="90"/>
      <c r="R173" s="90"/>
      <c r="S173" s="90"/>
      <c r="T173" s="90"/>
      <c r="U173" s="90"/>
      <c r="V173" s="90"/>
      <c r="W173" s="62"/>
      <c r="X173" s="90"/>
      <c r="Y173" s="90"/>
      <c r="Z173" s="90"/>
      <c r="AA173" s="90"/>
      <c r="AB173" s="90"/>
      <c r="AC173" s="90"/>
      <c r="AD173" s="90"/>
      <c r="AE173" s="90"/>
      <c r="AF173" s="90"/>
    </row>
    <row r="174" spans="1:32" hidden="1" x14ac:dyDescent="0.2">
      <c r="A174" s="90"/>
      <c r="B174" s="90"/>
      <c r="C174" s="90"/>
      <c r="D174" s="152"/>
      <c r="E174" s="90"/>
      <c r="F174" s="90"/>
      <c r="G174" s="90"/>
      <c r="H174" s="111"/>
      <c r="I174" s="111"/>
      <c r="J174" s="111"/>
      <c r="K174" s="111"/>
      <c r="L174" s="111"/>
      <c r="M174" s="111"/>
      <c r="N174" s="111"/>
      <c r="O174" s="62"/>
      <c r="P174" s="90"/>
      <c r="Q174" s="90"/>
      <c r="R174" s="90"/>
      <c r="S174" s="90"/>
      <c r="T174" s="90"/>
      <c r="U174" s="90"/>
      <c r="V174" s="90"/>
      <c r="W174" s="62"/>
      <c r="X174" s="90"/>
      <c r="Y174" s="90"/>
      <c r="Z174" s="90"/>
      <c r="AA174" s="90"/>
      <c r="AB174" s="90"/>
      <c r="AC174" s="90"/>
      <c r="AD174" s="90"/>
      <c r="AE174" s="90"/>
      <c r="AF174" s="90"/>
    </row>
    <row r="175" spans="1:32" hidden="1" x14ac:dyDescent="0.2">
      <c r="A175" s="90"/>
      <c r="B175" s="90"/>
      <c r="C175" s="90"/>
      <c r="D175" s="152"/>
      <c r="E175" s="90"/>
      <c r="F175" s="90"/>
      <c r="G175" s="90"/>
      <c r="H175" s="111"/>
      <c r="I175" s="111"/>
      <c r="J175" s="111"/>
      <c r="K175" s="111"/>
      <c r="L175" s="111"/>
      <c r="M175" s="111"/>
      <c r="N175" s="111"/>
      <c r="O175" s="62"/>
      <c r="P175" s="90"/>
      <c r="Q175" s="90"/>
      <c r="R175" s="90"/>
      <c r="S175" s="90"/>
      <c r="T175" s="90"/>
      <c r="U175" s="90"/>
      <c r="V175" s="90"/>
      <c r="W175" s="62"/>
      <c r="X175" s="90"/>
      <c r="Y175" s="90"/>
      <c r="Z175" s="90"/>
      <c r="AA175" s="90"/>
      <c r="AB175" s="90"/>
      <c r="AC175" s="90"/>
      <c r="AD175" s="90"/>
      <c r="AE175" s="90"/>
      <c r="AF175" s="90"/>
    </row>
    <row r="176" spans="1:32" hidden="1" x14ac:dyDescent="0.2">
      <c r="A176" s="90"/>
      <c r="B176" s="90"/>
      <c r="C176" s="90"/>
      <c r="D176" s="152"/>
      <c r="E176" s="90"/>
      <c r="F176" s="90"/>
      <c r="G176" s="90"/>
      <c r="H176" s="111"/>
      <c r="I176" s="111"/>
      <c r="J176" s="111"/>
      <c r="K176" s="111"/>
      <c r="L176" s="111"/>
      <c r="M176" s="111"/>
      <c r="N176" s="111"/>
      <c r="O176" s="62"/>
      <c r="P176" s="90"/>
      <c r="Q176" s="90"/>
      <c r="R176" s="90"/>
      <c r="S176" s="90"/>
      <c r="T176" s="90"/>
      <c r="U176" s="90"/>
      <c r="V176" s="90"/>
      <c r="W176" s="62"/>
      <c r="X176" s="90"/>
      <c r="Y176" s="90"/>
      <c r="Z176" s="90"/>
      <c r="AA176" s="90"/>
      <c r="AB176" s="90"/>
      <c r="AC176" s="90"/>
      <c r="AD176" s="90"/>
      <c r="AE176" s="90"/>
      <c r="AF176" s="90"/>
    </row>
    <row r="177" spans="1:32" hidden="1" x14ac:dyDescent="0.2">
      <c r="A177" s="90"/>
      <c r="B177" s="90"/>
      <c r="C177" s="90"/>
      <c r="D177" s="152"/>
      <c r="E177" s="90"/>
      <c r="F177" s="90"/>
      <c r="G177" s="90"/>
      <c r="H177" s="111"/>
      <c r="I177" s="111"/>
      <c r="J177" s="111"/>
      <c r="K177" s="111"/>
      <c r="L177" s="111"/>
      <c r="M177" s="111"/>
      <c r="N177" s="111"/>
      <c r="O177" s="62"/>
      <c r="P177" s="90"/>
      <c r="Q177" s="90"/>
      <c r="R177" s="90"/>
      <c r="S177" s="90"/>
      <c r="T177" s="90"/>
      <c r="U177" s="90"/>
      <c r="V177" s="90"/>
      <c r="W177" s="62"/>
      <c r="X177" s="90"/>
      <c r="Y177" s="90"/>
      <c r="Z177" s="90"/>
      <c r="AA177" s="90"/>
      <c r="AB177" s="90"/>
      <c r="AC177" s="90"/>
      <c r="AD177" s="90"/>
      <c r="AE177" s="90"/>
      <c r="AF177" s="90"/>
    </row>
    <row r="178" spans="1:32" hidden="1" x14ac:dyDescent="0.2">
      <c r="A178" s="90"/>
      <c r="B178" s="90"/>
      <c r="C178" s="90"/>
      <c r="D178" s="152"/>
      <c r="E178" s="90"/>
      <c r="F178" s="90"/>
      <c r="G178" s="90"/>
      <c r="H178" s="111"/>
      <c r="I178" s="111"/>
      <c r="J178" s="111"/>
      <c r="K178" s="111"/>
      <c r="L178" s="111"/>
      <c r="M178" s="111"/>
      <c r="N178" s="111"/>
      <c r="O178" s="62"/>
      <c r="P178" s="90"/>
      <c r="Q178" s="90"/>
      <c r="R178" s="90"/>
      <c r="S178" s="90"/>
      <c r="T178" s="90"/>
      <c r="U178" s="90"/>
      <c r="V178" s="90"/>
      <c r="W178" s="62"/>
      <c r="X178" s="90"/>
      <c r="Y178" s="90"/>
      <c r="Z178" s="90"/>
      <c r="AA178" s="90"/>
      <c r="AB178" s="90"/>
      <c r="AC178" s="90"/>
      <c r="AD178" s="90"/>
      <c r="AE178" s="90"/>
      <c r="AF178" s="90"/>
    </row>
    <row r="179" spans="1:32" hidden="1" x14ac:dyDescent="0.2">
      <c r="A179" s="90"/>
      <c r="B179" s="90"/>
      <c r="C179" s="90"/>
      <c r="D179" s="152"/>
      <c r="E179" s="90"/>
      <c r="F179" s="90"/>
      <c r="G179" s="90"/>
      <c r="H179" s="111"/>
      <c r="I179" s="111"/>
      <c r="J179" s="111"/>
      <c r="K179" s="111"/>
      <c r="L179" s="111"/>
      <c r="M179" s="111"/>
      <c r="N179" s="111"/>
      <c r="O179" s="62"/>
      <c r="P179" s="90"/>
      <c r="Q179" s="90"/>
      <c r="R179" s="90"/>
      <c r="S179" s="90"/>
      <c r="T179" s="90"/>
      <c r="U179" s="90"/>
      <c r="V179" s="90"/>
      <c r="W179" s="62"/>
      <c r="X179" s="90"/>
      <c r="Y179" s="90"/>
      <c r="Z179" s="90"/>
      <c r="AA179" s="90"/>
      <c r="AB179" s="90"/>
      <c r="AC179" s="90"/>
      <c r="AD179" s="90"/>
      <c r="AE179" s="90"/>
      <c r="AF179" s="90"/>
    </row>
    <row r="180" spans="1:32" hidden="1" x14ac:dyDescent="0.2">
      <c r="A180" s="90"/>
      <c r="B180" s="90"/>
      <c r="C180" s="90"/>
      <c r="D180" s="152"/>
      <c r="E180" s="90"/>
      <c r="F180" s="90"/>
      <c r="G180" s="90"/>
      <c r="H180" s="111"/>
      <c r="I180" s="111"/>
      <c r="J180" s="111"/>
      <c r="K180" s="111"/>
      <c r="L180" s="111"/>
      <c r="M180" s="111"/>
      <c r="N180" s="111"/>
      <c r="O180" s="62"/>
      <c r="P180" s="90"/>
      <c r="Q180" s="90"/>
      <c r="R180" s="90"/>
      <c r="S180" s="90"/>
      <c r="T180" s="90"/>
      <c r="U180" s="90"/>
      <c r="V180" s="90"/>
      <c r="W180" s="62"/>
      <c r="X180" s="90"/>
      <c r="Y180" s="90"/>
      <c r="Z180" s="90"/>
      <c r="AA180" s="90"/>
      <c r="AB180" s="90"/>
      <c r="AC180" s="90"/>
      <c r="AD180" s="90"/>
      <c r="AE180" s="90"/>
      <c r="AF180" s="90"/>
    </row>
    <row r="181" spans="1:32" hidden="1" x14ac:dyDescent="0.2">
      <c r="A181" s="90"/>
      <c r="B181" s="90"/>
      <c r="C181" s="90"/>
      <c r="D181" s="152"/>
      <c r="E181" s="90"/>
      <c r="F181" s="90"/>
      <c r="G181" s="90"/>
      <c r="H181" s="111"/>
      <c r="I181" s="111"/>
      <c r="J181" s="111"/>
      <c r="K181" s="111"/>
      <c r="L181" s="111"/>
      <c r="M181" s="111"/>
      <c r="N181" s="111"/>
      <c r="O181" s="62"/>
      <c r="P181" s="90"/>
      <c r="Q181" s="90"/>
      <c r="R181" s="90"/>
      <c r="S181" s="90"/>
      <c r="T181" s="90"/>
      <c r="U181" s="90"/>
      <c r="V181" s="90"/>
      <c r="W181" s="62"/>
      <c r="X181" s="90"/>
      <c r="Y181" s="90"/>
      <c r="Z181" s="90"/>
      <c r="AA181" s="90"/>
      <c r="AB181" s="90"/>
      <c r="AC181" s="90"/>
      <c r="AD181" s="90"/>
      <c r="AE181" s="90"/>
      <c r="AF181" s="90"/>
    </row>
    <row r="182" spans="1:32" hidden="1" x14ac:dyDescent="0.2">
      <c r="A182" s="90"/>
      <c r="B182" s="90"/>
      <c r="C182" s="90"/>
      <c r="D182" s="152"/>
      <c r="E182" s="90"/>
      <c r="F182" s="90"/>
      <c r="G182" s="90"/>
      <c r="H182" s="111"/>
      <c r="I182" s="111"/>
      <c r="J182" s="111"/>
      <c r="K182" s="111"/>
      <c r="L182" s="111"/>
      <c r="M182" s="111"/>
      <c r="N182" s="111"/>
      <c r="O182" s="62"/>
      <c r="P182" s="90"/>
      <c r="Q182" s="90"/>
      <c r="R182" s="90"/>
      <c r="S182" s="90"/>
      <c r="T182" s="90"/>
      <c r="U182" s="90"/>
      <c r="V182" s="90"/>
      <c r="W182" s="62"/>
      <c r="X182" s="90"/>
      <c r="Y182" s="90"/>
      <c r="Z182" s="90"/>
      <c r="AA182" s="90"/>
      <c r="AB182" s="90"/>
      <c r="AC182" s="90"/>
      <c r="AD182" s="90"/>
      <c r="AE182" s="90"/>
      <c r="AF182" s="90"/>
    </row>
    <row r="183" spans="1:32" hidden="1" x14ac:dyDescent="0.2">
      <c r="A183" s="90"/>
      <c r="B183" s="90"/>
      <c r="C183" s="90"/>
      <c r="D183" s="152"/>
      <c r="E183" s="90"/>
      <c r="F183" s="90"/>
      <c r="G183" s="90"/>
      <c r="H183" s="111"/>
      <c r="I183" s="111"/>
      <c r="J183" s="111"/>
      <c r="K183" s="111"/>
      <c r="L183" s="111"/>
      <c r="M183" s="111"/>
      <c r="N183" s="111"/>
      <c r="O183" s="62"/>
      <c r="P183" s="90"/>
      <c r="Q183" s="90"/>
      <c r="R183" s="90"/>
      <c r="S183" s="90"/>
      <c r="T183" s="90"/>
      <c r="U183" s="90"/>
      <c r="V183" s="90"/>
      <c r="W183" s="62"/>
      <c r="X183" s="90"/>
      <c r="Y183" s="90"/>
      <c r="Z183" s="90"/>
      <c r="AA183" s="90"/>
      <c r="AB183" s="90"/>
      <c r="AC183" s="90"/>
      <c r="AD183" s="90"/>
      <c r="AE183" s="90"/>
      <c r="AF183" s="90"/>
    </row>
    <row r="184" spans="1:32" hidden="1" x14ac:dyDescent="0.2">
      <c r="A184" s="90"/>
      <c r="B184" s="90"/>
      <c r="C184" s="90"/>
      <c r="D184" s="152"/>
      <c r="E184" s="90"/>
      <c r="F184" s="90"/>
      <c r="G184" s="90"/>
      <c r="H184" s="111"/>
      <c r="I184" s="111"/>
      <c r="J184" s="111"/>
      <c r="K184" s="111"/>
      <c r="L184" s="111"/>
      <c r="M184" s="111"/>
      <c r="N184" s="111"/>
      <c r="O184" s="62"/>
      <c r="P184" s="90"/>
      <c r="Q184" s="90"/>
      <c r="R184" s="90"/>
      <c r="S184" s="90"/>
      <c r="T184" s="90"/>
      <c r="U184" s="90"/>
      <c r="V184" s="90"/>
      <c r="W184" s="62"/>
      <c r="X184" s="90"/>
      <c r="Y184" s="90"/>
      <c r="Z184" s="90"/>
      <c r="AA184" s="90"/>
      <c r="AB184" s="90"/>
      <c r="AC184" s="90"/>
      <c r="AD184" s="90"/>
      <c r="AE184" s="90"/>
      <c r="AF184" s="90"/>
    </row>
    <row r="185" spans="1:32" hidden="1" x14ac:dyDescent="0.2">
      <c r="A185" s="90"/>
      <c r="B185" s="90"/>
      <c r="C185" s="90"/>
      <c r="D185" s="152"/>
      <c r="E185" s="90"/>
      <c r="F185" s="90"/>
      <c r="G185" s="90"/>
      <c r="H185" s="111"/>
      <c r="I185" s="111"/>
      <c r="J185" s="111"/>
      <c r="K185" s="111"/>
      <c r="L185" s="111"/>
      <c r="M185" s="111"/>
      <c r="N185" s="111"/>
      <c r="O185" s="62"/>
      <c r="P185" s="90"/>
      <c r="Q185" s="90"/>
      <c r="R185" s="90"/>
      <c r="S185" s="90"/>
      <c r="T185" s="90"/>
      <c r="U185" s="90"/>
      <c r="V185" s="90"/>
      <c r="W185" s="62"/>
      <c r="X185" s="90"/>
      <c r="Y185" s="90"/>
      <c r="Z185" s="90"/>
      <c r="AA185" s="90"/>
      <c r="AB185" s="90"/>
      <c r="AC185" s="90"/>
      <c r="AD185" s="90"/>
      <c r="AE185" s="90"/>
      <c r="AF185" s="90"/>
    </row>
    <row r="186" spans="1:32" hidden="1" x14ac:dyDescent="0.2">
      <c r="A186" s="90"/>
      <c r="B186" s="90"/>
      <c r="C186" s="90"/>
      <c r="D186" s="152"/>
      <c r="E186" s="90"/>
      <c r="F186" s="90"/>
      <c r="G186" s="90"/>
      <c r="H186" s="111"/>
      <c r="I186" s="111"/>
      <c r="J186" s="111"/>
      <c r="K186" s="111"/>
      <c r="L186" s="111"/>
      <c r="M186" s="111"/>
      <c r="N186" s="111"/>
      <c r="O186" s="62"/>
      <c r="P186" s="90"/>
      <c r="Q186" s="90"/>
      <c r="R186" s="90"/>
      <c r="S186" s="90"/>
      <c r="T186" s="90"/>
      <c r="U186" s="90"/>
      <c r="V186" s="90"/>
      <c r="W186" s="62"/>
      <c r="X186" s="90"/>
      <c r="Y186" s="90"/>
      <c r="Z186" s="90"/>
      <c r="AA186" s="90"/>
      <c r="AB186" s="90"/>
      <c r="AC186" s="90"/>
      <c r="AD186" s="90"/>
      <c r="AE186" s="90"/>
      <c r="AF186" s="90"/>
    </row>
    <row r="187" spans="1:32" hidden="1" x14ac:dyDescent="0.2">
      <c r="A187" s="90"/>
      <c r="B187" s="90"/>
      <c r="C187" s="90"/>
      <c r="D187" s="152"/>
      <c r="E187" s="90"/>
      <c r="F187" s="90"/>
      <c r="G187" s="90"/>
      <c r="H187" s="111"/>
      <c r="I187" s="111"/>
      <c r="J187" s="111"/>
      <c r="K187" s="111"/>
      <c r="L187" s="111"/>
      <c r="M187" s="111"/>
      <c r="N187" s="111"/>
      <c r="O187" s="62"/>
      <c r="P187" s="90"/>
      <c r="Q187" s="90"/>
      <c r="R187" s="90"/>
      <c r="S187" s="90"/>
      <c r="T187" s="90"/>
      <c r="U187" s="90"/>
      <c r="V187" s="90"/>
      <c r="W187" s="62"/>
      <c r="X187" s="90"/>
      <c r="Y187" s="90"/>
      <c r="Z187" s="90"/>
      <c r="AA187" s="90"/>
      <c r="AB187" s="90"/>
      <c r="AC187" s="90"/>
      <c r="AD187" s="90"/>
      <c r="AE187" s="90"/>
      <c r="AF187" s="90"/>
    </row>
    <row r="188" spans="1:32" hidden="1" x14ac:dyDescent="0.2">
      <c r="A188" s="90"/>
      <c r="B188" s="90"/>
      <c r="C188" s="90"/>
      <c r="D188" s="152"/>
      <c r="E188" s="90"/>
      <c r="F188" s="90"/>
      <c r="G188" s="90"/>
      <c r="H188" s="111"/>
      <c r="I188" s="111"/>
      <c r="J188" s="111"/>
      <c r="K188" s="111"/>
      <c r="L188" s="111"/>
      <c r="M188" s="111"/>
      <c r="N188" s="111"/>
      <c r="O188" s="62"/>
      <c r="P188" s="90"/>
      <c r="Q188" s="90"/>
      <c r="R188" s="90"/>
      <c r="S188" s="90"/>
      <c r="T188" s="90"/>
      <c r="U188" s="90"/>
      <c r="V188" s="90"/>
      <c r="W188" s="62"/>
      <c r="X188" s="90"/>
      <c r="Y188" s="90"/>
      <c r="Z188" s="90"/>
      <c r="AA188" s="90"/>
      <c r="AB188" s="90"/>
      <c r="AC188" s="90"/>
      <c r="AD188" s="90"/>
      <c r="AE188" s="90"/>
      <c r="AF188" s="90"/>
    </row>
    <row r="189" spans="1:32" hidden="1" x14ac:dyDescent="0.2">
      <c r="A189" s="90"/>
      <c r="B189" s="90"/>
      <c r="C189" s="90"/>
      <c r="D189" s="152"/>
      <c r="E189" s="90"/>
      <c r="F189" s="90"/>
      <c r="G189" s="90"/>
      <c r="H189" s="111"/>
      <c r="I189" s="111"/>
      <c r="J189" s="111"/>
      <c r="K189" s="111"/>
      <c r="L189" s="111"/>
      <c r="M189" s="111"/>
      <c r="N189" s="111"/>
      <c r="O189" s="62"/>
      <c r="P189" s="90"/>
      <c r="Q189" s="90"/>
      <c r="R189" s="90"/>
      <c r="S189" s="90"/>
      <c r="T189" s="90"/>
      <c r="U189" s="90"/>
      <c r="V189" s="90"/>
      <c r="W189" s="62"/>
      <c r="X189" s="90"/>
      <c r="Y189" s="90"/>
      <c r="Z189" s="90"/>
      <c r="AA189" s="90"/>
      <c r="AB189" s="90"/>
      <c r="AC189" s="90"/>
      <c r="AD189" s="90"/>
      <c r="AE189" s="90"/>
      <c r="AF189" s="90"/>
    </row>
    <row r="190" spans="1:32" hidden="1" x14ac:dyDescent="0.2">
      <c r="A190" s="90"/>
      <c r="B190" s="90"/>
      <c r="C190" s="90"/>
      <c r="D190" s="152"/>
      <c r="E190" s="90"/>
      <c r="F190" s="90"/>
      <c r="G190" s="90"/>
      <c r="H190" s="111"/>
      <c r="I190" s="111"/>
      <c r="J190" s="111"/>
      <c r="K190" s="111"/>
      <c r="L190" s="111"/>
      <c r="M190" s="111"/>
      <c r="N190" s="111"/>
      <c r="O190" s="62"/>
      <c r="P190" s="90"/>
      <c r="Q190" s="90"/>
      <c r="R190" s="90"/>
      <c r="S190" s="90"/>
      <c r="T190" s="90"/>
      <c r="U190" s="90"/>
      <c r="V190" s="90"/>
      <c r="W190" s="62"/>
      <c r="X190" s="90"/>
      <c r="Y190" s="90"/>
      <c r="Z190" s="90"/>
      <c r="AA190" s="90"/>
      <c r="AB190" s="90"/>
      <c r="AC190" s="90"/>
      <c r="AD190" s="90"/>
      <c r="AE190" s="90"/>
      <c r="AF190" s="90"/>
    </row>
    <row r="191" spans="1:32" hidden="1" x14ac:dyDescent="0.2">
      <c r="A191" s="90"/>
      <c r="B191" s="90"/>
      <c r="C191" s="90"/>
      <c r="D191" s="152"/>
      <c r="E191" s="90"/>
      <c r="F191" s="90"/>
      <c r="G191" s="90"/>
      <c r="H191" s="111"/>
      <c r="I191" s="111"/>
      <c r="J191" s="111"/>
      <c r="K191" s="111"/>
      <c r="L191" s="111"/>
      <c r="M191" s="111"/>
      <c r="N191" s="111"/>
      <c r="O191" s="62"/>
      <c r="P191" s="90"/>
      <c r="Q191" s="90"/>
      <c r="R191" s="90"/>
      <c r="S191" s="90"/>
      <c r="T191" s="90"/>
      <c r="U191" s="90"/>
      <c r="V191" s="90"/>
      <c r="W191" s="62"/>
      <c r="X191" s="90"/>
      <c r="Y191" s="90"/>
      <c r="Z191" s="90"/>
      <c r="AA191" s="90"/>
      <c r="AB191" s="90"/>
      <c r="AC191" s="90"/>
      <c r="AD191" s="90"/>
      <c r="AE191" s="90"/>
      <c r="AF191" s="90"/>
    </row>
    <row r="192" spans="1:32" hidden="1" x14ac:dyDescent="0.2">
      <c r="A192" s="90"/>
      <c r="B192" s="90"/>
      <c r="C192" s="90"/>
      <c r="D192" s="152"/>
      <c r="E192" s="90"/>
      <c r="F192" s="90"/>
      <c r="G192" s="90"/>
      <c r="H192" s="111"/>
      <c r="I192" s="111"/>
      <c r="J192" s="111"/>
      <c r="K192" s="111"/>
      <c r="L192" s="111"/>
      <c r="M192" s="111"/>
      <c r="N192" s="111"/>
      <c r="O192" s="62"/>
      <c r="P192" s="90"/>
      <c r="Q192" s="90"/>
      <c r="R192" s="90"/>
      <c r="S192" s="90"/>
      <c r="T192" s="90"/>
      <c r="U192" s="90"/>
      <c r="V192" s="90"/>
      <c r="W192" s="62"/>
      <c r="X192" s="90"/>
      <c r="Y192" s="90"/>
      <c r="Z192" s="90"/>
      <c r="AA192" s="90"/>
      <c r="AB192" s="90"/>
      <c r="AC192" s="90"/>
      <c r="AD192" s="90"/>
      <c r="AE192" s="90"/>
      <c r="AF192" s="90"/>
    </row>
    <row r="193" spans="1:32" hidden="1" x14ac:dyDescent="0.2">
      <c r="A193" s="90"/>
      <c r="B193" s="90"/>
      <c r="C193" s="90"/>
      <c r="D193" s="152"/>
      <c r="E193" s="90"/>
      <c r="F193" s="90"/>
      <c r="G193" s="90"/>
      <c r="H193" s="111"/>
      <c r="I193" s="111"/>
      <c r="J193" s="111"/>
      <c r="K193" s="111"/>
      <c r="L193" s="111"/>
      <c r="M193" s="111"/>
      <c r="N193" s="111"/>
      <c r="O193" s="62"/>
      <c r="P193" s="90"/>
      <c r="Q193" s="90"/>
      <c r="R193" s="90"/>
      <c r="S193" s="90"/>
      <c r="T193" s="90"/>
      <c r="U193" s="90"/>
      <c r="V193" s="90"/>
      <c r="W193" s="62"/>
      <c r="X193" s="90"/>
      <c r="Y193" s="90"/>
      <c r="Z193" s="90"/>
      <c r="AA193" s="90"/>
      <c r="AB193" s="90"/>
      <c r="AC193" s="90"/>
      <c r="AD193" s="90"/>
      <c r="AE193" s="90"/>
      <c r="AF193" s="90"/>
    </row>
    <row r="194" spans="1:32" hidden="1" x14ac:dyDescent="0.2">
      <c r="A194" s="90"/>
      <c r="B194" s="90"/>
      <c r="C194" s="90"/>
      <c r="D194" s="152"/>
      <c r="E194" s="90"/>
      <c r="F194" s="90"/>
      <c r="G194" s="90"/>
      <c r="H194" s="111"/>
      <c r="I194" s="111"/>
      <c r="J194" s="111"/>
      <c r="K194" s="111"/>
      <c r="L194" s="111"/>
      <c r="M194" s="111"/>
      <c r="N194" s="111"/>
      <c r="O194" s="62"/>
      <c r="P194" s="90"/>
      <c r="Q194" s="90"/>
      <c r="R194" s="90"/>
      <c r="S194" s="90"/>
      <c r="T194" s="90"/>
      <c r="U194" s="90"/>
      <c r="V194" s="90"/>
      <c r="W194" s="62"/>
      <c r="X194" s="90"/>
      <c r="Y194" s="90"/>
      <c r="Z194" s="90"/>
      <c r="AA194" s="90"/>
      <c r="AB194" s="90"/>
      <c r="AC194" s="90"/>
      <c r="AD194" s="90"/>
      <c r="AE194" s="90"/>
      <c r="AF194" s="90"/>
    </row>
    <row r="195" spans="1:32" hidden="1" x14ac:dyDescent="0.2">
      <c r="A195" s="90"/>
      <c r="B195" s="90"/>
      <c r="C195" s="90"/>
      <c r="D195" s="152"/>
      <c r="E195" s="90"/>
      <c r="F195" s="90"/>
      <c r="G195" s="90"/>
      <c r="H195" s="111"/>
      <c r="I195" s="111"/>
      <c r="J195" s="111"/>
      <c r="K195" s="111"/>
      <c r="L195" s="111"/>
      <c r="M195" s="111"/>
      <c r="N195" s="111"/>
      <c r="O195" s="62"/>
      <c r="P195" s="90"/>
      <c r="Q195" s="90"/>
      <c r="R195" s="90"/>
      <c r="S195" s="90"/>
      <c r="T195" s="90"/>
      <c r="U195" s="90"/>
      <c r="V195" s="90"/>
      <c r="W195" s="62"/>
      <c r="X195" s="90"/>
      <c r="Y195" s="90"/>
      <c r="Z195" s="90"/>
      <c r="AA195" s="90"/>
      <c r="AB195" s="90"/>
      <c r="AC195" s="90"/>
      <c r="AD195" s="90"/>
      <c r="AE195" s="90"/>
      <c r="AF195" s="90"/>
    </row>
    <row r="196" spans="1:32" hidden="1" x14ac:dyDescent="0.2">
      <c r="A196" s="90"/>
      <c r="B196" s="90"/>
      <c r="C196" s="90"/>
      <c r="D196" s="152"/>
      <c r="E196" s="90"/>
      <c r="F196" s="90"/>
      <c r="G196" s="90"/>
      <c r="H196" s="111"/>
      <c r="I196" s="111"/>
      <c r="J196" s="111"/>
      <c r="K196" s="111"/>
      <c r="L196" s="111"/>
      <c r="M196" s="111"/>
      <c r="N196" s="111"/>
      <c r="O196" s="62"/>
      <c r="P196" s="90"/>
      <c r="Q196" s="90"/>
      <c r="R196" s="90"/>
      <c r="S196" s="90"/>
      <c r="T196" s="90"/>
      <c r="U196" s="90"/>
      <c r="V196" s="90"/>
      <c r="W196" s="62"/>
      <c r="X196" s="90"/>
      <c r="Y196" s="90"/>
      <c r="Z196" s="90"/>
      <c r="AA196" s="90"/>
      <c r="AB196" s="90"/>
      <c r="AC196" s="90"/>
      <c r="AD196" s="90"/>
      <c r="AE196" s="90"/>
      <c r="AF196" s="90"/>
    </row>
    <row r="197" spans="1:32" hidden="1" x14ac:dyDescent="0.2">
      <c r="A197" s="90"/>
      <c r="B197" s="90"/>
      <c r="C197" s="90"/>
      <c r="D197" s="152"/>
      <c r="E197" s="90"/>
      <c r="F197" s="90"/>
      <c r="G197" s="90"/>
      <c r="H197" s="111"/>
      <c r="I197" s="111"/>
      <c r="J197" s="111"/>
      <c r="K197" s="111"/>
      <c r="L197" s="111"/>
      <c r="M197" s="111"/>
      <c r="N197" s="111"/>
      <c r="O197" s="62"/>
      <c r="P197" s="90"/>
      <c r="Q197" s="90"/>
      <c r="R197" s="90"/>
      <c r="S197" s="90"/>
      <c r="T197" s="90"/>
      <c r="U197" s="90"/>
      <c r="V197" s="90"/>
      <c r="W197" s="62"/>
      <c r="X197" s="90"/>
      <c r="Y197" s="90"/>
      <c r="Z197" s="90"/>
      <c r="AA197" s="90"/>
      <c r="AB197" s="90"/>
      <c r="AC197" s="90"/>
      <c r="AD197" s="90"/>
      <c r="AE197" s="90"/>
      <c r="AF197" s="90"/>
    </row>
    <row r="198" spans="1:32" hidden="1" x14ac:dyDescent="0.2">
      <c r="A198" s="90"/>
      <c r="B198" s="90"/>
      <c r="C198" s="90"/>
      <c r="D198" s="152"/>
      <c r="E198" s="90"/>
      <c r="F198" s="90"/>
      <c r="G198" s="90"/>
      <c r="H198" s="111"/>
      <c r="I198" s="111"/>
      <c r="J198" s="111"/>
      <c r="K198" s="111"/>
      <c r="L198" s="111"/>
      <c r="M198" s="111"/>
      <c r="N198" s="111"/>
      <c r="O198" s="62"/>
      <c r="P198" s="90"/>
      <c r="Q198" s="90"/>
      <c r="R198" s="90"/>
      <c r="S198" s="90"/>
      <c r="T198" s="90"/>
      <c r="U198" s="90"/>
      <c r="V198" s="90"/>
      <c r="W198" s="62"/>
      <c r="X198" s="90"/>
      <c r="Y198" s="90"/>
      <c r="Z198" s="90"/>
      <c r="AA198" s="90"/>
      <c r="AB198" s="90"/>
      <c r="AC198" s="90"/>
      <c r="AD198" s="90"/>
      <c r="AE198" s="90"/>
      <c r="AF198" s="90"/>
    </row>
    <row r="199" spans="1:32" hidden="1" x14ac:dyDescent="0.2">
      <c r="A199" s="90"/>
      <c r="B199" s="90"/>
      <c r="C199" s="90"/>
      <c r="D199" s="152"/>
      <c r="E199" s="90"/>
      <c r="F199" s="90"/>
      <c r="G199" s="90"/>
      <c r="H199" s="111"/>
      <c r="I199" s="111"/>
      <c r="J199" s="111"/>
      <c r="K199" s="111"/>
      <c r="L199" s="111"/>
      <c r="M199" s="111"/>
      <c r="N199" s="111"/>
      <c r="O199" s="62"/>
      <c r="P199" s="90"/>
      <c r="Q199" s="90"/>
      <c r="R199" s="90"/>
      <c r="S199" s="90"/>
      <c r="T199" s="90"/>
      <c r="U199" s="90"/>
      <c r="V199" s="90"/>
      <c r="W199" s="62"/>
      <c r="X199" s="90"/>
      <c r="Y199" s="90"/>
      <c r="Z199" s="90"/>
      <c r="AA199" s="90"/>
      <c r="AB199" s="90"/>
      <c r="AC199" s="90"/>
      <c r="AD199" s="90"/>
      <c r="AE199" s="90"/>
      <c r="AF199" s="90"/>
    </row>
    <row r="200" spans="1:32" hidden="1" x14ac:dyDescent="0.2">
      <c r="A200" s="90"/>
      <c r="B200" s="90"/>
      <c r="C200" s="90"/>
      <c r="D200" s="152"/>
      <c r="E200" s="90"/>
      <c r="F200" s="90"/>
      <c r="G200" s="90"/>
      <c r="H200" s="111"/>
      <c r="I200" s="111"/>
      <c r="J200" s="111"/>
      <c r="K200" s="111"/>
      <c r="L200" s="111"/>
      <c r="M200" s="111"/>
      <c r="N200" s="111"/>
      <c r="O200" s="62"/>
      <c r="P200" s="90"/>
      <c r="Q200" s="90"/>
      <c r="R200" s="90"/>
      <c r="S200" s="90"/>
      <c r="T200" s="90"/>
      <c r="U200" s="90"/>
      <c r="V200" s="90"/>
      <c r="W200" s="62"/>
      <c r="X200" s="90"/>
      <c r="Y200" s="90"/>
      <c r="Z200" s="90"/>
      <c r="AA200" s="90"/>
      <c r="AB200" s="90"/>
      <c r="AC200" s="90"/>
      <c r="AD200" s="90"/>
      <c r="AE200" s="90"/>
      <c r="AF200" s="90"/>
    </row>
    <row r="201" spans="1:32" hidden="1" x14ac:dyDescent="0.2">
      <c r="A201" s="90"/>
      <c r="B201" s="90"/>
      <c r="C201" s="90"/>
      <c r="D201" s="152"/>
      <c r="E201" s="90"/>
      <c r="F201" s="90"/>
      <c r="G201" s="90"/>
      <c r="H201" s="111"/>
      <c r="I201" s="111"/>
      <c r="J201" s="111"/>
      <c r="K201" s="111"/>
      <c r="L201" s="111"/>
      <c r="M201" s="111"/>
      <c r="N201" s="111"/>
      <c r="O201" s="62"/>
      <c r="P201" s="90"/>
      <c r="Q201" s="90"/>
      <c r="R201" s="90"/>
      <c r="S201" s="90"/>
      <c r="T201" s="90"/>
      <c r="U201" s="90"/>
      <c r="V201" s="90"/>
      <c r="W201" s="62"/>
      <c r="X201" s="90"/>
      <c r="Y201" s="90"/>
      <c r="Z201" s="90"/>
      <c r="AA201" s="90"/>
      <c r="AB201" s="90"/>
      <c r="AC201" s="90"/>
      <c r="AD201" s="90"/>
      <c r="AE201" s="90"/>
      <c r="AF201" s="90"/>
    </row>
    <row r="202" spans="1:32" hidden="1" x14ac:dyDescent="0.2">
      <c r="A202" s="90"/>
      <c r="B202" s="90"/>
      <c r="C202" s="90"/>
      <c r="D202" s="152"/>
      <c r="E202" s="90"/>
      <c r="F202" s="90"/>
      <c r="G202" s="90"/>
      <c r="H202" s="111"/>
      <c r="I202" s="111"/>
      <c r="J202" s="111"/>
      <c r="K202" s="111"/>
      <c r="L202" s="111"/>
      <c r="M202" s="111"/>
      <c r="N202" s="111"/>
      <c r="O202" s="62"/>
      <c r="P202" s="90"/>
      <c r="Q202" s="90"/>
      <c r="R202" s="90"/>
      <c r="S202" s="90"/>
      <c r="T202" s="90"/>
      <c r="U202" s="90"/>
      <c r="V202" s="90"/>
      <c r="W202" s="62"/>
      <c r="X202" s="90"/>
      <c r="Y202" s="90"/>
      <c r="Z202" s="90"/>
      <c r="AA202" s="90"/>
      <c r="AB202" s="90"/>
      <c r="AC202" s="90"/>
      <c r="AD202" s="90"/>
      <c r="AE202" s="90"/>
      <c r="AF202" s="90"/>
    </row>
    <row r="203" spans="1:32" hidden="1" x14ac:dyDescent="0.2">
      <c r="A203" s="90"/>
      <c r="B203" s="90"/>
      <c r="C203" s="90"/>
      <c r="D203" s="152"/>
      <c r="E203" s="90"/>
      <c r="F203" s="90"/>
      <c r="G203" s="90"/>
      <c r="H203" s="111"/>
      <c r="I203" s="111"/>
      <c r="J203" s="111"/>
      <c r="K203" s="111"/>
      <c r="L203" s="111"/>
      <c r="M203" s="111"/>
      <c r="N203" s="111"/>
      <c r="O203" s="62"/>
      <c r="P203" s="90"/>
      <c r="Q203" s="90"/>
      <c r="R203" s="90"/>
      <c r="S203" s="90"/>
      <c r="T203" s="90"/>
      <c r="U203" s="90"/>
      <c r="V203" s="90"/>
      <c r="W203" s="62"/>
      <c r="X203" s="90"/>
      <c r="Y203" s="90"/>
      <c r="Z203" s="90"/>
      <c r="AA203" s="90"/>
      <c r="AB203" s="90"/>
      <c r="AC203" s="90"/>
      <c r="AD203" s="90"/>
      <c r="AE203" s="90"/>
      <c r="AF203" s="90"/>
    </row>
    <row r="204" spans="1:32" hidden="1" x14ac:dyDescent="0.2">
      <c r="A204" s="90"/>
      <c r="B204" s="90"/>
      <c r="C204" s="90"/>
      <c r="D204" s="152"/>
      <c r="E204" s="90"/>
      <c r="F204" s="90"/>
      <c r="G204" s="90"/>
      <c r="H204" s="111"/>
      <c r="I204" s="111"/>
      <c r="J204" s="111"/>
      <c r="K204" s="111"/>
      <c r="L204" s="111"/>
      <c r="M204" s="111"/>
      <c r="N204" s="111"/>
      <c r="O204" s="62"/>
      <c r="P204" s="90"/>
      <c r="Q204" s="90"/>
      <c r="R204" s="90"/>
      <c r="S204" s="90"/>
      <c r="T204" s="90"/>
      <c r="U204" s="90"/>
      <c r="V204" s="90"/>
      <c r="W204" s="62"/>
      <c r="X204" s="90"/>
      <c r="Y204" s="90"/>
      <c r="Z204" s="90"/>
      <c r="AA204" s="90"/>
      <c r="AB204" s="90"/>
      <c r="AC204" s="90"/>
      <c r="AD204" s="90"/>
      <c r="AE204" s="90"/>
      <c r="AF204" s="90"/>
    </row>
    <row r="205" spans="1:32" hidden="1" x14ac:dyDescent="0.2">
      <c r="A205" s="90"/>
      <c r="B205" s="90"/>
      <c r="C205" s="90"/>
      <c r="D205" s="152"/>
      <c r="E205" s="90"/>
      <c r="F205" s="90"/>
      <c r="G205" s="90"/>
      <c r="H205" s="111"/>
      <c r="I205" s="111"/>
      <c r="J205" s="111"/>
      <c r="K205" s="111"/>
      <c r="L205" s="111"/>
      <c r="M205" s="111"/>
      <c r="N205" s="111"/>
      <c r="O205" s="62"/>
      <c r="P205" s="90"/>
      <c r="Q205" s="90"/>
      <c r="R205" s="90"/>
      <c r="S205" s="90"/>
      <c r="T205" s="90"/>
      <c r="U205" s="90"/>
      <c r="V205" s="90"/>
      <c r="W205" s="62"/>
      <c r="X205" s="90"/>
      <c r="Y205" s="90"/>
      <c r="Z205" s="90"/>
      <c r="AA205" s="90"/>
      <c r="AB205" s="90"/>
      <c r="AC205" s="90"/>
      <c r="AD205" s="90"/>
      <c r="AE205" s="90"/>
      <c r="AF205" s="90"/>
    </row>
    <row r="206" spans="1:32" hidden="1" x14ac:dyDescent="0.2">
      <c r="A206" s="90"/>
      <c r="B206" s="90"/>
      <c r="C206" s="90"/>
      <c r="D206" s="152"/>
      <c r="E206" s="90"/>
      <c r="F206" s="90"/>
      <c r="G206" s="90"/>
      <c r="H206" s="111"/>
      <c r="I206" s="111"/>
      <c r="J206" s="111"/>
      <c r="K206" s="111"/>
      <c r="L206" s="111"/>
      <c r="M206" s="111"/>
      <c r="N206" s="111"/>
      <c r="O206" s="62"/>
      <c r="P206" s="90"/>
      <c r="Q206" s="90"/>
      <c r="R206" s="90"/>
      <c r="S206" s="90"/>
      <c r="T206" s="90"/>
      <c r="U206" s="90"/>
      <c r="V206" s="90"/>
      <c r="W206" s="62"/>
      <c r="X206" s="90"/>
      <c r="Y206" s="90"/>
      <c r="Z206" s="90"/>
      <c r="AA206" s="90"/>
      <c r="AB206" s="90"/>
      <c r="AC206" s="90"/>
      <c r="AD206" s="90"/>
      <c r="AE206" s="90"/>
      <c r="AF206" s="90"/>
    </row>
    <row r="207" spans="1:32" hidden="1" x14ac:dyDescent="0.2">
      <c r="A207" s="90"/>
      <c r="B207" s="90"/>
      <c r="C207" s="90"/>
      <c r="D207" s="152"/>
      <c r="E207" s="90"/>
      <c r="F207" s="90"/>
      <c r="G207" s="90"/>
      <c r="H207" s="111"/>
      <c r="I207" s="111"/>
      <c r="J207" s="111"/>
      <c r="K207" s="111"/>
      <c r="L207" s="111"/>
      <c r="M207" s="111"/>
      <c r="N207" s="111"/>
      <c r="O207" s="62"/>
      <c r="P207" s="90"/>
      <c r="Q207" s="90"/>
      <c r="R207" s="90"/>
      <c r="S207" s="90"/>
      <c r="T207" s="90"/>
      <c r="U207" s="90"/>
      <c r="V207" s="90"/>
      <c r="W207" s="62"/>
      <c r="X207" s="90"/>
      <c r="Y207" s="90"/>
      <c r="Z207" s="90"/>
      <c r="AA207" s="90"/>
      <c r="AB207" s="90"/>
      <c r="AC207" s="90"/>
      <c r="AD207" s="90"/>
      <c r="AE207" s="90"/>
      <c r="AF207" s="90"/>
    </row>
    <row r="208" spans="1:32" hidden="1" x14ac:dyDescent="0.2">
      <c r="A208" s="90"/>
      <c r="B208" s="90"/>
      <c r="C208" s="90"/>
      <c r="D208" s="152"/>
      <c r="E208" s="90"/>
      <c r="F208" s="90"/>
      <c r="G208" s="90"/>
      <c r="H208" s="111"/>
      <c r="I208" s="111"/>
      <c r="J208" s="111"/>
      <c r="K208" s="111"/>
      <c r="L208" s="111"/>
      <c r="M208" s="111"/>
      <c r="N208" s="111"/>
      <c r="O208" s="62"/>
      <c r="P208" s="90"/>
      <c r="Q208" s="90"/>
      <c r="R208" s="90"/>
      <c r="S208" s="90"/>
      <c r="T208" s="90"/>
      <c r="U208" s="90"/>
      <c r="V208" s="90"/>
      <c r="W208" s="62"/>
      <c r="X208" s="90"/>
      <c r="Y208" s="90"/>
      <c r="Z208" s="90"/>
      <c r="AA208" s="90"/>
      <c r="AB208" s="90"/>
      <c r="AC208" s="90"/>
      <c r="AD208" s="90"/>
      <c r="AE208" s="90"/>
      <c r="AF208" s="90"/>
    </row>
    <row r="209" spans="1:32" hidden="1" x14ac:dyDescent="0.2">
      <c r="A209" s="90"/>
      <c r="B209" s="90"/>
      <c r="C209" s="90"/>
      <c r="D209" s="152"/>
      <c r="E209" s="90"/>
      <c r="F209" s="90"/>
      <c r="G209" s="90"/>
      <c r="H209" s="111"/>
      <c r="I209" s="111"/>
      <c r="J209" s="111"/>
      <c r="K209" s="111"/>
      <c r="L209" s="111"/>
      <c r="M209" s="111"/>
      <c r="N209" s="111"/>
      <c r="O209" s="62"/>
      <c r="P209" s="90"/>
      <c r="Q209" s="90"/>
      <c r="R209" s="90"/>
      <c r="S209" s="90"/>
      <c r="T209" s="90"/>
      <c r="U209" s="90"/>
      <c r="V209" s="90"/>
      <c r="W209" s="62"/>
      <c r="X209" s="90"/>
      <c r="Y209" s="90"/>
      <c r="Z209" s="90"/>
      <c r="AA209" s="90"/>
      <c r="AB209" s="90"/>
      <c r="AC209" s="90"/>
      <c r="AD209" s="90"/>
      <c r="AE209" s="90"/>
      <c r="AF209" s="90"/>
    </row>
    <row r="210" spans="1:32" hidden="1" x14ac:dyDescent="0.2">
      <c r="A210" s="90"/>
      <c r="B210" s="90"/>
      <c r="C210" s="90"/>
      <c r="D210" s="152"/>
      <c r="E210" s="90"/>
      <c r="F210" s="90"/>
      <c r="G210" s="90"/>
      <c r="H210" s="111"/>
      <c r="I210" s="111"/>
      <c r="J210" s="111"/>
      <c r="K210" s="111"/>
      <c r="L210" s="111"/>
      <c r="M210" s="111"/>
      <c r="N210" s="111"/>
      <c r="O210" s="62"/>
      <c r="P210" s="90"/>
      <c r="Q210" s="90"/>
      <c r="R210" s="90"/>
      <c r="S210" s="90"/>
      <c r="T210" s="90"/>
      <c r="U210" s="90"/>
      <c r="V210" s="90"/>
      <c r="W210" s="62"/>
      <c r="X210" s="90"/>
      <c r="Y210" s="90"/>
      <c r="Z210" s="90"/>
      <c r="AA210" s="90"/>
      <c r="AB210" s="90"/>
      <c r="AC210" s="90"/>
      <c r="AD210" s="90"/>
      <c r="AE210" s="90"/>
      <c r="AF210" s="90"/>
    </row>
    <row r="211" spans="1:32" hidden="1" x14ac:dyDescent="0.2">
      <c r="A211" s="90"/>
      <c r="B211" s="90"/>
      <c r="C211" s="90"/>
      <c r="D211" s="152"/>
      <c r="E211" s="90"/>
      <c r="F211" s="90"/>
      <c r="G211" s="90"/>
      <c r="H211" s="111"/>
      <c r="I211" s="111"/>
      <c r="J211" s="111"/>
      <c r="K211" s="111"/>
      <c r="L211" s="111"/>
      <c r="M211" s="111"/>
      <c r="N211" s="111"/>
      <c r="O211" s="62"/>
      <c r="P211" s="90"/>
      <c r="Q211" s="90"/>
      <c r="R211" s="90"/>
      <c r="S211" s="90"/>
      <c r="T211" s="90"/>
      <c r="U211" s="90"/>
      <c r="V211" s="90"/>
      <c r="W211" s="62"/>
      <c r="X211" s="90"/>
      <c r="Y211" s="90"/>
      <c r="Z211" s="90"/>
      <c r="AA211" s="90"/>
      <c r="AB211" s="90"/>
      <c r="AC211" s="90"/>
      <c r="AD211" s="90"/>
      <c r="AE211" s="90"/>
      <c r="AF211" s="90"/>
    </row>
    <row r="212" spans="1:32" hidden="1" x14ac:dyDescent="0.2">
      <c r="A212" s="90"/>
      <c r="B212" s="90"/>
      <c r="C212" s="90"/>
      <c r="D212" s="152"/>
      <c r="E212" s="90"/>
      <c r="F212" s="90"/>
      <c r="G212" s="90"/>
      <c r="H212" s="111"/>
      <c r="I212" s="111"/>
      <c r="J212" s="111"/>
      <c r="K212" s="111"/>
      <c r="L212" s="111"/>
      <c r="M212" s="111"/>
      <c r="N212" s="111"/>
      <c r="O212" s="62"/>
      <c r="P212" s="90"/>
      <c r="Q212" s="90"/>
      <c r="R212" s="90"/>
      <c r="S212" s="90"/>
      <c r="T212" s="90"/>
      <c r="U212" s="90"/>
      <c r="V212" s="90"/>
      <c r="W212" s="62"/>
      <c r="X212" s="90"/>
      <c r="Y212" s="90"/>
      <c r="Z212" s="90"/>
      <c r="AA212" s="90"/>
      <c r="AB212" s="90"/>
      <c r="AC212" s="90"/>
      <c r="AD212" s="90"/>
      <c r="AE212" s="90"/>
      <c r="AF212" s="90"/>
    </row>
    <row r="213" spans="1:32" hidden="1" x14ac:dyDescent="0.2">
      <c r="A213" s="90"/>
      <c r="B213" s="90"/>
      <c r="C213" s="90"/>
      <c r="D213" s="152"/>
      <c r="E213" s="90"/>
      <c r="F213" s="90"/>
      <c r="G213" s="90"/>
      <c r="H213" s="111"/>
      <c r="I213" s="111"/>
      <c r="J213" s="111"/>
      <c r="K213" s="111"/>
      <c r="L213" s="111"/>
      <c r="M213" s="111"/>
      <c r="N213" s="111"/>
      <c r="O213" s="62"/>
      <c r="P213" s="90"/>
      <c r="Q213" s="90"/>
      <c r="R213" s="90"/>
      <c r="S213" s="90"/>
      <c r="T213" s="90"/>
      <c r="U213" s="90"/>
      <c r="V213" s="90"/>
      <c r="W213" s="62"/>
      <c r="X213" s="90"/>
      <c r="Y213" s="90"/>
      <c r="Z213" s="90"/>
      <c r="AA213" s="90"/>
      <c r="AB213" s="90"/>
      <c r="AC213" s="90"/>
      <c r="AD213" s="90"/>
      <c r="AE213" s="90"/>
      <c r="AF213" s="90"/>
    </row>
    <row r="214" spans="1:32" hidden="1" x14ac:dyDescent="0.2">
      <c r="A214" s="90"/>
      <c r="B214" s="90"/>
      <c r="C214" s="90"/>
      <c r="D214" s="152"/>
      <c r="E214" s="90"/>
      <c r="F214" s="90"/>
      <c r="G214" s="90"/>
      <c r="H214" s="111"/>
      <c r="I214" s="111"/>
      <c r="J214" s="111"/>
      <c r="K214" s="111"/>
      <c r="L214" s="111"/>
      <c r="M214" s="111"/>
      <c r="N214" s="111"/>
      <c r="O214" s="62"/>
      <c r="P214" s="90"/>
      <c r="Q214" s="90"/>
      <c r="R214" s="90"/>
      <c r="S214" s="90"/>
      <c r="T214" s="90"/>
      <c r="U214" s="90"/>
      <c r="V214" s="90"/>
      <c r="W214" s="62"/>
      <c r="X214" s="90"/>
      <c r="Y214" s="90"/>
      <c r="Z214" s="90"/>
      <c r="AA214" s="90"/>
      <c r="AB214" s="90"/>
      <c r="AC214" s="90"/>
      <c r="AD214" s="90"/>
      <c r="AE214" s="90"/>
      <c r="AF214" s="90"/>
    </row>
    <row r="215" spans="1:32" hidden="1" x14ac:dyDescent="0.2">
      <c r="A215" s="90"/>
      <c r="B215" s="90"/>
      <c r="C215" s="90"/>
      <c r="D215" s="152"/>
      <c r="E215" s="90"/>
      <c r="F215" s="90"/>
      <c r="G215" s="90"/>
      <c r="H215" s="111"/>
      <c r="I215" s="111"/>
      <c r="J215" s="111"/>
      <c r="K215" s="111"/>
      <c r="L215" s="111"/>
      <c r="M215" s="111"/>
      <c r="N215" s="111"/>
      <c r="O215" s="62"/>
      <c r="P215" s="90"/>
      <c r="Q215" s="90"/>
      <c r="R215" s="90"/>
      <c r="S215" s="90"/>
      <c r="T215" s="90"/>
      <c r="U215" s="90"/>
      <c r="V215" s="90"/>
      <c r="W215" s="62"/>
      <c r="X215" s="90"/>
      <c r="Y215" s="90"/>
      <c r="Z215" s="90"/>
      <c r="AA215" s="90"/>
      <c r="AB215" s="90"/>
      <c r="AC215" s="90"/>
      <c r="AD215" s="90"/>
      <c r="AE215" s="90"/>
      <c r="AF215" s="90"/>
    </row>
    <row r="216" spans="1:32" hidden="1" x14ac:dyDescent="0.2">
      <c r="A216" s="90"/>
      <c r="B216" s="90"/>
      <c r="C216" s="90"/>
      <c r="D216" s="152"/>
      <c r="E216" s="90"/>
      <c r="F216" s="90"/>
      <c r="G216" s="90"/>
      <c r="H216" s="111"/>
      <c r="I216" s="111"/>
      <c r="J216" s="111"/>
      <c r="K216" s="111"/>
      <c r="L216" s="111"/>
      <c r="M216" s="111"/>
      <c r="N216" s="111"/>
      <c r="O216" s="62"/>
      <c r="P216" s="90"/>
      <c r="Q216" s="90"/>
      <c r="R216" s="90"/>
      <c r="S216" s="90"/>
      <c r="T216" s="90"/>
      <c r="U216" s="90"/>
      <c r="V216" s="90"/>
      <c r="W216" s="62"/>
      <c r="X216" s="90"/>
      <c r="Y216" s="90"/>
      <c r="Z216" s="90"/>
      <c r="AA216" s="90"/>
      <c r="AB216" s="90"/>
      <c r="AC216" s="90"/>
      <c r="AD216" s="90"/>
      <c r="AE216" s="90"/>
      <c r="AF216" s="90"/>
    </row>
    <row r="217" spans="1:32" hidden="1" x14ac:dyDescent="0.2">
      <c r="A217" s="90"/>
      <c r="B217" s="90"/>
      <c r="C217" s="90"/>
      <c r="D217" s="152"/>
      <c r="E217" s="90"/>
      <c r="F217" s="90"/>
      <c r="G217" s="90"/>
      <c r="H217" s="111"/>
      <c r="I217" s="111"/>
      <c r="J217" s="111"/>
      <c r="K217" s="111"/>
      <c r="L217" s="111"/>
      <c r="M217" s="111"/>
      <c r="N217" s="111"/>
      <c r="O217" s="62"/>
      <c r="P217" s="90"/>
      <c r="Q217" s="90"/>
      <c r="R217" s="90"/>
      <c r="S217" s="90"/>
      <c r="T217" s="90"/>
      <c r="U217" s="90"/>
      <c r="V217" s="90"/>
      <c r="W217" s="62"/>
      <c r="X217" s="90"/>
      <c r="Y217" s="90"/>
      <c r="Z217" s="90"/>
      <c r="AA217" s="90"/>
      <c r="AB217" s="90"/>
      <c r="AC217" s="90"/>
      <c r="AD217" s="90"/>
      <c r="AE217" s="90"/>
      <c r="AF217" s="90"/>
    </row>
    <row r="218" spans="1:32" hidden="1" x14ac:dyDescent="0.2">
      <c r="A218" s="90"/>
      <c r="B218" s="90"/>
      <c r="C218" s="90"/>
      <c r="D218" s="152"/>
      <c r="E218" s="90"/>
      <c r="F218" s="90"/>
      <c r="G218" s="90"/>
      <c r="H218" s="111"/>
      <c r="I218" s="111"/>
      <c r="J218" s="111"/>
      <c r="K218" s="111"/>
      <c r="L218" s="111"/>
      <c r="M218" s="111"/>
      <c r="N218" s="111"/>
      <c r="O218" s="62"/>
      <c r="P218" s="90"/>
      <c r="Q218" s="90"/>
      <c r="R218" s="90"/>
      <c r="S218" s="90"/>
      <c r="T218" s="90"/>
      <c r="U218" s="90"/>
      <c r="V218" s="90"/>
      <c r="W218" s="62"/>
      <c r="X218" s="90"/>
      <c r="Y218" s="90"/>
      <c r="Z218" s="90"/>
      <c r="AA218" s="90"/>
      <c r="AB218" s="90"/>
      <c r="AC218" s="90"/>
      <c r="AD218" s="90"/>
      <c r="AE218" s="90"/>
      <c r="AF218" s="90"/>
    </row>
    <row r="219" spans="1:32" hidden="1" x14ac:dyDescent="0.2">
      <c r="A219" s="90"/>
      <c r="B219" s="90"/>
      <c r="C219" s="90"/>
      <c r="D219" s="152"/>
      <c r="E219" s="90"/>
      <c r="F219" s="90"/>
      <c r="G219" s="90"/>
      <c r="H219" s="111"/>
      <c r="I219" s="111"/>
      <c r="J219" s="111"/>
      <c r="K219" s="111"/>
      <c r="L219" s="111"/>
      <c r="M219" s="111"/>
      <c r="N219" s="111"/>
      <c r="O219" s="62"/>
      <c r="P219" s="90"/>
      <c r="Q219" s="90"/>
      <c r="R219" s="90"/>
      <c r="S219" s="90"/>
      <c r="T219" s="90"/>
      <c r="U219" s="90"/>
      <c r="V219" s="90"/>
      <c r="W219" s="62"/>
      <c r="X219" s="90"/>
      <c r="Y219" s="90"/>
      <c r="Z219" s="90"/>
      <c r="AA219" s="90"/>
      <c r="AB219" s="90"/>
      <c r="AC219" s="90"/>
      <c r="AD219" s="90"/>
      <c r="AE219" s="90"/>
      <c r="AF219" s="90"/>
    </row>
    <row r="220" spans="1:32" hidden="1" x14ac:dyDescent="0.2">
      <c r="A220" s="90"/>
      <c r="B220" s="90"/>
      <c r="C220" s="90"/>
      <c r="D220" s="152"/>
      <c r="E220" s="90"/>
      <c r="F220" s="90"/>
      <c r="G220" s="90"/>
      <c r="H220" s="111"/>
      <c r="I220" s="111"/>
      <c r="J220" s="111"/>
      <c r="K220" s="111"/>
      <c r="L220" s="111"/>
      <c r="M220" s="111"/>
      <c r="N220" s="111"/>
      <c r="O220" s="62"/>
      <c r="P220" s="90"/>
      <c r="Q220" s="90"/>
      <c r="R220" s="90"/>
      <c r="S220" s="90"/>
      <c r="T220" s="90"/>
      <c r="U220" s="90"/>
      <c r="V220" s="90"/>
      <c r="W220" s="62"/>
      <c r="X220" s="90"/>
      <c r="Y220" s="90"/>
      <c r="Z220" s="90"/>
      <c r="AA220" s="90"/>
      <c r="AB220" s="90"/>
      <c r="AC220" s="90"/>
      <c r="AD220" s="90"/>
      <c r="AE220" s="90"/>
      <c r="AF220" s="90"/>
    </row>
    <row r="221" spans="1:32" hidden="1" x14ac:dyDescent="0.2">
      <c r="A221" s="90"/>
      <c r="B221" s="90"/>
      <c r="C221" s="90"/>
      <c r="D221" s="152"/>
      <c r="E221" s="90"/>
      <c r="F221" s="90"/>
      <c r="G221" s="90"/>
      <c r="H221" s="111"/>
      <c r="I221" s="111"/>
      <c r="J221" s="111"/>
      <c r="K221" s="111"/>
      <c r="L221" s="111"/>
      <c r="M221" s="111"/>
      <c r="N221" s="111"/>
      <c r="O221" s="62"/>
      <c r="P221" s="90"/>
      <c r="Q221" s="90"/>
      <c r="R221" s="90"/>
      <c r="S221" s="90"/>
      <c r="T221" s="90"/>
      <c r="U221" s="90"/>
      <c r="V221" s="90"/>
      <c r="W221" s="62"/>
      <c r="X221" s="90"/>
      <c r="Y221" s="90"/>
      <c r="Z221" s="90"/>
      <c r="AA221" s="90"/>
      <c r="AB221" s="90"/>
      <c r="AC221" s="90"/>
      <c r="AD221" s="90"/>
      <c r="AE221" s="90"/>
      <c r="AF221" s="90"/>
    </row>
    <row r="222" spans="1:32" hidden="1" x14ac:dyDescent="0.2">
      <c r="A222" s="90"/>
      <c r="B222" s="90"/>
      <c r="C222" s="90"/>
      <c r="D222" s="152"/>
      <c r="E222" s="90"/>
      <c r="F222" s="90"/>
      <c r="G222" s="90"/>
      <c r="H222" s="111"/>
      <c r="I222" s="111"/>
      <c r="J222" s="111"/>
      <c r="K222" s="111"/>
      <c r="L222" s="111"/>
      <c r="M222" s="111"/>
      <c r="N222" s="111"/>
      <c r="O222" s="62"/>
      <c r="P222" s="90"/>
      <c r="Q222" s="90"/>
      <c r="R222" s="90"/>
      <c r="S222" s="90"/>
      <c r="T222" s="90"/>
      <c r="U222" s="90"/>
      <c r="V222" s="90"/>
      <c r="W222" s="62"/>
      <c r="X222" s="90"/>
      <c r="Y222" s="90"/>
      <c r="Z222" s="90"/>
      <c r="AA222" s="90"/>
      <c r="AB222" s="90"/>
      <c r="AC222" s="90"/>
      <c r="AD222" s="90"/>
      <c r="AE222" s="90"/>
      <c r="AF222" s="90"/>
    </row>
    <row r="223" spans="1:32" hidden="1" x14ac:dyDescent="0.2">
      <c r="A223" s="90"/>
      <c r="B223" s="90"/>
      <c r="C223" s="90"/>
      <c r="D223" s="152"/>
      <c r="E223" s="90"/>
      <c r="F223" s="90"/>
      <c r="G223" s="90"/>
      <c r="H223" s="111"/>
      <c r="I223" s="111"/>
      <c r="J223" s="111"/>
      <c r="K223" s="111"/>
      <c r="L223" s="111"/>
      <c r="M223" s="111"/>
      <c r="N223" s="111"/>
      <c r="O223" s="62"/>
      <c r="P223" s="90"/>
      <c r="Q223" s="90"/>
      <c r="R223" s="90"/>
      <c r="S223" s="90"/>
      <c r="T223" s="90"/>
      <c r="U223" s="90"/>
      <c r="V223" s="90"/>
      <c r="W223" s="62"/>
      <c r="X223" s="90"/>
      <c r="Y223" s="90"/>
      <c r="Z223" s="90"/>
      <c r="AA223" s="90"/>
      <c r="AB223" s="90"/>
      <c r="AC223" s="90"/>
      <c r="AD223" s="90"/>
      <c r="AE223" s="90"/>
      <c r="AF223" s="90"/>
    </row>
    <row r="224" spans="1:32" hidden="1" x14ac:dyDescent="0.2">
      <c r="A224" s="90"/>
      <c r="B224" s="90"/>
      <c r="C224" s="90"/>
      <c r="D224" s="152"/>
      <c r="E224" s="90"/>
      <c r="F224" s="90"/>
      <c r="G224" s="90"/>
      <c r="H224" s="111"/>
      <c r="I224" s="111"/>
      <c r="J224" s="111"/>
      <c r="K224" s="111"/>
      <c r="L224" s="111"/>
      <c r="M224" s="111"/>
      <c r="N224" s="111"/>
      <c r="O224" s="62"/>
      <c r="P224" s="90"/>
      <c r="Q224" s="90"/>
      <c r="R224" s="90"/>
      <c r="S224" s="90"/>
      <c r="T224" s="90"/>
      <c r="U224" s="90"/>
      <c r="V224" s="90"/>
      <c r="W224" s="62"/>
      <c r="X224" s="90"/>
      <c r="Y224" s="90"/>
      <c r="Z224" s="90"/>
      <c r="AA224" s="90"/>
      <c r="AB224" s="90"/>
      <c r="AC224" s="90"/>
      <c r="AD224" s="90"/>
      <c r="AE224" s="90"/>
      <c r="AF224" s="90"/>
    </row>
    <row r="225" spans="1:32" hidden="1" x14ac:dyDescent="0.2">
      <c r="A225" s="90"/>
      <c r="B225" s="90"/>
      <c r="C225" s="90"/>
      <c r="D225" s="152"/>
      <c r="E225" s="90"/>
      <c r="F225" s="90"/>
      <c r="G225" s="90"/>
      <c r="H225" s="111"/>
      <c r="I225" s="111"/>
      <c r="J225" s="111"/>
      <c r="K225" s="111"/>
      <c r="L225" s="111"/>
      <c r="M225" s="111"/>
      <c r="N225" s="111"/>
      <c r="O225" s="62"/>
      <c r="P225" s="90"/>
      <c r="Q225" s="90"/>
      <c r="R225" s="90"/>
      <c r="S225" s="90"/>
      <c r="T225" s="90"/>
      <c r="U225" s="90"/>
      <c r="V225" s="90"/>
      <c r="W225" s="62"/>
      <c r="X225" s="90"/>
      <c r="Y225" s="90"/>
      <c r="Z225" s="90"/>
      <c r="AA225" s="90"/>
      <c r="AB225" s="90"/>
      <c r="AC225" s="90"/>
      <c r="AD225" s="90"/>
      <c r="AE225" s="90"/>
      <c r="AF225" s="90"/>
    </row>
    <row r="226" spans="1:32" hidden="1" x14ac:dyDescent="0.2">
      <c r="A226" s="90"/>
      <c r="B226" s="90"/>
      <c r="C226" s="90"/>
      <c r="D226" s="152"/>
      <c r="E226" s="90"/>
      <c r="F226" s="90"/>
      <c r="G226" s="90"/>
      <c r="H226" s="111"/>
      <c r="I226" s="111"/>
      <c r="J226" s="111"/>
      <c r="K226" s="111"/>
      <c r="L226" s="111"/>
      <c r="M226" s="111"/>
      <c r="N226" s="111"/>
      <c r="O226" s="62"/>
      <c r="P226" s="90"/>
      <c r="Q226" s="90"/>
      <c r="R226" s="90"/>
      <c r="S226" s="90"/>
      <c r="T226" s="90"/>
      <c r="U226" s="90"/>
      <c r="V226" s="90"/>
      <c r="W226" s="62"/>
      <c r="X226" s="90"/>
      <c r="Y226" s="90"/>
      <c r="Z226" s="90"/>
      <c r="AA226" s="90"/>
      <c r="AB226" s="90"/>
      <c r="AC226" s="90"/>
      <c r="AD226" s="90"/>
      <c r="AE226" s="90"/>
      <c r="AF226" s="90"/>
    </row>
    <row r="227" spans="1:32" hidden="1" x14ac:dyDescent="0.2">
      <c r="A227" s="90"/>
      <c r="B227" s="90"/>
      <c r="C227" s="90"/>
      <c r="D227" s="152"/>
      <c r="E227" s="90"/>
      <c r="F227" s="90"/>
      <c r="G227" s="90"/>
      <c r="H227" s="111"/>
      <c r="I227" s="111"/>
      <c r="J227" s="111"/>
      <c r="K227" s="111"/>
      <c r="L227" s="111"/>
      <c r="M227" s="111"/>
      <c r="N227" s="111"/>
      <c r="O227" s="62"/>
      <c r="P227" s="90"/>
      <c r="Q227" s="90"/>
      <c r="R227" s="90"/>
      <c r="S227" s="90"/>
      <c r="T227" s="90"/>
      <c r="U227" s="90"/>
      <c r="V227" s="90"/>
      <c r="W227" s="62"/>
      <c r="X227" s="90"/>
      <c r="Y227" s="90"/>
      <c r="Z227" s="90"/>
      <c r="AA227" s="90"/>
      <c r="AB227" s="90"/>
      <c r="AC227" s="90"/>
      <c r="AD227" s="90"/>
      <c r="AE227" s="90"/>
      <c r="AF227" s="90"/>
    </row>
    <row r="228" spans="1:32" hidden="1" x14ac:dyDescent="0.2">
      <c r="A228" s="90"/>
      <c r="B228" s="90"/>
      <c r="C228" s="90"/>
      <c r="D228" s="152"/>
      <c r="E228" s="90"/>
      <c r="F228" s="90"/>
      <c r="G228" s="90"/>
      <c r="H228" s="111"/>
      <c r="I228" s="111"/>
      <c r="J228" s="111"/>
      <c r="K228" s="111"/>
      <c r="L228" s="111"/>
      <c r="M228" s="111"/>
      <c r="N228" s="111"/>
      <c r="O228" s="62"/>
      <c r="P228" s="90"/>
      <c r="Q228" s="90"/>
      <c r="R228" s="90"/>
      <c r="S228" s="90"/>
      <c r="T228" s="90"/>
      <c r="U228" s="90"/>
      <c r="V228" s="90"/>
      <c r="W228" s="62"/>
      <c r="X228" s="90"/>
      <c r="Y228" s="90"/>
      <c r="Z228" s="90"/>
      <c r="AA228" s="90"/>
      <c r="AB228" s="90"/>
      <c r="AC228" s="90"/>
      <c r="AD228" s="90"/>
      <c r="AE228" s="90"/>
      <c r="AF228" s="90"/>
    </row>
    <row r="229" spans="1:32" hidden="1" x14ac:dyDescent="0.2">
      <c r="A229" s="90"/>
      <c r="B229" s="90"/>
      <c r="C229" s="90"/>
      <c r="D229" s="152"/>
      <c r="E229" s="90"/>
      <c r="F229" s="90"/>
      <c r="G229" s="90"/>
      <c r="H229" s="111"/>
      <c r="I229" s="111"/>
      <c r="J229" s="111"/>
      <c r="K229" s="111"/>
      <c r="L229" s="111"/>
      <c r="M229" s="111"/>
      <c r="N229" s="111"/>
      <c r="O229" s="62"/>
      <c r="P229" s="90"/>
      <c r="Q229" s="90"/>
      <c r="R229" s="90"/>
      <c r="S229" s="90"/>
      <c r="T229" s="90"/>
      <c r="U229" s="90"/>
      <c r="V229" s="90"/>
      <c r="W229" s="62"/>
      <c r="X229" s="90"/>
      <c r="Y229" s="90"/>
      <c r="Z229" s="90"/>
      <c r="AA229" s="90"/>
      <c r="AB229" s="90"/>
      <c r="AC229" s="90"/>
      <c r="AD229" s="90"/>
      <c r="AE229" s="90"/>
      <c r="AF229" s="90"/>
    </row>
    <row r="230" spans="1:32" hidden="1" x14ac:dyDescent="0.2">
      <c r="A230" s="90"/>
      <c r="B230" s="90"/>
      <c r="C230" s="90"/>
      <c r="D230" s="152"/>
      <c r="E230" s="90"/>
      <c r="F230" s="90"/>
      <c r="G230" s="90"/>
      <c r="H230" s="111"/>
      <c r="I230" s="111"/>
      <c r="J230" s="111"/>
      <c r="K230" s="111"/>
      <c r="L230" s="111"/>
      <c r="M230" s="111"/>
      <c r="N230" s="111"/>
      <c r="O230" s="62"/>
      <c r="P230" s="90"/>
      <c r="Q230" s="90"/>
      <c r="R230" s="90"/>
      <c r="S230" s="90"/>
      <c r="T230" s="90"/>
      <c r="U230" s="90"/>
      <c r="V230" s="90"/>
      <c r="W230" s="62"/>
      <c r="X230" s="90"/>
      <c r="Y230" s="90"/>
      <c r="Z230" s="90"/>
      <c r="AA230" s="90"/>
      <c r="AB230" s="90"/>
      <c r="AC230" s="90"/>
      <c r="AD230" s="90"/>
      <c r="AE230" s="90"/>
      <c r="AF230" s="90"/>
    </row>
    <row r="231" spans="1:32" hidden="1" x14ac:dyDescent="0.2">
      <c r="A231" s="90"/>
      <c r="B231" s="90"/>
      <c r="C231" s="90"/>
      <c r="D231" s="152"/>
      <c r="E231" s="90"/>
      <c r="F231" s="90"/>
      <c r="G231" s="90"/>
      <c r="H231" s="111"/>
      <c r="I231" s="111"/>
      <c r="J231" s="111"/>
      <c r="K231" s="111"/>
      <c r="L231" s="111"/>
      <c r="M231" s="111"/>
      <c r="N231" s="111"/>
      <c r="O231" s="62"/>
      <c r="P231" s="90"/>
      <c r="Q231" s="90"/>
      <c r="R231" s="90"/>
      <c r="S231" s="90"/>
      <c r="T231" s="90"/>
      <c r="U231" s="90"/>
      <c r="V231" s="90"/>
      <c r="W231" s="62"/>
      <c r="X231" s="90"/>
      <c r="Y231" s="90"/>
      <c r="Z231" s="90"/>
      <c r="AA231" s="90"/>
      <c r="AB231" s="90"/>
      <c r="AC231" s="90"/>
      <c r="AD231" s="90"/>
      <c r="AE231" s="90"/>
      <c r="AF231" s="90"/>
    </row>
    <row r="232" spans="1:32" hidden="1" x14ac:dyDescent="0.2">
      <c r="A232" s="90"/>
      <c r="B232" s="90"/>
      <c r="C232" s="90"/>
      <c r="D232" s="152"/>
      <c r="E232" s="90"/>
      <c r="F232" s="90"/>
      <c r="G232" s="90"/>
      <c r="H232" s="111"/>
      <c r="I232" s="111"/>
      <c r="J232" s="111"/>
      <c r="K232" s="111"/>
      <c r="L232" s="111"/>
      <c r="M232" s="111"/>
      <c r="N232" s="111"/>
      <c r="O232" s="62"/>
      <c r="P232" s="90"/>
      <c r="Q232" s="90"/>
      <c r="R232" s="90"/>
      <c r="S232" s="90"/>
      <c r="T232" s="90"/>
      <c r="U232" s="90"/>
      <c r="V232" s="90"/>
      <c r="W232" s="62"/>
      <c r="X232" s="90"/>
      <c r="Y232" s="90"/>
      <c r="Z232" s="90"/>
      <c r="AA232" s="90"/>
      <c r="AB232" s="90"/>
      <c r="AC232" s="90"/>
      <c r="AD232" s="90"/>
      <c r="AE232" s="90"/>
      <c r="AF232" s="90"/>
    </row>
    <row r="233" spans="1:32" hidden="1" x14ac:dyDescent="0.2">
      <c r="A233" s="90"/>
      <c r="B233" s="90"/>
      <c r="C233" s="90"/>
      <c r="D233" s="152"/>
      <c r="E233" s="90"/>
      <c r="F233" s="90"/>
      <c r="G233" s="90"/>
      <c r="H233" s="111"/>
      <c r="I233" s="111"/>
      <c r="J233" s="111"/>
      <c r="K233" s="111"/>
      <c r="L233" s="111"/>
      <c r="M233" s="111"/>
      <c r="N233" s="111"/>
      <c r="O233" s="62"/>
      <c r="P233" s="90"/>
      <c r="Q233" s="90"/>
      <c r="R233" s="90"/>
      <c r="S233" s="90"/>
      <c r="T233" s="90"/>
      <c r="U233" s="90"/>
      <c r="V233" s="90"/>
      <c r="W233" s="62"/>
      <c r="X233" s="90"/>
      <c r="Y233" s="90"/>
      <c r="Z233" s="90"/>
      <c r="AA233" s="90"/>
      <c r="AB233" s="90"/>
      <c r="AC233" s="90"/>
      <c r="AD233" s="90"/>
      <c r="AE233" s="90"/>
      <c r="AF233" s="90"/>
    </row>
    <row r="234" spans="1:32" hidden="1" x14ac:dyDescent="0.2">
      <c r="A234" s="90"/>
      <c r="B234" s="90"/>
      <c r="C234" s="90"/>
      <c r="D234" s="152"/>
      <c r="E234" s="90"/>
      <c r="F234" s="90"/>
      <c r="G234" s="90"/>
      <c r="H234" s="111"/>
      <c r="I234" s="111"/>
      <c r="J234" s="111"/>
      <c r="K234" s="111"/>
      <c r="L234" s="111"/>
      <c r="M234" s="111"/>
      <c r="N234" s="111"/>
      <c r="O234" s="62"/>
      <c r="P234" s="90"/>
      <c r="Q234" s="90"/>
      <c r="R234" s="90"/>
      <c r="S234" s="90"/>
      <c r="T234" s="90"/>
      <c r="U234" s="90"/>
      <c r="V234" s="90"/>
      <c r="W234" s="62"/>
      <c r="X234" s="90"/>
      <c r="Y234" s="90"/>
      <c r="Z234" s="90"/>
      <c r="AA234" s="90"/>
      <c r="AB234" s="90"/>
      <c r="AC234" s="90"/>
      <c r="AD234" s="90"/>
      <c r="AE234" s="90"/>
      <c r="AF234" s="90"/>
    </row>
    <row r="235" spans="1:32" hidden="1" x14ac:dyDescent="0.2">
      <c r="A235" s="90"/>
      <c r="B235" s="90"/>
      <c r="C235" s="90"/>
      <c r="D235" s="152"/>
      <c r="E235" s="90"/>
      <c r="F235" s="90"/>
      <c r="G235" s="90"/>
      <c r="H235" s="111"/>
      <c r="I235" s="111"/>
      <c r="J235" s="111"/>
      <c r="K235" s="111"/>
      <c r="L235" s="111"/>
      <c r="M235" s="111"/>
      <c r="N235" s="111"/>
      <c r="O235" s="62"/>
      <c r="P235" s="90"/>
      <c r="Q235" s="90"/>
      <c r="R235" s="90"/>
      <c r="S235" s="90"/>
      <c r="T235" s="90"/>
      <c r="U235" s="90"/>
      <c r="V235" s="90"/>
      <c r="W235" s="62"/>
      <c r="X235" s="90"/>
      <c r="Y235" s="90"/>
      <c r="Z235" s="90"/>
      <c r="AA235" s="90"/>
      <c r="AB235" s="90"/>
      <c r="AC235" s="90"/>
      <c r="AD235" s="90"/>
      <c r="AE235" s="90"/>
      <c r="AF235" s="90"/>
    </row>
    <row r="236" spans="1:32" hidden="1" x14ac:dyDescent="0.2">
      <c r="A236" s="90"/>
      <c r="B236" s="90"/>
      <c r="C236" s="90"/>
      <c r="D236" s="152"/>
      <c r="E236" s="90"/>
      <c r="F236" s="90"/>
      <c r="G236" s="90"/>
      <c r="H236" s="111"/>
      <c r="I236" s="111"/>
      <c r="J236" s="111"/>
      <c r="K236" s="111"/>
      <c r="L236" s="111"/>
      <c r="M236" s="111"/>
      <c r="N236" s="111"/>
      <c r="O236" s="62"/>
      <c r="P236" s="90"/>
      <c r="Q236" s="90"/>
      <c r="R236" s="90"/>
      <c r="S236" s="90"/>
      <c r="T236" s="90"/>
      <c r="U236" s="90"/>
      <c r="V236" s="90"/>
      <c r="W236" s="62"/>
      <c r="X236" s="90"/>
      <c r="Y236" s="90"/>
      <c r="Z236" s="90"/>
      <c r="AA236" s="90"/>
      <c r="AB236" s="90"/>
      <c r="AC236" s="90"/>
      <c r="AD236" s="90"/>
      <c r="AE236" s="90"/>
      <c r="AF236" s="90"/>
    </row>
    <row r="237" spans="1:32" hidden="1" x14ac:dyDescent="0.2">
      <c r="A237" s="90"/>
      <c r="B237" s="90"/>
      <c r="C237" s="90"/>
      <c r="D237" s="152"/>
      <c r="E237" s="90"/>
      <c r="F237" s="90"/>
      <c r="G237" s="90"/>
      <c r="H237" s="111"/>
      <c r="I237" s="111"/>
      <c r="J237" s="111"/>
      <c r="K237" s="111"/>
      <c r="L237" s="111"/>
      <c r="M237" s="111"/>
      <c r="N237" s="111"/>
      <c r="O237" s="62"/>
      <c r="P237" s="90"/>
      <c r="Q237" s="90"/>
      <c r="R237" s="90"/>
      <c r="S237" s="90"/>
      <c r="T237" s="90"/>
      <c r="U237" s="90"/>
      <c r="V237" s="90"/>
      <c r="W237" s="62"/>
      <c r="X237" s="90"/>
      <c r="Y237" s="90"/>
      <c r="Z237" s="90"/>
      <c r="AA237" s="90"/>
      <c r="AB237" s="90"/>
      <c r="AC237" s="90"/>
      <c r="AD237" s="90"/>
      <c r="AE237" s="90"/>
      <c r="AF237" s="90"/>
    </row>
    <row r="238" spans="1:32" hidden="1" x14ac:dyDescent="0.2">
      <c r="A238" s="90"/>
      <c r="B238" s="90"/>
      <c r="C238" s="90"/>
      <c r="D238" s="152"/>
      <c r="E238" s="90"/>
      <c r="F238" s="90"/>
      <c r="G238" s="90"/>
      <c r="H238" s="111"/>
      <c r="I238" s="111"/>
      <c r="J238" s="111"/>
      <c r="K238" s="111"/>
      <c r="L238" s="111"/>
      <c r="M238" s="111"/>
      <c r="N238" s="111"/>
      <c r="O238" s="62"/>
      <c r="P238" s="90"/>
      <c r="Q238" s="90"/>
      <c r="R238" s="90"/>
      <c r="S238" s="90"/>
      <c r="T238" s="90"/>
      <c r="U238" s="90"/>
      <c r="V238" s="90"/>
      <c r="W238" s="62"/>
      <c r="X238" s="90"/>
      <c r="Y238" s="90"/>
      <c r="Z238" s="90"/>
      <c r="AA238" s="90"/>
      <c r="AB238" s="90"/>
      <c r="AC238" s="90"/>
      <c r="AD238" s="90"/>
      <c r="AE238" s="90"/>
      <c r="AF238" s="90"/>
    </row>
    <row r="239" spans="1:32" hidden="1" x14ac:dyDescent="0.2">
      <c r="A239" s="90"/>
      <c r="B239" s="90"/>
      <c r="C239" s="90"/>
      <c r="D239" s="152"/>
      <c r="E239" s="90"/>
      <c r="F239" s="90"/>
      <c r="G239" s="90"/>
      <c r="H239" s="111"/>
      <c r="I239" s="111"/>
      <c r="J239" s="111"/>
      <c r="K239" s="111"/>
      <c r="L239" s="111"/>
      <c r="M239" s="111"/>
      <c r="N239" s="111"/>
      <c r="O239" s="62"/>
      <c r="P239" s="90"/>
      <c r="Q239" s="90"/>
      <c r="R239" s="90"/>
      <c r="S239" s="90"/>
      <c r="T239" s="90"/>
      <c r="U239" s="90"/>
      <c r="V239" s="90"/>
      <c r="W239" s="62"/>
      <c r="X239" s="90"/>
      <c r="Y239" s="90"/>
      <c r="Z239" s="90"/>
      <c r="AA239" s="90"/>
      <c r="AB239" s="90"/>
      <c r="AC239" s="90"/>
      <c r="AD239" s="90"/>
      <c r="AE239" s="90"/>
      <c r="AF239" s="90"/>
    </row>
    <row r="240" spans="1:32" hidden="1" x14ac:dyDescent="0.2">
      <c r="A240" s="90"/>
      <c r="B240" s="90"/>
      <c r="C240" s="90"/>
      <c r="D240" s="152"/>
      <c r="E240" s="90"/>
      <c r="F240" s="90"/>
      <c r="G240" s="90"/>
      <c r="H240" s="111"/>
      <c r="I240" s="111"/>
      <c r="J240" s="111"/>
      <c r="K240" s="111"/>
      <c r="L240" s="111"/>
      <c r="M240" s="111"/>
      <c r="N240" s="111"/>
      <c r="O240" s="62"/>
      <c r="P240" s="90"/>
      <c r="Q240" s="90"/>
      <c r="R240" s="90"/>
      <c r="S240" s="90"/>
      <c r="T240" s="90"/>
      <c r="U240" s="90"/>
      <c r="V240" s="90"/>
      <c r="W240" s="62"/>
      <c r="X240" s="90"/>
      <c r="Y240" s="90"/>
      <c r="Z240" s="90"/>
      <c r="AA240" s="90"/>
      <c r="AB240" s="90"/>
      <c r="AC240" s="90"/>
      <c r="AD240" s="90"/>
      <c r="AE240" s="90"/>
      <c r="AF240" s="90"/>
    </row>
    <row r="241" spans="1:32" hidden="1" x14ac:dyDescent="0.2">
      <c r="A241" s="90"/>
      <c r="B241" s="90"/>
      <c r="C241" s="90"/>
      <c r="D241" s="152"/>
      <c r="E241" s="90"/>
      <c r="F241" s="90"/>
      <c r="G241" s="90"/>
      <c r="H241" s="111"/>
      <c r="I241" s="111"/>
      <c r="J241" s="111"/>
      <c r="K241" s="111"/>
      <c r="L241" s="111"/>
      <c r="M241" s="111"/>
      <c r="N241" s="111"/>
      <c r="O241" s="62"/>
      <c r="P241" s="90"/>
      <c r="Q241" s="90"/>
      <c r="R241" s="90"/>
      <c r="S241" s="90"/>
      <c r="T241" s="90"/>
      <c r="U241" s="90"/>
      <c r="V241" s="90"/>
      <c r="W241" s="62"/>
      <c r="X241" s="90"/>
      <c r="Y241" s="90"/>
      <c r="Z241" s="90"/>
      <c r="AA241" s="90"/>
      <c r="AB241" s="90"/>
      <c r="AC241" s="90"/>
      <c r="AD241" s="90"/>
      <c r="AE241" s="90"/>
      <c r="AF241" s="90"/>
    </row>
    <row r="242" spans="1:32" hidden="1" x14ac:dyDescent="0.2">
      <c r="A242" s="90"/>
      <c r="B242" s="90"/>
      <c r="C242" s="90"/>
      <c r="D242" s="152"/>
      <c r="E242" s="90"/>
      <c r="F242" s="90"/>
      <c r="G242" s="90"/>
      <c r="H242" s="111"/>
      <c r="I242" s="111"/>
      <c r="J242" s="111"/>
      <c r="K242" s="111"/>
      <c r="L242" s="111"/>
      <c r="M242" s="111"/>
      <c r="N242" s="111"/>
      <c r="O242" s="62"/>
      <c r="P242" s="90"/>
      <c r="Q242" s="90"/>
      <c r="R242" s="90"/>
      <c r="S242" s="90"/>
      <c r="T242" s="90"/>
      <c r="U242" s="90"/>
      <c r="V242" s="90"/>
      <c r="W242" s="62"/>
      <c r="X242" s="90"/>
      <c r="Y242" s="90"/>
      <c r="Z242" s="90"/>
      <c r="AA242" s="90"/>
      <c r="AB242" s="90"/>
      <c r="AC242" s="90"/>
      <c r="AD242" s="90"/>
      <c r="AE242" s="90"/>
      <c r="AF242" s="90"/>
    </row>
    <row r="243" spans="1:32" hidden="1" x14ac:dyDescent="0.2">
      <c r="A243" s="90"/>
      <c r="B243" s="90"/>
      <c r="C243" s="90"/>
      <c r="D243" s="152"/>
      <c r="E243" s="90"/>
      <c r="F243" s="90"/>
      <c r="G243" s="90"/>
      <c r="H243" s="111"/>
      <c r="I243" s="111"/>
      <c r="J243" s="111"/>
      <c r="K243" s="111"/>
      <c r="L243" s="111"/>
      <c r="M243" s="111"/>
      <c r="N243" s="111"/>
      <c r="O243" s="62"/>
      <c r="P243" s="90"/>
      <c r="Q243" s="90"/>
      <c r="R243" s="90"/>
      <c r="S243" s="90"/>
      <c r="T243" s="90"/>
      <c r="U243" s="90"/>
      <c r="V243" s="90"/>
      <c r="W243" s="62"/>
      <c r="X243" s="90"/>
      <c r="Y243" s="90"/>
      <c r="Z243" s="90"/>
      <c r="AA243" s="90"/>
      <c r="AB243" s="90"/>
      <c r="AC243" s="90"/>
      <c r="AD243" s="90"/>
      <c r="AE243" s="90"/>
      <c r="AF243" s="90"/>
    </row>
    <row r="244" spans="1:32" hidden="1" x14ac:dyDescent="0.2">
      <c r="A244" s="90"/>
      <c r="B244" s="90"/>
      <c r="C244" s="90"/>
      <c r="D244" s="152"/>
      <c r="E244" s="90"/>
      <c r="F244" s="90"/>
      <c r="G244" s="90"/>
      <c r="H244" s="111"/>
      <c r="I244" s="111"/>
      <c r="J244" s="111"/>
      <c r="K244" s="111"/>
      <c r="L244" s="111"/>
      <c r="M244" s="111"/>
      <c r="N244" s="111"/>
      <c r="O244" s="62"/>
      <c r="P244" s="90"/>
      <c r="Q244" s="90"/>
      <c r="R244" s="90"/>
      <c r="S244" s="90"/>
      <c r="T244" s="90"/>
      <c r="U244" s="90"/>
      <c r="V244" s="90"/>
      <c r="W244" s="62"/>
      <c r="X244" s="90"/>
      <c r="Y244" s="90"/>
      <c r="Z244" s="90"/>
      <c r="AA244" s="90"/>
      <c r="AB244" s="90"/>
      <c r="AC244" s="90"/>
      <c r="AD244" s="90"/>
      <c r="AE244" s="90"/>
      <c r="AF244" s="90"/>
    </row>
    <row r="245" spans="1:32" hidden="1" x14ac:dyDescent="0.2">
      <c r="A245" s="90"/>
      <c r="B245" s="90"/>
      <c r="C245" s="90"/>
      <c r="D245" s="152"/>
      <c r="E245" s="90"/>
      <c r="F245" s="90"/>
      <c r="G245" s="90"/>
      <c r="H245" s="111"/>
      <c r="I245" s="111"/>
      <c r="J245" s="111"/>
      <c r="K245" s="111"/>
      <c r="L245" s="111"/>
      <c r="M245" s="111"/>
      <c r="N245" s="111"/>
      <c r="O245" s="62"/>
      <c r="P245" s="90"/>
      <c r="Q245" s="90"/>
      <c r="R245" s="90"/>
      <c r="S245" s="90"/>
      <c r="T245" s="90"/>
      <c r="U245" s="90"/>
      <c r="V245" s="90"/>
      <c r="W245" s="62"/>
      <c r="X245" s="90"/>
      <c r="Y245" s="90"/>
      <c r="Z245" s="90"/>
      <c r="AA245" s="90"/>
      <c r="AB245" s="90"/>
      <c r="AC245" s="90"/>
      <c r="AD245" s="90"/>
      <c r="AE245" s="90"/>
      <c r="AF245" s="90"/>
    </row>
    <row r="246" spans="1:32" hidden="1" x14ac:dyDescent="0.2">
      <c r="A246" s="90"/>
      <c r="B246" s="90"/>
      <c r="C246" s="90"/>
      <c r="D246" s="152"/>
      <c r="E246" s="90"/>
      <c r="F246" s="90"/>
      <c r="G246" s="90"/>
      <c r="H246" s="111"/>
      <c r="I246" s="111"/>
      <c r="J246" s="111"/>
      <c r="K246" s="111"/>
      <c r="L246" s="111"/>
      <c r="M246" s="111"/>
      <c r="N246" s="111"/>
      <c r="O246" s="62"/>
      <c r="P246" s="90"/>
      <c r="Q246" s="90"/>
      <c r="R246" s="90"/>
      <c r="S246" s="90"/>
      <c r="T246" s="90"/>
      <c r="U246" s="90"/>
      <c r="V246" s="90"/>
      <c r="W246" s="62"/>
      <c r="X246" s="90"/>
      <c r="Y246" s="90"/>
      <c r="Z246" s="90"/>
      <c r="AA246" s="90"/>
      <c r="AB246" s="90"/>
      <c r="AC246" s="90"/>
      <c r="AD246" s="90"/>
      <c r="AE246" s="90"/>
      <c r="AF246" s="90"/>
    </row>
    <row r="247" spans="1:32" hidden="1" x14ac:dyDescent="0.2">
      <c r="A247" s="90"/>
      <c r="B247" s="90"/>
      <c r="C247" s="90"/>
      <c r="D247" s="152"/>
      <c r="E247" s="90"/>
      <c r="F247" s="90"/>
      <c r="G247" s="90"/>
      <c r="H247" s="111"/>
      <c r="I247" s="111"/>
      <c r="J247" s="111"/>
      <c r="K247" s="111"/>
      <c r="L247" s="111"/>
      <c r="M247" s="111"/>
      <c r="N247" s="111"/>
      <c r="O247" s="62"/>
      <c r="P247" s="90"/>
      <c r="Q247" s="90"/>
      <c r="R247" s="90"/>
      <c r="S247" s="90"/>
      <c r="T247" s="90"/>
      <c r="U247" s="90"/>
      <c r="V247" s="90"/>
      <c r="W247" s="62"/>
      <c r="X247" s="90"/>
      <c r="Y247" s="90"/>
      <c r="Z247" s="90"/>
      <c r="AA247" s="90"/>
      <c r="AB247" s="90"/>
      <c r="AC247" s="90"/>
      <c r="AD247" s="90"/>
      <c r="AE247" s="90"/>
      <c r="AF247" s="90"/>
    </row>
    <row r="248" spans="1:32" hidden="1" x14ac:dyDescent="0.2">
      <c r="A248" s="90"/>
      <c r="B248" s="90"/>
      <c r="C248" s="90"/>
      <c r="D248" s="152"/>
      <c r="E248" s="90"/>
      <c r="F248" s="90"/>
      <c r="G248" s="90"/>
      <c r="H248" s="111"/>
      <c r="I248" s="111"/>
      <c r="J248" s="111"/>
      <c r="K248" s="111"/>
      <c r="L248" s="111"/>
      <c r="M248" s="111"/>
      <c r="N248" s="111"/>
      <c r="O248" s="62"/>
      <c r="P248" s="90"/>
      <c r="Q248" s="90"/>
      <c r="R248" s="90"/>
      <c r="S248" s="90"/>
      <c r="T248" s="90"/>
      <c r="U248" s="90"/>
      <c r="V248" s="90"/>
      <c r="W248" s="62"/>
      <c r="X248" s="90"/>
      <c r="Y248" s="90"/>
      <c r="Z248" s="90"/>
      <c r="AA248" s="90"/>
      <c r="AB248" s="90"/>
      <c r="AC248" s="90"/>
      <c r="AD248" s="90"/>
      <c r="AE248" s="90"/>
      <c r="AF248" s="90"/>
    </row>
    <row r="249" spans="1:32" hidden="1" x14ac:dyDescent="0.2">
      <c r="A249" s="90"/>
      <c r="B249" s="90"/>
      <c r="C249" s="90"/>
      <c r="D249" s="152"/>
      <c r="E249" s="90"/>
      <c r="F249" s="90"/>
      <c r="G249" s="90"/>
      <c r="H249" s="111"/>
      <c r="I249" s="111"/>
      <c r="J249" s="111"/>
      <c r="K249" s="111"/>
      <c r="L249" s="111"/>
      <c r="M249" s="111"/>
      <c r="N249" s="111"/>
      <c r="O249" s="62"/>
      <c r="P249" s="90"/>
      <c r="Q249" s="90"/>
      <c r="R249" s="90"/>
      <c r="S249" s="90"/>
      <c r="T249" s="90"/>
      <c r="U249" s="90"/>
      <c r="V249" s="90"/>
      <c r="W249" s="62"/>
      <c r="X249" s="90"/>
      <c r="Y249" s="90"/>
      <c r="Z249" s="90"/>
      <c r="AA249" s="90"/>
      <c r="AB249" s="90"/>
      <c r="AC249" s="90"/>
      <c r="AD249" s="90"/>
      <c r="AE249" s="90"/>
      <c r="AF249" s="90"/>
    </row>
    <row r="250" spans="1:32" hidden="1" x14ac:dyDescent="0.2">
      <c r="A250" s="90"/>
      <c r="B250" s="90"/>
      <c r="C250" s="90"/>
      <c r="D250" s="152"/>
      <c r="E250" s="90"/>
      <c r="F250" s="90"/>
      <c r="G250" s="90"/>
      <c r="H250" s="111"/>
      <c r="I250" s="111"/>
      <c r="J250" s="111"/>
      <c r="K250" s="111"/>
      <c r="L250" s="111"/>
      <c r="M250" s="111"/>
      <c r="N250" s="111"/>
      <c r="O250" s="62"/>
      <c r="P250" s="90"/>
      <c r="Q250" s="90"/>
      <c r="R250" s="90"/>
      <c r="S250" s="90"/>
      <c r="T250" s="90"/>
      <c r="U250" s="90"/>
      <c r="V250" s="90"/>
      <c r="W250" s="62"/>
      <c r="X250" s="90"/>
      <c r="Y250" s="90"/>
      <c r="Z250" s="90"/>
      <c r="AA250" s="90"/>
      <c r="AB250" s="90"/>
      <c r="AC250" s="90"/>
      <c r="AD250" s="90"/>
      <c r="AE250" s="90"/>
      <c r="AF250" s="90"/>
    </row>
    <row r="251" spans="1:32" hidden="1" x14ac:dyDescent="0.2">
      <c r="A251" s="90"/>
      <c r="B251" s="90"/>
      <c r="C251" s="90"/>
      <c r="D251" s="152"/>
      <c r="E251" s="90"/>
      <c r="F251" s="90"/>
      <c r="G251" s="90"/>
      <c r="H251" s="111"/>
      <c r="I251" s="111"/>
      <c r="J251" s="111"/>
      <c r="K251" s="111"/>
      <c r="L251" s="111"/>
      <c r="M251" s="111"/>
      <c r="N251" s="111"/>
      <c r="O251" s="62"/>
      <c r="P251" s="90"/>
      <c r="Q251" s="90"/>
      <c r="R251" s="90"/>
      <c r="S251" s="90"/>
      <c r="T251" s="90"/>
      <c r="U251" s="90"/>
      <c r="V251" s="90"/>
      <c r="W251" s="62"/>
      <c r="X251" s="90"/>
      <c r="Y251" s="90"/>
      <c r="Z251" s="90"/>
      <c r="AA251" s="90"/>
      <c r="AB251" s="90"/>
      <c r="AC251" s="90"/>
      <c r="AD251" s="90"/>
      <c r="AE251" s="90"/>
      <c r="AF251" s="90"/>
    </row>
    <row r="252" spans="1:32" hidden="1" x14ac:dyDescent="0.2">
      <c r="A252" s="90"/>
      <c r="B252" s="90"/>
      <c r="C252" s="90"/>
      <c r="D252" s="152"/>
      <c r="E252" s="90"/>
      <c r="F252" s="90"/>
      <c r="G252" s="90"/>
      <c r="H252" s="111"/>
      <c r="I252" s="111"/>
      <c r="J252" s="111"/>
      <c r="K252" s="111"/>
      <c r="L252" s="111"/>
      <c r="M252" s="111"/>
      <c r="N252" s="111"/>
      <c r="O252" s="62"/>
      <c r="P252" s="90"/>
      <c r="Q252" s="90"/>
      <c r="R252" s="90"/>
      <c r="S252" s="90"/>
      <c r="T252" s="90"/>
      <c r="U252" s="90"/>
      <c r="V252" s="90"/>
      <c r="W252" s="62"/>
      <c r="X252" s="90"/>
      <c r="Y252" s="90"/>
      <c r="Z252" s="90"/>
      <c r="AA252" s="90"/>
      <c r="AB252" s="90"/>
      <c r="AC252" s="90"/>
      <c r="AD252" s="90"/>
      <c r="AE252" s="90"/>
      <c r="AF252" s="90"/>
    </row>
    <row r="253" spans="1:32" hidden="1" x14ac:dyDescent="0.2">
      <c r="A253" s="90"/>
      <c r="B253" s="90"/>
      <c r="C253" s="90"/>
      <c r="D253" s="152"/>
      <c r="E253" s="90"/>
      <c r="F253" s="90"/>
      <c r="G253" s="90"/>
      <c r="H253" s="111"/>
      <c r="I253" s="111"/>
      <c r="J253" s="111"/>
      <c r="K253" s="111"/>
      <c r="L253" s="111"/>
      <c r="M253" s="111"/>
      <c r="N253" s="111"/>
      <c r="O253" s="62"/>
      <c r="P253" s="90"/>
      <c r="Q253" s="90"/>
      <c r="R253" s="90"/>
      <c r="S253" s="90"/>
      <c r="T253" s="90"/>
      <c r="U253" s="90"/>
      <c r="V253" s="90"/>
      <c r="W253" s="62"/>
      <c r="X253" s="90"/>
      <c r="Y253" s="90"/>
      <c r="Z253" s="90"/>
      <c r="AA253" s="90"/>
      <c r="AB253" s="90"/>
      <c r="AC253" s="90"/>
      <c r="AD253" s="90"/>
      <c r="AE253" s="90"/>
      <c r="AF253" s="90"/>
    </row>
    <row r="254" spans="1:32" hidden="1" x14ac:dyDescent="0.2">
      <c r="A254" s="90"/>
      <c r="B254" s="90"/>
      <c r="C254" s="90"/>
      <c r="D254" s="152"/>
      <c r="E254" s="90"/>
      <c r="F254" s="90"/>
      <c r="G254" s="90"/>
      <c r="H254" s="111"/>
      <c r="I254" s="111"/>
      <c r="J254" s="111"/>
      <c r="K254" s="111"/>
      <c r="L254" s="111"/>
      <c r="M254" s="111"/>
      <c r="N254" s="111"/>
      <c r="O254" s="62"/>
      <c r="P254" s="90"/>
      <c r="Q254" s="90"/>
      <c r="R254" s="90"/>
      <c r="S254" s="90"/>
      <c r="T254" s="90"/>
      <c r="U254" s="90"/>
      <c r="V254" s="90"/>
      <c r="W254" s="62"/>
      <c r="X254" s="90"/>
      <c r="Y254" s="90"/>
      <c r="Z254" s="90"/>
      <c r="AA254" s="90"/>
      <c r="AB254" s="90"/>
      <c r="AC254" s="90"/>
      <c r="AD254" s="90"/>
      <c r="AE254" s="90"/>
      <c r="AF254" s="90"/>
    </row>
    <row r="255" spans="1:32" hidden="1" x14ac:dyDescent="0.2">
      <c r="A255" s="90"/>
      <c r="B255" s="90"/>
      <c r="C255" s="90"/>
      <c r="D255" s="152"/>
      <c r="E255" s="90"/>
      <c r="F255" s="90"/>
      <c r="G255" s="90"/>
      <c r="H255" s="111"/>
      <c r="I255" s="111"/>
      <c r="J255" s="111"/>
      <c r="K255" s="111"/>
      <c r="L255" s="111"/>
      <c r="M255" s="111"/>
      <c r="N255" s="111"/>
      <c r="O255" s="62"/>
      <c r="P255" s="90"/>
      <c r="Q255" s="90"/>
      <c r="R255" s="90"/>
      <c r="S255" s="90"/>
      <c r="T255" s="90"/>
      <c r="U255" s="90"/>
      <c r="V255" s="90"/>
      <c r="W255" s="62"/>
      <c r="X255" s="90"/>
      <c r="Y255" s="90"/>
      <c r="Z255" s="90"/>
      <c r="AA255" s="90"/>
      <c r="AB255" s="90"/>
      <c r="AC255" s="90"/>
      <c r="AD255" s="90"/>
      <c r="AE255" s="90"/>
      <c r="AF255" s="90"/>
    </row>
    <row r="256" spans="1:32" hidden="1" x14ac:dyDescent="0.2">
      <c r="A256" s="90"/>
      <c r="B256" s="90"/>
      <c r="C256" s="90"/>
      <c r="D256" s="152"/>
      <c r="E256" s="90"/>
      <c r="F256" s="90"/>
      <c r="G256" s="90"/>
      <c r="H256" s="111"/>
      <c r="I256" s="111"/>
      <c r="J256" s="111"/>
      <c r="K256" s="111"/>
      <c r="L256" s="111"/>
      <c r="M256" s="111"/>
      <c r="N256" s="111"/>
      <c r="O256" s="62"/>
      <c r="P256" s="90"/>
      <c r="Q256" s="90"/>
      <c r="R256" s="90"/>
      <c r="S256" s="90"/>
      <c r="T256" s="90"/>
      <c r="U256" s="90"/>
      <c r="V256" s="90"/>
      <c r="W256" s="62"/>
      <c r="X256" s="90"/>
      <c r="Y256" s="90"/>
      <c r="Z256" s="90"/>
      <c r="AA256" s="90"/>
      <c r="AB256" s="90"/>
      <c r="AC256" s="90"/>
      <c r="AD256" s="90"/>
      <c r="AE256" s="90"/>
      <c r="AF256" s="90"/>
    </row>
    <row r="257" spans="1:32" hidden="1" x14ac:dyDescent="0.2">
      <c r="A257" s="90"/>
      <c r="B257" s="90"/>
      <c r="C257" s="90"/>
      <c r="D257" s="152"/>
      <c r="E257" s="90"/>
      <c r="F257" s="90"/>
      <c r="G257" s="90"/>
      <c r="H257" s="111"/>
      <c r="I257" s="111"/>
      <c r="J257" s="111"/>
      <c r="K257" s="111"/>
      <c r="L257" s="111"/>
      <c r="M257" s="111"/>
      <c r="N257" s="111"/>
      <c r="O257" s="62"/>
      <c r="P257" s="90"/>
      <c r="Q257" s="90"/>
      <c r="R257" s="90"/>
      <c r="S257" s="90"/>
      <c r="T257" s="90"/>
      <c r="U257" s="90"/>
      <c r="V257" s="90"/>
      <c r="W257" s="62"/>
      <c r="X257" s="90"/>
      <c r="Y257" s="90"/>
      <c r="Z257" s="90"/>
      <c r="AA257" s="90"/>
      <c r="AB257" s="90"/>
      <c r="AC257" s="90"/>
      <c r="AD257" s="90"/>
      <c r="AE257" s="90"/>
      <c r="AF257" s="90"/>
    </row>
    <row r="258" spans="1:32" hidden="1" x14ac:dyDescent="0.2">
      <c r="A258" s="90"/>
      <c r="B258" s="90"/>
      <c r="C258" s="90"/>
      <c r="D258" s="152"/>
      <c r="E258" s="90"/>
      <c r="F258" s="90"/>
      <c r="G258" s="90"/>
      <c r="H258" s="111"/>
      <c r="I258" s="111"/>
      <c r="J258" s="111"/>
      <c r="K258" s="111"/>
      <c r="L258" s="111"/>
      <c r="M258" s="111"/>
      <c r="N258" s="111"/>
      <c r="O258" s="62"/>
      <c r="P258" s="90"/>
      <c r="Q258" s="90"/>
      <c r="R258" s="90"/>
      <c r="S258" s="90"/>
      <c r="T258" s="90"/>
      <c r="U258" s="90"/>
      <c r="V258" s="90"/>
      <c r="W258" s="62"/>
      <c r="X258" s="90"/>
      <c r="Y258" s="90"/>
      <c r="Z258" s="90"/>
      <c r="AA258" s="90"/>
      <c r="AB258" s="90"/>
      <c r="AC258" s="90"/>
      <c r="AD258" s="90"/>
      <c r="AE258" s="90"/>
      <c r="AF258" s="90"/>
    </row>
    <row r="259" spans="1:32" hidden="1" x14ac:dyDescent="0.2">
      <c r="A259" s="90"/>
      <c r="B259" s="90"/>
      <c r="C259" s="90"/>
      <c r="D259" s="152"/>
      <c r="E259" s="90"/>
      <c r="F259" s="90"/>
      <c r="G259" s="90"/>
      <c r="H259" s="111"/>
      <c r="I259" s="111"/>
      <c r="J259" s="111"/>
      <c r="K259" s="111"/>
      <c r="L259" s="111"/>
      <c r="M259" s="111"/>
      <c r="N259" s="111"/>
      <c r="O259" s="62"/>
      <c r="P259" s="90"/>
      <c r="Q259" s="90"/>
      <c r="R259" s="90"/>
      <c r="S259" s="90"/>
      <c r="T259" s="90"/>
      <c r="U259" s="90"/>
      <c r="V259" s="90"/>
      <c r="W259" s="62"/>
      <c r="X259" s="90"/>
      <c r="Y259" s="90"/>
      <c r="Z259" s="90"/>
      <c r="AA259" s="90"/>
      <c r="AB259" s="90"/>
      <c r="AC259" s="90"/>
      <c r="AD259" s="90"/>
      <c r="AE259" s="90"/>
      <c r="AF259" s="90"/>
    </row>
    <row r="260" spans="1:32" hidden="1" x14ac:dyDescent="0.2">
      <c r="A260" s="90"/>
      <c r="B260" s="90"/>
      <c r="C260" s="90"/>
      <c r="D260" s="152"/>
      <c r="E260" s="90"/>
      <c r="F260" s="90"/>
      <c r="G260" s="90"/>
      <c r="H260" s="111"/>
      <c r="I260" s="111"/>
      <c r="J260" s="111"/>
      <c r="K260" s="111"/>
      <c r="L260" s="111"/>
      <c r="M260" s="111"/>
      <c r="N260" s="111"/>
      <c r="O260" s="62"/>
      <c r="P260" s="90"/>
      <c r="Q260" s="90"/>
      <c r="R260" s="90"/>
      <c r="S260" s="90"/>
      <c r="T260" s="90"/>
      <c r="U260" s="90"/>
      <c r="V260" s="90"/>
      <c r="W260" s="62"/>
      <c r="X260" s="90"/>
      <c r="Y260" s="90"/>
      <c r="Z260" s="90"/>
      <c r="AA260" s="90"/>
      <c r="AB260" s="90"/>
      <c r="AC260" s="90"/>
      <c r="AD260" s="90"/>
      <c r="AE260" s="90"/>
      <c r="AF260" s="90"/>
    </row>
    <row r="261" spans="1:32" hidden="1" x14ac:dyDescent="0.2">
      <c r="A261" s="90"/>
      <c r="B261" s="90"/>
      <c r="C261" s="90"/>
      <c r="D261" s="152"/>
      <c r="E261" s="90"/>
      <c r="F261" s="90"/>
      <c r="G261" s="90"/>
      <c r="H261" s="111"/>
      <c r="I261" s="111"/>
      <c r="J261" s="111"/>
      <c r="K261" s="111"/>
      <c r="L261" s="111"/>
      <c r="M261" s="111"/>
      <c r="N261" s="111"/>
      <c r="O261" s="62"/>
      <c r="P261" s="90"/>
      <c r="Q261" s="90"/>
      <c r="R261" s="90"/>
      <c r="S261" s="90"/>
      <c r="T261" s="90"/>
      <c r="U261" s="90"/>
      <c r="V261" s="90"/>
      <c r="W261" s="62"/>
      <c r="X261" s="90"/>
      <c r="Y261" s="90"/>
      <c r="Z261" s="90"/>
      <c r="AA261" s="90"/>
      <c r="AB261" s="90"/>
      <c r="AC261" s="90"/>
      <c r="AD261" s="90"/>
      <c r="AE261" s="90"/>
      <c r="AF261" s="90"/>
    </row>
    <row r="262" spans="1:32" hidden="1" x14ac:dyDescent="0.2">
      <c r="A262" s="90"/>
      <c r="B262" s="90"/>
      <c r="C262" s="90"/>
      <c r="D262" s="152"/>
      <c r="E262" s="90"/>
      <c r="F262" s="90"/>
      <c r="G262" s="90"/>
      <c r="H262" s="111"/>
      <c r="I262" s="111"/>
      <c r="J262" s="111"/>
      <c r="K262" s="111"/>
      <c r="L262" s="111"/>
      <c r="M262" s="111"/>
      <c r="N262" s="111"/>
      <c r="O262" s="62"/>
      <c r="P262" s="90"/>
      <c r="Q262" s="90"/>
      <c r="R262" s="90"/>
      <c r="S262" s="90"/>
      <c r="T262" s="90"/>
      <c r="U262" s="90"/>
      <c r="V262" s="90"/>
      <c r="W262" s="62"/>
      <c r="X262" s="90"/>
      <c r="Y262" s="90"/>
      <c r="Z262" s="90"/>
      <c r="AA262" s="90"/>
      <c r="AB262" s="90"/>
      <c r="AC262" s="90"/>
      <c r="AD262" s="90"/>
      <c r="AE262" s="90"/>
      <c r="AF262" s="90"/>
    </row>
    <row r="263" spans="1:32" hidden="1" x14ac:dyDescent="0.2">
      <c r="A263" s="90"/>
      <c r="B263" s="90"/>
      <c r="C263" s="90"/>
      <c r="D263" s="152"/>
      <c r="E263" s="90"/>
      <c r="F263" s="90"/>
      <c r="G263" s="90"/>
      <c r="H263" s="111"/>
      <c r="I263" s="111"/>
      <c r="J263" s="111"/>
      <c r="K263" s="111"/>
      <c r="L263" s="111"/>
      <c r="M263" s="111"/>
      <c r="N263" s="111"/>
      <c r="O263" s="62"/>
      <c r="P263" s="90"/>
      <c r="Q263" s="90"/>
      <c r="R263" s="90"/>
      <c r="S263" s="90"/>
      <c r="T263" s="90"/>
      <c r="U263" s="90"/>
      <c r="V263" s="90"/>
      <c r="W263" s="62"/>
      <c r="X263" s="90"/>
      <c r="Y263" s="90"/>
      <c r="Z263" s="90"/>
      <c r="AA263" s="90"/>
      <c r="AB263" s="90"/>
      <c r="AC263" s="90"/>
      <c r="AD263" s="90"/>
      <c r="AE263" s="90"/>
      <c r="AF263" s="90"/>
    </row>
    <row r="264" spans="1:32" hidden="1" x14ac:dyDescent="0.2">
      <c r="A264" s="90"/>
      <c r="B264" s="90"/>
      <c r="C264" s="90"/>
      <c r="D264" s="152"/>
      <c r="E264" s="90"/>
      <c r="F264" s="90"/>
      <c r="G264" s="90"/>
      <c r="H264" s="111"/>
      <c r="I264" s="111"/>
      <c r="J264" s="111"/>
      <c r="K264" s="111"/>
      <c r="L264" s="111"/>
      <c r="M264" s="111"/>
      <c r="N264" s="111"/>
      <c r="O264" s="62"/>
      <c r="P264" s="90"/>
      <c r="Q264" s="90"/>
      <c r="R264" s="90"/>
      <c r="S264" s="90"/>
      <c r="T264" s="90"/>
      <c r="U264" s="90"/>
      <c r="V264" s="90"/>
      <c r="W264" s="62"/>
      <c r="X264" s="90"/>
      <c r="Y264" s="90"/>
      <c r="Z264" s="90"/>
      <c r="AA264" s="90"/>
      <c r="AB264" s="90"/>
      <c r="AC264" s="90"/>
      <c r="AD264" s="90"/>
      <c r="AE264" s="90"/>
      <c r="AF264" s="90"/>
    </row>
    <row r="265" spans="1:32" hidden="1" x14ac:dyDescent="0.2">
      <c r="A265" s="90"/>
      <c r="B265" s="90"/>
      <c r="C265" s="90"/>
      <c r="D265" s="152"/>
      <c r="E265" s="90"/>
      <c r="F265" s="90"/>
      <c r="G265" s="90"/>
      <c r="H265" s="111"/>
      <c r="I265" s="111"/>
      <c r="J265" s="111"/>
      <c r="K265" s="111"/>
      <c r="L265" s="111"/>
      <c r="M265" s="111"/>
      <c r="N265" s="111"/>
      <c r="O265" s="62"/>
      <c r="P265" s="90"/>
      <c r="Q265" s="90"/>
      <c r="R265" s="90"/>
      <c r="S265" s="90"/>
      <c r="T265" s="90"/>
      <c r="U265" s="90"/>
      <c r="V265" s="90"/>
      <c r="W265" s="62"/>
      <c r="X265" s="90"/>
      <c r="Y265" s="90"/>
      <c r="Z265" s="90"/>
      <c r="AA265" s="90"/>
      <c r="AB265" s="90"/>
      <c r="AC265" s="90"/>
      <c r="AD265" s="90"/>
      <c r="AE265" s="90"/>
      <c r="AF265" s="90"/>
    </row>
    <row r="266" spans="1:32" hidden="1" x14ac:dyDescent="0.2">
      <c r="A266" s="90"/>
      <c r="B266" s="90"/>
      <c r="C266" s="90"/>
      <c r="D266" s="152"/>
      <c r="E266" s="90"/>
      <c r="F266" s="90"/>
      <c r="G266" s="90"/>
      <c r="H266" s="90"/>
      <c r="I266" s="90"/>
      <c r="J266" s="90"/>
      <c r="K266" s="90"/>
      <c r="L266" s="90"/>
      <c r="M266" s="90"/>
      <c r="N266" s="90"/>
      <c r="O266" s="62"/>
      <c r="P266" s="90"/>
      <c r="Q266" s="90"/>
      <c r="R266" s="90"/>
      <c r="S266" s="90"/>
      <c r="T266" s="90"/>
      <c r="U266" s="90"/>
      <c r="V266" s="90"/>
      <c r="W266" s="62"/>
      <c r="X266" s="90"/>
      <c r="Y266" s="90"/>
      <c r="Z266" s="90"/>
      <c r="AA266" s="90"/>
      <c r="AB266" s="90"/>
      <c r="AC266" s="90"/>
      <c r="AD266" s="90"/>
      <c r="AE266" s="90"/>
      <c r="AF266" s="90"/>
    </row>
    <row r="267" spans="1:32" hidden="1" x14ac:dyDescent="0.2"/>
    <row r="268" spans="1:32" hidden="1" x14ac:dyDescent="0.2"/>
    <row r="269" spans="1:32" hidden="1" x14ac:dyDescent="0.2"/>
    <row r="270" spans="1:32" hidden="1" x14ac:dyDescent="0.2"/>
    <row r="271" spans="1:32" hidden="1" x14ac:dyDescent="0.2"/>
    <row r="272" spans="1:3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</sheetData>
  <mergeCells count="1">
    <mergeCell ref="H7:O7"/>
  </mergeCells>
  <hyperlinks>
    <hyperlink ref="O1" location="Menu!A1" display="Menu"/>
  </hyperlinks>
  <pageMargins left="0.19685039370078741" right="0.19685039370078741" top="0.19685039370078741" bottom="0.19685039370078741" header="0.31496062992125984" footer="0.31496062992125984"/>
  <pageSetup paperSize="8" scale="77" fitToHeight="0" orientation="landscape" r:id="rId1"/>
  <ignoredErrors>
    <ignoredError sqref="O9:O9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Y291"/>
  <sheetViews>
    <sheetView zoomScale="80" zoomScaleNormal="80" workbookViewId="0">
      <pane ySplit="8" topLeftCell="A9" activePane="bottomLeft" state="frozen"/>
      <selection activeCell="H162" sqref="H162"/>
      <selection pane="bottomLeft" activeCell="O91" sqref="O91:O92"/>
    </sheetView>
  </sheetViews>
  <sheetFormatPr defaultColWidth="0" defaultRowHeight="12.75" zeroHeight="1" x14ac:dyDescent="0.2"/>
  <cols>
    <col min="1" max="1" width="3.625" style="110" customWidth="1"/>
    <col min="2" max="2" width="8" style="110" customWidth="1"/>
    <col min="3" max="3" width="63.875" style="110" bestFit="1" customWidth="1"/>
    <col min="4" max="4" width="20.875" style="153" customWidth="1"/>
    <col min="5" max="5" width="12.125" style="110" customWidth="1"/>
    <col min="6" max="6" width="14.625" style="110" customWidth="1"/>
    <col min="7" max="7" width="22.75" style="110" customWidth="1"/>
    <col min="8" max="14" width="9.875" style="110" customWidth="1"/>
    <col min="15" max="15" width="10.625" style="61" customWidth="1"/>
    <col min="16" max="16" width="3.625" style="110" customWidth="1"/>
    <col min="17" max="17" width="3.25" style="110" customWidth="1"/>
    <col min="18" max="24" width="9" style="110" hidden="1"/>
    <col min="25" max="25" width="0" style="110" hidden="1"/>
    <col min="26" max="16384" width="9" style="110" hidden="1"/>
  </cols>
  <sheetData>
    <row r="1" spans="1:24" ht="18" x14ac:dyDescent="0.25">
      <c r="A1" s="24" t="s">
        <v>139</v>
      </c>
      <c r="B1" s="24"/>
      <c r="C1" s="24"/>
      <c r="D1" s="148"/>
      <c r="E1" s="24"/>
      <c r="F1" s="24"/>
      <c r="G1" s="24"/>
      <c r="H1" s="24"/>
      <c r="I1" s="24"/>
      <c r="J1" s="24"/>
      <c r="K1" s="24"/>
      <c r="L1" s="24"/>
      <c r="M1" s="24"/>
      <c r="N1" s="24"/>
      <c r="O1" s="27" t="s">
        <v>39</v>
      </c>
      <c r="P1" s="24"/>
      <c r="Q1" s="24"/>
      <c r="R1" s="24"/>
      <c r="S1" s="24"/>
      <c r="T1" s="24"/>
      <c r="U1" s="24"/>
      <c r="V1" s="24"/>
      <c r="W1" s="24"/>
      <c r="X1" s="24"/>
    </row>
    <row r="2" spans="1:24" ht="15.75" x14ac:dyDescent="0.25">
      <c r="A2" s="26" t="str">
        <f ca="1">RIGHT(CELL("filename", $A$1), LEN(CELL("filename", $A$1)) - SEARCH("]", CELL("filename", $A$1)))</f>
        <v>Project List Volumes</v>
      </c>
      <c r="B2" s="26"/>
      <c r="C2" s="26"/>
      <c r="D2" s="149"/>
      <c r="E2" s="26"/>
      <c r="F2" s="26"/>
      <c r="G2" s="26"/>
      <c r="H2" s="26"/>
      <c r="I2" s="26"/>
      <c r="J2" s="26"/>
      <c r="K2" s="26"/>
      <c r="L2" s="26"/>
      <c r="M2" s="26"/>
      <c r="N2" s="26"/>
      <c r="O2" s="54"/>
      <c r="P2" s="26"/>
      <c r="Q2" s="26"/>
      <c r="R2" s="26"/>
      <c r="S2" s="26"/>
      <c r="T2" s="26"/>
      <c r="U2" s="26"/>
      <c r="V2" s="26"/>
      <c r="W2" s="26"/>
      <c r="X2" s="26"/>
    </row>
    <row r="3" spans="1:24" x14ac:dyDescent="0.2">
      <c r="A3" s="92"/>
      <c r="B3" s="92"/>
      <c r="C3" s="92"/>
      <c r="D3" s="150"/>
      <c r="E3" s="92"/>
      <c r="F3" s="92"/>
      <c r="G3" s="92"/>
      <c r="H3" s="92"/>
      <c r="I3" s="92"/>
      <c r="J3" s="92"/>
      <c r="K3" s="92"/>
      <c r="L3" s="92"/>
      <c r="M3" s="92"/>
      <c r="N3" s="92"/>
      <c r="O3" s="60"/>
      <c r="P3" s="92"/>
      <c r="Q3" s="92"/>
      <c r="R3" s="92"/>
      <c r="S3" s="92"/>
      <c r="T3" s="92"/>
      <c r="U3" s="92"/>
      <c r="V3" s="92"/>
      <c r="W3" s="92"/>
      <c r="X3" s="92"/>
    </row>
    <row r="4" spans="1:24" x14ac:dyDescent="0.2">
      <c r="A4" s="92"/>
      <c r="B4" s="57" t="s">
        <v>146</v>
      </c>
      <c r="C4" s="92"/>
      <c r="D4" s="150"/>
      <c r="E4" s="92"/>
      <c r="F4" s="92"/>
      <c r="G4" s="92"/>
      <c r="H4" s="92"/>
      <c r="I4" s="92"/>
      <c r="J4" s="92"/>
      <c r="K4" s="92"/>
      <c r="L4" s="92"/>
      <c r="M4" s="92"/>
      <c r="N4" s="92"/>
      <c r="O4" s="60"/>
      <c r="P4" s="92"/>
      <c r="Q4" s="92"/>
      <c r="R4" s="92"/>
      <c r="S4" s="92"/>
      <c r="T4" s="92"/>
      <c r="U4" s="92"/>
      <c r="V4" s="92"/>
      <c r="W4" s="92"/>
      <c r="X4" s="92"/>
    </row>
    <row r="5" spans="1:24" x14ac:dyDescent="0.2">
      <c r="A5" s="92"/>
      <c r="B5" s="83"/>
      <c r="C5" s="92"/>
      <c r="D5" s="150"/>
      <c r="E5" s="92"/>
      <c r="F5" s="92"/>
      <c r="G5" s="92"/>
      <c r="H5" s="92"/>
      <c r="I5" s="92"/>
      <c r="J5" s="92"/>
      <c r="K5" s="92"/>
      <c r="L5" s="92"/>
      <c r="M5" s="92"/>
      <c r="N5" s="92"/>
      <c r="O5" s="60"/>
      <c r="P5" s="92"/>
      <c r="Q5" s="92"/>
      <c r="R5" s="92"/>
      <c r="S5" s="92"/>
      <c r="T5" s="92"/>
      <c r="U5" s="92"/>
      <c r="V5" s="92"/>
      <c r="W5" s="92"/>
      <c r="X5" s="92"/>
    </row>
    <row r="6" spans="1:24" x14ac:dyDescent="0.2">
      <c r="A6" s="92"/>
      <c r="B6" s="65"/>
      <c r="C6" s="92"/>
      <c r="D6" s="150"/>
      <c r="E6" s="92"/>
      <c r="F6" s="92"/>
      <c r="G6" s="92"/>
      <c r="H6" s="92"/>
      <c r="I6" s="92"/>
      <c r="J6" s="92"/>
      <c r="K6" s="92"/>
      <c r="L6" s="92"/>
      <c r="M6" s="92"/>
      <c r="N6" s="92"/>
      <c r="O6" s="60"/>
      <c r="P6" s="92"/>
      <c r="Q6" s="92"/>
      <c r="R6" s="92"/>
      <c r="S6" s="92"/>
      <c r="T6" s="92"/>
      <c r="U6" s="92"/>
      <c r="V6" s="92"/>
      <c r="W6" s="90"/>
      <c r="X6" s="90"/>
    </row>
    <row r="7" spans="1:24" ht="12.75" customHeight="1" x14ac:dyDescent="0.2">
      <c r="A7" s="92"/>
      <c r="B7" s="92"/>
      <c r="C7" s="92"/>
      <c r="D7" s="150"/>
      <c r="E7" s="92"/>
      <c r="F7" s="92"/>
      <c r="G7" s="92"/>
      <c r="H7" s="205" t="s">
        <v>289</v>
      </c>
      <c r="I7" s="206"/>
      <c r="J7" s="206"/>
      <c r="K7" s="206"/>
      <c r="L7" s="206"/>
      <c r="M7" s="206"/>
      <c r="N7" s="206"/>
      <c r="O7" s="207"/>
      <c r="P7" s="92"/>
      <c r="Q7" s="92"/>
      <c r="R7" s="92"/>
      <c r="S7" s="92"/>
      <c r="T7" s="92"/>
      <c r="U7" s="92"/>
      <c r="V7" s="92"/>
      <c r="W7" s="90"/>
      <c r="X7" s="90"/>
    </row>
    <row r="8" spans="1:24" ht="25.5" x14ac:dyDescent="0.2">
      <c r="A8" s="92"/>
      <c r="B8" s="167" t="s">
        <v>46</v>
      </c>
      <c r="C8" s="167" t="s">
        <v>147</v>
      </c>
      <c r="D8" s="154" t="s">
        <v>148</v>
      </c>
      <c r="E8" s="167" t="s">
        <v>149</v>
      </c>
      <c r="F8" s="167" t="s">
        <v>387</v>
      </c>
      <c r="G8" s="167" t="s">
        <v>388</v>
      </c>
      <c r="H8" s="91" t="s">
        <v>440</v>
      </c>
      <c r="I8" s="91" t="s">
        <v>441</v>
      </c>
      <c r="J8" s="91" t="s">
        <v>442</v>
      </c>
      <c r="K8" s="91" t="s">
        <v>443</v>
      </c>
      <c r="L8" s="91" t="s">
        <v>444</v>
      </c>
      <c r="M8" s="91" t="s">
        <v>445</v>
      </c>
      <c r="N8" s="91" t="s">
        <v>446</v>
      </c>
      <c r="O8" s="91" t="s">
        <v>464</v>
      </c>
      <c r="P8" s="92"/>
      <c r="Q8" s="92"/>
      <c r="R8" s="92"/>
      <c r="S8" s="92"/>
      <c r="T8" s="92"/>
      <c r="U8" s="92"/>
      <c r="V8" s="92"/>
      <c r="W8" s="90"/>
      <c r="X8" s="90"/>
    </row>
    <row r="9" spans="1:24" x14ac:dyDescent="0.2">
      <c r="A9" s="92"/>
      <c r="B9" s="162">
        <f>IF('Project List'!B9=0," ",'Project List'!B9)</f>
        <v>143</v>
      </c>
      <c r="C9" s="163" t="str">
        <f>IF('Project List'!C9=0," ",'Project List'!C9)</f>
        <v xml:space="preserve">Low Gas RMU Replacement </v>
      </c>
      <c r="D9" s="163" t="str">
        <f>IF('Project List'!D9=0," ",'Project List'!D9)</f>
        <v>Multiple</v>
      </c>
      <c r="E9" s="162" t="str">
        <f>IF('Project List'!E9=0," ",'Project List'!E9)</f>
        <v>Switchgear</v>
      </c>
      <c r="F9" s="163" t="str">
        <f>IF('Project List'!F9=0," ",'Project List'!F9)</f>
        <v>&gt; 11 KV &amp; &lt; = 22 KV  ; LOAD BREAK SWITCH</v>
      </c>
      <c r="G9" s="147" t="str">
        <f>CONCATENATE(E9&amp;" - "&amp;F9)</f>
        <v>Switchgear - &gt; 11 KV &amp; &lt; = 22 KV  ; LOAD BREAK SWITCH</v>
      </c>
      <c r="H9" s="196">
        <v>1.5</v>
      </c>
      <c r="I9" s="109">
        <v>3</v>
      </c>
      <c r="J9" s="109">
        <v>3</v>
      </c>
      <c r="K9" s="109">
        <v>3</v>
      </c>
      <c r="L9" s="109">
        <v>3</v>
      </c>
      <c r="M9" s="109">
        <v>3</v>
      </c>
      <c r="N9" s="109">
        <v>3</v>
      </c>
      <c r="O9" s="146">
        <f>SUM(J9:N9)</f>
        <v>15</v>
      </c>
      <c r="P9" s="92"/>
      <c r="Q9" s="92"/>
      <c r="R9" s="92"/>
      <c r="S9" s="92"/>
      <c r="T9" s="92"/>
      <c r="U9" s="92"/>
      <c r="V9" s="92"/>
      <c r="W9" s="112"/>
      <c r="X9" s="90"/>
    </row>
    <row r="10" spans="1:24" x14ac:dyDescent="0.2">
      <c r="A10" s="92"/>
      <c r="B10" s="162">
        <f>IF('Project List'!B10=0," ",'Project List'!B10)</f>
        <v>143</v>
      </c>
      <c r="C10" s="163" t="str">
        <f>IF('Project List'!C10=0," ",'Project List'!C10)</f>
        <v xml:space="preserve">Low Gas RMU Replacement </v>
      </c>
      <c r="D10" s="163" t="str">
        <f>IF('Project List'!D10=0," ",'Project List'!D10)</f>
        <v xml:space="preserve">Deakin-Eighth </v>
      </c>
      <c r="E10" s="162" t="str">
        <f>IF('Project List'!E10=0," ",'Project List'!E10)</f>
        <v>Switchgear</v>
      </c>
      <c r="F10" s="163" t="str">
        <f>IF('Project List'!F10=0," ",'Project List'!F10)</f>
        <v>&gt; 11 KV &amp; &lt; = 22 KV  ; LOAD BREAK SWITCH</v>
      </c>
      <c r="G10" s="147" t="str">
        <f t="shared" ref="G10:G70" si="0">CONCATENATE(E10&amp;" - "&amp;F10)</f>
        <v>Switchgear - &gt; 11 KV &amp; &lt; = 22 KV  ; LOAD BREAK SWITCH</v>
      </c>
      <c r="H10" s="196">
        <v>0.5</v>
      </c>
      <c r="I10" s="109">
        <v>0</v>
      </c>
      <c r="J10" s="109">
        <v>0</v>
      </c>
      <c r="K10" s="109">
        <v>0</v>
      </c>
      <c r="L10" s="109">
        <v>0</v>
      </c>
      <c r="M10" s="109">
        <v>0</v>
      </c>
      <c r="N10" s="109">
        <v>0</v>
      </c>
      <c r="O10" s="146">
        <f t="shared" ref="O10:O72" si="1">SUM(J10:N10)</f>
        <v>0</v>
      </c>
      <c r="P10" s="92"/>
      <c r="Q10" s="92"/>
      <c r="R10" s="92"/>
      <c r="S10" s="92"/>
      <c r="T10" s="92"/>
      <c r="U10" s="92"/>
      <c r="V10" s="92"/>
      <c r="W10" s="112"/>
      <c r="X10" s="90"/>
    </row>
    <row r="11" spans="1:24" x14ac:dyDescent="0.2">
      <c r="A11" s="92"/>
      <c r="B11" s="162">
        <f>IF('Project List'!B11=0," ",'Project List'!B11)</f>
        <v>143</v>
      </c>
      <c r="C11" s="163" t="str">
        <f>IF('Project List'!C11=0," ",'Project List'!C11)</f>
        <v xml:space="preserve">Low Gas RMU Replacement </v>
      </c>
      <c r="D11" s="163" t="str">
        <f>IF('Project List'!D11=0," ",'Project List'!D11)</f>
        <v>Lucan-Base Hospital RMU (+ Cable)</v>
      </c>
      <c r="E11" s="162" t="str">
        <f>IF('Project List'!E11=0," ",'Project List'!E11)</f>
        <v>Switchgear</v>
      </c>
      <c r="F11" s="163" t="str">
        <f>IF('Project List'!F11=0," ",'Project List'!F11)</f>
        <v>&gt; 11 KV &amp; &lt; = 22 KV  ; LOAD BREAK SWITCH</v>
      </c>
      <c r="G11" s="147" t="str">
        <f t="shared" si="0"/>
        <v>Switchgear - &gt; 11 KV &amp; &lt; = 22 KV  ; LOAD BREAK SWITCH</v>
      </c>
      <c r="H11" s="196">
        <v>0.5</v>
      </c>
      <c r="I11" s="109">
        <v>0</v>
      </c>
      <c r="J11" s="109">
        <v>0</v>
      </c>
      <c r="K11" s="109">
        <v>0</v>
      </c>
      <c r="L11" s="109">
        <v>0</v>
      </c>
      <c r="M11" s="109">
        <v>0</v>
      </c>
      <c r="N11" s="109">
        <v>0</v>
      </c>
      <c r="O11" s="146">
        <f t="shared" si="1"/>
        <v>0</v>
      </c>
      <c r="P11" s="92"/>
      <c r="Q11" s="92"/>
      <c r="R11" s="92"/>
      <c r="S11" s="92"/>
      <c r="T11" s="92"/>
      <c r="U11" s="92"/>
      <c r="V11" s="92"/>
      <c r="W11" s="112"/>
      <c r="X11" s="90"/>
    </row>
    <row r="12" spans="1:24" x14ac:dyDescent="0.2">
      <c r="A12" s="92"/>
      <c r="B12" s="162">
        <f>IF('Project List'!B12=0," ",'Project List'!B12)</f>
        <v>143</v>
      </c>
      <c r="C12" s="163" t="str">
        <f>IF('Project List'!C12=0," ",'Project List'!C12)</f>
        <v xml:space="preserve">Low Gas RMU Replacement </v>
      </c>
      <c r="D12" s="163" t="str">
        <f>IF('Project List'!D12=0," ",'Project List'!D12)</f>
        <v>Shillidays-Eighth</v>
      </c>
      <c r="E12" s="162" t="str">
        <f>IF('Project List'!E12=0," ",'Project List'!E12)</f>
        <v>Switchgear</v>
      </c>
      <c r="F12" s="163" t="str">
        <f>IF('Project List'!F12=0," ",'Project List'!F12)</f>
        <v>&gt; 11 KV &amp; &lt; = 22 KV  ; LOAD BREAK SWITCH</v>
      </c>
      <c r="G12" s="147" t="str">
        <f t="shared" si="0"/>
        <v>Switchgear - &gt; 11 KV &amp; &lt; = 22 KV  ; LOAD BREAK SWITCH</v>
      </c>
      <c r="H12" s="196">
        <v>0.5</v>
      </c>
      <c r="I12" s="109">
        <v>0</v>
      </c>
      <c r="J12" s="109">
        <v>0</v>
      </c>
      <c r="K12" s="109">
        <v>0</v>
      </c>
      <c r="L12" s="109">
        <v>0</v>
      </c>
      <c r="M12" s="109">
        <v>0</v>
      </c>
      <c r="N12" s="109">
        <v>0</v>
      </c>
      <c r="O12" s="146">
        <f t="shared" si="1"/>
        <v>0</v>
      </c>
      <c r="P12" s="92"/>
      <c r="Q12" s="92"/>
      <c r="R12" s="92"/>
      <c r="S12" s="92"/>
      <c r="T12" s="92"/>
      <c r="U12" s="92"/>
      <c r="V12" s="92"/>
      <c r="W12" s="90"/>
      <c r="X12" s="90"/>
    </row>
    <row r="13" spans="1:24" x14ac:dyDescent="0.2">
      <c r="A13" s="92"/>
      <c r="B13" s="162">
        <f>IF('Project List'!B13=0," ",'Project List'!B13)</f>
        <v>143</v>
      </c>
      <c r="C13" s="163" t="str">
        <f>IF('Project List'!C13=0," ",'Project List'!C13)</f>
        <v>Outdoor HV ABS Replacement</v>
      </c>
      <c r="D13" s="163" t="str">
        <f>IF('Project List'!D13=0," ",'Project List'!D13)</f>
        <v>Multiple</v>
      </c>
      <c r="E13" s="162" t="str">
        <f>IF('Project List'!E13=0," ",'Project List'!E13)</f>
        <v>Switchgear</v>
      </c>
      <c r="F13" s="163" t="str">
        <f>IF('Project List'!F13=0," ",'Project List'!F13)</f>
        <v>&gt; 11 KV &amp; &lt; = 22 KV  ; LOAD BREAK SWITCH</v>
      </c>
      <c r="G13" s="147" t="str">
        <f t="shared" si="0"/>
        <v>Switchgear - &gt; 11 KV &amp; &lt; = 22 KV  ; LOAD BREAK SWITCH</v>
      </c>
      <c r="H13" s="196">
        <v>15</v>
      </c>
      <c r="I13" s="109">
        <v>0</v>
      </c>
      <c r="J13" s="109">
        <v>0</v>
      </c>
      <c r="K13" s="109">
        <v>0</v>
      </c>
      <c r="L13" s="109">
        <v>0</v>
      </c>
      <c r="M13" s="109">
        <v>0</v>
      </c>
      <c r="N13" s="109">
        <v>0</v>
      </c>
      <c r="O13" s="146">
        <f t="shared" si="1"/>
        <v>0</v>
      </c>
      <c r="P13" s="92"/>
      <c r="Q13" s="92"/>
      <c r="R13" s="92"/>
      <c r="S13" s="92"/>
      <c r="T13" s="92"/>
      <c r="U13" s="92"/>
      <c r="V13" s="92"/>
      <c r="W13" s="112"/>
      <c r="X13" s="90"/>
    </row>
    <row r="14" spans="1:24" x14ac:dyDescent="0.2">
      <c r="A14" s="92"/>
      <c r="B14" s="162">
        <f>IF('Project List'!B14=0," ",'Project List'!B14)</f>
        <v>143</v>
      </c>
      <c r="C14" s="163" t="str">
        <f>IF('Project List'!C14=0," ",'Project List'!C14)</f>
        <v>Outdoor HV ABS Replacement (CRO tagged interrupters)</v>
      </c>
      <c r="D14" s="163" t="str">
        <f>IF('Project List'!D14=0," ",'Project List'!D14)</f>
        <v>Multiple</v>
      </c>
      <c r="E14" s="162" t="str">
        <f>IF('Project List'!E14=0," ",'Project List'!E14)</f>
        <v>Switchgear</v>
      </c>
      <c r="F14" s="163" t="str">
        <f>IF('Project List'!F14=0," ",'Project List'!F14)</f>
        <v>&gt; 11 KV &amp; &lt; = 22 KV  ; LOAD BREAK SWITCH</v>
      </c>
      <c r="G14" s="147" t="str">
        <f t="shared" si="0"/>
        <v>Switchgear - &gt; 11 KV &amp; &lt; = 22 KV  ; LOAD BREAK SWITCH</v>
      </c>
      <c r="H14" s="196">
        <v>40.5</v>
      </c>
      <c r="I14" s="109">
        <v>81</v>
      </c>
      <c r="J14" s="109">
        <v>81</v>
      </c>
      <c r="K14" s="109">
        <v>81</v>
      </c>
      <c r="L14" s="109">
        <v>81</v>
      </c>
      <c r="M14" s="109">
        <v>81</v>
      </c>
      <c r="N14" s="109">
        <v>81</v>
      </c>
      <c r="O14" s="146">
        <f t="shared" si="1"/>
        <v>405</v>
      </c>
      <c r="P14" s="92"/>
      <c r="Q14" s="92"/>
      <c r="R14" s="92"/>
      <c r="S14" s="92"/>
      <c r="T14" s="92"/>
      <c r="U14" s="92"/>
      <c r="V14" s="92"/>
      <c r="W14" s="112"/>
      <c r="X14" s="90"/>
    </row>
    <row r="15" spans="1:24" x14ac:dyDescent="0.2">
      <c r="A15" s="92"/>
      <c r="B15" s="162">
        <f>IF('Project List'!B15=0," ",'Project List'!B15)</f>
        <v>143</v>
      </c>
      <c r="C15" s="163" t="str">
        <f>IF('Project List'!C15=0," ",'Project List'!C15)</f>
        <v>Outdoor HV ABS Replacement (Non-Geveas)</v>
      </c>
      <c r="D15" s="163" t="str">
        <f>IF('Project List'!D15=0," ",'Project List'!D15)</f>
        <v>Multiple</v>
      </c>
      <c r="E15" s="162" t="str">
        <f>IF('Project List'!E15=0," ",'Project List'!E15)</f>
        <v>Switchgear</v>
      </c>
      <c r="F15" s="163" t="str">
        <f>IF('Project List'!F15=0," ",'Project List'!F15)</f>
        <v>&gt; 11 KV &amp; &lt; = 22 KV  ; LOAD BREAK SWITCH</v>
      </c>
      <c r="G15" s="147" t="str">
        <f t="shared" si="0"/>
        <v>Switchgear - &gt; 11 KV &amp; &lt; = 22 KV  ; LOAD BREAK SWITCH</v>
      </c>
      <c r="H15" s="196">
        <v>93.5</v>
      </c>
      <c r="I15" s="109">
        <v>98</v>
      </c>
      <c r="J15" s="109">
        <v>96</v>
      </c>
      <c r="K15" s="109">
        <v>135</v>
      </c>
      <c r="L15" s="109">
        <v>90.5</v>
      </c>
      <c r="M15" s="109">
        <v>50</v>
      </c>
      <c r="N15" s="109">
        <v>73</v>
      </c>
      <c r="O15" s="146">
        <f t="shared" si="1"/>
        <v>444.5</v>
      </c>
      <c r="P15" s="92"/>
      <c r="Q15" s="92"/>
      <c r="R15" s="92"/>
      <c r="S15" s="92"/>
      <c r="T15" s="92"/>
      <c r="U15" s="92"/>
      <c r="V15" s="92"/>
      <c r="W15" s="112"/>
      <c r="X15" s="90"/>
    </row>
    <row r="16" spans="1:24" x14ac:dyDescent="0.2">
      <c r="A16" s="92"/>
      <c r="B16" s="162">
        <f>IF('Project List'!B16=0," ",'Project List'!B16)</f>
        <v>143</v>
      </c>
      <c r="C16" s="163" t="str">
        <f>IF('Project List'!C16=0," ",'Project List'!C16)</f>
        <v>HV ABS Replacement (Indoor substations) incl Calor EMAG, Gardy, A MEC, K MEC</v>
      </c>
      <c r="D16" s="163" t="str">
        <f>IF('Project List'!D16=0," ",'Project List'!D16)</f>
        <v>Multiple</v>
      </c>
      <c r="E16" s="162" t="str">
        <f>IF('Project List'!E16=0," ",'Project List'!E16)</f>
        <v>Switchgear</v>
      </c>
      <c r="F16" s="163" t="str">
        <f>IF('Project List'!F16=0," ",'Project List'!F16)</f>
        <v>&gt; 11 KV &amp; &lt; = 22 KV  ; LOAD BREAK SWITCH</v>
      </c>
      <c r="G16" s="147" t="str">
        <f t="shared" si="0"/>
        <v>Switchgear - &gt; 11 KV &amp; &lt; = 22 KV  ; LOAD BREAK SWITCH</v>
      </c>
      <c r="H16" s="196">
        <v>1.5</v>
      </c>
      <c r="I16" s="109">
        <v>2</v>
      </c>
      <c r="J16" s="109">
        <v>2</v>
      </c>
      <c r="K16" s="109">
        <v>2</v>
      </c>
      <c r="L16" s="109">
        <v>2</v>
      </c>
      <c r="M16" s="109">
        <v>2</v>
      </c>
      <c r="N16" s="109">
        <v>2</v>
      </c>
      <c r="O16" s="146">
        <f t="shared" si="1"/>
        <v>10</v>
      </c>
      <c r="P16" s="92"/>
      <c r="Q16" s="92"/>
      <c r="R16" s="92"/>
      <c r="S16" s="92"/>
      <c r="T16" s="92"/>
      <c r="U16" s="92"/>
      <c r="V16" s="92"/>
      <c r="W16" s="112"/>
      <c r="X16" s="90"/>
    </row>
    <row r="17" spans="1:24" x14ac:dyDescent="0.2">
      <c r="A17" s="92"/>
      <c r="B17" s="162">
        <f>IF('Project List'!B17=0," ",'Project List'!B17)</f>
        <v>143</v>
      </c>
      <c r="C17" s="163" t="str">
        <f>IF('Project List'!C17=0," ",'Project List'!C17)</f>
        <v>HV ABS Replacement (Indoor substations) incl Calor EMAG, Gardy, A MEC, K MEC</v>
      </c>
      <c r="D17" s="163" t="str">
        <f>IF('Project List'!D17=0," ",'Project List'!D17)</f>
        <v>BARNES-COMBEN</v>
      </c>
      <c r="E17" s="162" t="str">
        <f>IF('Project List'!E17=0," ",'Project List'!E17)</f>
        <v>Switchgear</v>
      </c>
      <c r="F17" s="163" t="str">
        <f>IF('Project List'!F17=0," ",'Project List'!F17)</f>
        <v>&gt; 11 KV &amp; &lt; = 22 KV  ; LOAD BREAK SWITCH</v>
      </c>
      <c r="G17" s="147" t="str">
        <f t="shared" si="0"/>
        <v>Switchgear - &gt; 11 KV &amp; &lt; = 22 KV  ; LOAD BREAK SWITCH</v>
      </c>
      <c r="H17" s="196">
        <v>0.5</v>
      </c>
      <c r="I17" s="109">
        <v>0</v>
      </c>
      <c r="J17" s="109">
        <v>0</v>
      </c>
      <c r="K17" s="109">
        <v>0</v>
      </c>
      <c r="L17" s="109">
        <v>0</v>
      </c>
      <c r="M17" s="109">
        <v>0</v>
      </c>
      <c r="N17" s="109">
        <v>0</v>
      </c>
      <c r="O17" s="146">
        <f t="shared" si="1"/>
        <v>0</v>
      </c>
      <c r="P17" s="92"/>
      <c r="Q17" s="92"/>
      <c r="R17" s="92"/>
      <c r="S17" s="92"/>
      <c r="T17" s="92"/>
      <c r="U17" s="92"/>
      <c r="V17" s="92"/>
      <c r="W17" s="112"/>
      <c r="X17" s="90"/>
    </row>
    <row r="18" spans="1:24" x14ac:dyDescent="0.2">
      <c r="A18" s="92"/>
      <c r="B18" s="162">
        <f>IF('Project List'!B18=0," ",'Project List'!B18)</f>
        <v>143</v>
      </c>
      <c r="C18" s="163" t="str">
        <f>IF('Project List'!C18=0," ",'Project List'!C18)</f>
        <v>HV ABS Replacement (Indoor substations) incl Calor EMAG, Gardy, A MEC, K MEC</v>
      </c>
      <c r="D18" s="163" t="str">
        <f>IF('Project List'!D18=0," ",'Project List'!D18)</f>
        <v>COBURNS-HIGH No.1</v>
      </c>
      <c r="E18" s="162" t="str">
        <f>IF('Project List'!E18=0," ",'Project List'!E18)</f>
        <v>Switchgear</v>
      </c>
      <c r="F18" s="163" t="str">
        <f>IF('Project List'!F18=0," ",'Project List'!F18)</f>
        <v>&gt; 11 KV &amp; &lt; = 22 KV  ; LOAD BREAK SWITCH</v>
      </c>
      <c r="G18" s="147" t="str">
        <f t="shared" si="0"/>
        <v>Switchgear - &gt; 11 KV &amp; &lt; = 22 KV  ; LOAD BREAK SWITCH</v>
      </c>
      <c r="H18" s="196">
        <v>0.5</v>
      </c>
      <c r="I18" s="109">
        <v>0</v>
      </c>
      <c r="J18" s="109">
        <v>0</v>
      </c>
      <c r="K18" s="109">
        <v>0</v>
      </c>
      <c r="L18" s="109">
        <v>0</v>
      </c>
      <c r="M18" s="109">
        <v>0</v>
      </c>
      <c r="N18" s="109">
        <v>0</v>
      </c>
      <c r="O18" s="146">
        <f t="shared" si="1"/>
        <v>0</v>
      </c>
      <c r="P18" s="92"/>
      <c r="Q18" s="92"/>
      <c r="R18" s="92"/>
      <c r="S18" s="92"/>
      <c r="T18" s="92"/>
      <c r="U18" s="92"/>
      <c r="V18" s="92"/>
      <c r="W18" s="112"/>
      <c r="X18" s="90"/>
    </row>
    <row r="19" spans="1:24" x14ac:dyDescent="0.2">
      <c r="A19" s="92"/>
      <c r="B19" s="162">
        <f>IF('Project List'!B19=0," ",'Project List'!B19)</f>
        <v>143</v>
      </c>
      <c r="C19" s="163" t="str">
        <f>IF('Project List'!C19=0," ",'Project List'!C19)</f>
        <v>HV ABS Replacement (Indoor substations) incl Calor EMAG, Gardy, A MEC, K MEC</v>
      </c>
      <c r="D19" s="163" t="str">
        <f>IF('Project List'!D19=0," ",'Project List'!D19)</f>
        <v>Glendale-Heaths</v>
      </c>
      <c r="E19" s="162" t="str">
        <f>IF('Project List'!E19=0," ",'Project List'!E19)</f>
        <v>Switchgear</v>
      </c>
      <c r="F19" s="163" t="str">
        <f>IF('Project List'!F19=0," ",'Project List'!F19)</f>
        <v>&gt; 11 KV &amp; &lt; = 22 KV  ; LOAD BREAK SWITCH</v>
      </c>
      <c r="G19" s="147" t="str">
        <f t="shared" si="0"/>
        <v>Switchgear - &gt; 11 KV &amp; &lt; = 22 KV  ; LOAD BREAK SWITCH</v>
      </c>
      <c r="H19" s="196">
        <v>0.5</v>
      </c>
      <c r="I19" s="109">
        <v>0</v>
      </c>
      <c r="J19" s="109">
        <v>0</v>
      </c>
      <c r="K19" s="109">
        <v>0</v>
      </c>
      <c r="L19" s="109">
        <v>0</v>
      </c>
      <c r="M19" s="109">
        <v>0</v>
      </c>
      <c r="N19" s="109">
        <v>0</v>
      </c>
      <c r="O19" s="146">
        <f t="shared" si="1"/>
        <v>0</v>
      </c>
      <c r="P19" s="92"/>
      <c r="Q19" s="92"/>
      <c r="R19" s="92"/>
      <c r="S19" s="92"/>
      <c r="T19" s="92"/>
      <c r="U19" s="92"/>
      <c r="V19" s="92"/>
      <c r="W19" s="112"/>
      <c r="X19" s="90"/>
    </row>
    <row r="20" spans="1:24" x14ac:dyDescent="0.2">
      <c r="A20" s="92"/>
      <c r="B20" s="162">
        <f>IF('Project List'!B20=0," ",'Project List'!B20)</f>
        <v>143</v>
      </c>
      <c r="C20" s="163" t="str">
        <f>IF('Project List'!C20=0," ",'Project List'!C20)</f>
        <v>Low Gas Switches (OH) Replacement</v>
      </c>
      <c r="D20" s="163" t="str">
        <f>IF('Project List'!D20=0," ",'Project List'!D20)</f>
        <v>Multiple</v>
      </c>
      <c r="E20" s="162" t="str">
        <f>IF('Project List'!E20=0," ",'Project List'!E20)</f>
        <v>Switchgear</v>
      </c>
      <c r="F20" s="163" t="str">
        <f>IF('Project List'!F20=0," ",'Project List'!F20)</f>
        <v>&gt; 11 KV &amp; &lt; = 22 KV  ; LOAD BREAK SWITCH</v>
      </c>
      <c r="G20" s="147" t="str">
        <f t="shared" si="0"/>
        <v>Switchgear - &gt; 11 KV &amp; &lt; = 22 KV  ; LOAD BREAK SWITCH</v>
      </c>
      <c r="H20" s="196">
        <v>2</v>
      </c>
      <c r="I20" s="109">
        <v>2</v>
      </c>
      <c r="J20" s="109">
        <v>2</v>
      </c>
      <c r="K20" s="109">
        <v>2</v>
      </c>
      <c r="L20" s="109">
        <v>2</v>
      </c>
      <c r="M20" s="109">
        <v>2</v>
      </c>
      <c r="N20" s="109">
        <v>2</v>
      </c>
      <c r="O20" s="146">
        <f t="shared" si="1"/>
        <v>10</v>
      </c>
      <c r="P20" s="92"/>
      <c r="Q20" s="92"/>
      <c r="R20" s="92"/>
      <c r="S20" s="92"/>
      <c r="T20" s="92"/>
      <c r="U20" s="92"/>
      <c r="V20" s="92"/>
      <c r="W20" s="112"/>
      <c r="X20" s="90"/>
    </row>
    <row r="21" spans="1:24" x14ac:dyDescent="0.2">
      <c r="A21" s="92"/>
      <c r="B21" s="162">
        <f>IF('Project List'!B21=0," ",'Project List'!B21)</f>
        <v>144</v>
      </c>
      <c r="C21" s="163" t="str">
        <f>IF('Project List'!C21=0," ",'Project List'!C21)</f>
        <v>Ground Type Substation Transformer Replacement</v>
      </c>
      <c r="D21" s="163" t="str">
        <f>IF('Project List'!D21=0," ",'Project List'!D21)</f>
        <v>Multiple</v>
      </c>
      <c r="E21" s="162" t="str">
        <f>IF('Project List'!E21=0," ",'Project List'!E21)</f>
        <v>Transformers</v>
      </c>
      <c r="F21" s="163" t="str">
        <f>IF('Project List'!F21=0," ",'Project List'!F21)</f>
        <v>GROUND OUTDOOR / INDOOR CHAMBER MOUNTED ; ˂  22 KV ;  &gt; 60 KVA  AND &lt; = 600 KVA ; MULTIPLE PHASE</v>
      </c>
      <c r="G21" s="147" t="str">
        <f t="shared" si="0"/>
        <v>Transformers - GROUND OUTDOOR / INDOOR CHAMBER MOUNTED ; ˂  22 KV ;  &gt; 60 KVA  AND &lt; = 600 KVA ; MULTIPLE PHASE</v>
      </c>
      <c r="H21" s="196">
        <v>1.5</v>
      </c>
      <c r="I21" s="109">
        <v>2</v>
      </c>
      <c r="J21" s="109">
        <v>2</v>
      </c>
      <c r="K21" s="109">
        <v>2</v>
      </c>
      <c r="L21" s="109">
        <v>2</v>
      </c>
      <c r="M21" s="109">
        <v>2</v>
      </c>
      <c r="N21" s="109">
        <v>2</v>
      </c>
      <c r="O21" s="146">
        <f t="shared" si="1"/>
        <v>10</v>
      </c>
      <c r="P21" s="92"/>
      <c r="Q21" s="92"/>
      <c r="R21" s="92"/>
      <c r="S21" s="92"/>
      <c r="T21" s="92"/>
      <c r="U21" s="92"/>
      <c r="V21" s="92"/>
      <c r="W21" s="112"/>
      <c r="X21" s="90"/>
    </row>
    <row r="22" spans="1:24" x14ac:dyDescent="0.2">
      <c r="A22" s="92"/>
      <c r="B22" s="162">
        <f>IF('Project List'!B22=0," ",'Project List'!B22)</f>
        <v>144</v>
      </c>
      <c r="C22" s="163" t="str">
        <f>IF('Project List'!C22=0," ",'Project List'!C22)</f>
        <v>Ground Type Substation Transformer Replacement</v>
      </c>
      <c r="D22" s="163" t="str">
        <f>IF('Project List'!D22=0," ",'Project List'!D22)</f>
        <v>Camp-Doonan No2</v>
      </c>
      <c r="E22" s="162" t="str">
        <f>IF('Project List'!E22=0," ",'Project List'!E22)</f>
        <v>Transformers</v>
      </c>
      <c r="F22" s="163" t="str">
        <f>IF('Project List'!F22=0," ",'Project List'!F22)</f>
        <v>GROUND OUTDOOR / INDOOR CHAMBER MOUNTED ; ˂  22 KV ;  &gt; 60 KVA  AND &lt; = 600 KVA ; MULTIPLE PHASE</v>
      </c>
      <c r="G22" s="147" t="str">
        <f t="shared" si="0"/>
        <v>Transformers - GROUND OUTDOOR / INDOOR CHAMBER MOUNTED ; ˂  22 KV ;  &gt; 60 KVA  AND &lt; = 600 KVA ; MULTIPLE PHASE</v>
      </c>
      <c r="H22" s="196">
        <v>0.5</v>
      </c>
      <c r="I22" s="109">
        <v>0</v>
      </c>
      <c r="J22" s="109">
        <v>0</v>
      </c>
      <c r="K22" s="109">
        <v>0</v>
      </c>
      <c r="L22" s="109">
        <v>0</v>
      </c>
      <c r="M22" s="109">
        <v>0</v>
      </c>
      <c r="N22" s="109">
        <v>0</v>
      </c>
      <c r="O22" s="146">
        <f t="shared" si="1"/>
        <v>0</v>
      </c>
      <c r="P22" s="92"/>
      <c r="Q22" s="92"/>
      <c r="R22" s="92"/>
      <c r="S22" s="92"/>
      <c r="T22" s="92"/>
      <c r="U22" s="92"/>
      <c r="V22" s="92"/>
      <c r="W22" s="112"/>
      <c r="X22" s="90"/>
    </row>
    <row r="23" spans="1:24" x14ac:dyDescent="0.2">
      <c r="A23" s="92"/>
      <c r="B23" s="162">
        <f>IF('Project List'!B23=0," ",'Project List'!B23)</f>
        <v>144</v>
      </c>
      <c r="C23" s="163" t="str">
        <f>IF('Project List'!C23=0," ",'Project List'!C23)</f>
        <v>Ground Type Substation Transformer Replacement</v>
      </c>
      <c r="D23" s="163" t="str">
        <f>IF('Project List'!D23=0," ",'Project List'!D23)</f>
        <v>St Albans 275-Gilmour</v>
      </c>
      <c r="E23" s="162" t="str">
        <f>IF('Project List'!E23=0," ",'Project List'!E23)</f>
        <v>Transformers</v>
      </c>
      <c r="F23" s="163" t="str">
        <f>IF('Project List'!F23=0," ",'Project List'!F23)</f>
        <v>GROUND OUTDOOR / INDOOR CHAMBER MOUNTED ; ˂  22 KV ;  &gt; 60 KVA  AND &lt; = 600 KVA ; MULTIPLE PHASE</v>
      </c>
      <c r="G23" s="147" t="str">
        <f t="shared" si="0"/>
        <v>Transformers - GROUND OUTDOOR / INDOOR CHAMBER MOUNTED ; ˂  22 KV ;  &gt; 60 KVA  AND &lt; = 600 KVA ; MULTIPLE PHASE</v>
      </c>
      <c r="H23" s="196">
        <v>0.5</v>
      </c>
      <c r="I23" s="109">
        <v>0</v>
      </c>
      <c r="J23" s="109">
        <v>0</v>
      </c>
      <c r="K23" s="109">
        <v>0</v>
      </c>
      <c r="L23" s="109">
        <v>0</v>
      </c>
      <c r="M23" s="109">
        <v>0</v>
      </c>
      <c r="N23" s="109">
        <v>0</v>
      </c>
      <c r="O23" s="146">
        <f t="shared" si="1"/>
        <v>0</v>
      </c>
      <c r="P23" s="92"/>
      <c r="Q23" s="92"/>
      <c r="R23" s="92"/>
      <c r="S23" s="92"/>
      <c r="T23" s="92"/>
      <c r="U23" s="92"/>
      <c r="V23" s="92"/>
      <c r="W23" s="112"/>
      <c r="X23" s="90"/>
    </row>
    <row r="24" spans="1:24" x14ac:dyDescent="0.2">
      <c r="A24" s="92"/>
      <c r="B24" s="162">
        <f>IF('Project List'!B24=0," ",'Project List'!B24)</f>
        <v>144</v>
      </c>
      <c r="C24" s="163" t="str">
        <f>IF('Project List'!C24=0," ",'Project List'!C24)</f>
        <v>Indoor Substation Transformer Replacement</v>
      </c>
      <c r="D24" s="163" t="str">
        <f>IF('Project List'!D24=0," ",'Project List'!D24)</f>
        <v>Multiple</v>
      </c>
      <c r="E24" s="162" t="str">
        <f>IF('Project List'!E24=0," ",'Project List'!E24)</f>
        <v>Transformers</v>
      </c>
      <c r="F24" s="163" t="str">
        <f>IF('Project List'!F24=0," ",'Project List'!F24)</f>
        <v>GROUND OUTDOOR / INDOOR CHAMBER MOUNTED ; ˂  22 KV ;  &gt; 60 KVA  AND &lt; = 600 KVA ; MULTIPLE PHASE</v>
      </c>
      <c r="G24" s="147" t="str">
        <f t="shared" si="0"/>
        <v>Transformers - GROUND OUTDOOR / INDOOR CHAMBER MOUNTED ; ˂  22 KV ;  &gt; 60 KVA  AND &lt; = 600 KVA ; MULTIPLE PHASE</v>
      </c>
      <c r="H24" s="196">
        <v>0.5</v>
      </c>
      <c r="I24" s="109">
        <v>1</v>
      </c>
      <c r="J24" s="109">
        <v>1</v>
      </c>
      <c r="K24" s="109">
        <v>1</v>
      </c>
      <c r="L24" s="109">
        <v>1</v>
      </c>
      <c r="M24" s="109">
        <v>1</v>
      </c>
      <c r="N24" s="109">
        <v>1</v>
      </c>
      <c r="O24" s="146">
        <f t="shared" si="1"/>
        <v>5</v>
      </c>
      <c r="P24" s="92"/>
      <c r="Q24" s="92"/>
      <c r="R24" s="92"/>
      <c r="S24" s="92"/>
      <c r="T24" s="92"/>
      <c r="U24" s="92"/>
      <c r="V24" s="92"/>
      <c r="W24" s="112"/>
      <c r="X24" s="90"/>
    </row>
    <row r="25" spans="1:24" x14ac:dyDescent="0.2">
      <c r="A25" s="92"/>
      <c r="B25" s="162">
        <f>IF('Project List'!B25=0," ",'Project List'!B25)</f>
        <v>144</v>
      </c>
      <c r="C25" s="163" t="str">
        <f>IF('Project List'!C25=0," ",'Project List'!C25)</f>
        <v>Indoor Substation Transformer Replacement</v>
      </c>
      <c r="D25" s="163" t="str">
        <f>IF('Project List'!D25=0," ",'Project List'!D25)</f>
        <v>Lucan-Base Hospital RMU (+ Cable)</v>
      </c>
      <c r="E25" s="162" t="str">
        <f>IF('Project List'!E25=0," ",'Project List'!E25)</f>
        <v>Switchgear</v>
      </c>
      <c r="F25" s="163" t="str">
        <f>IF('Project List'!F25=0," ",'Project List'!F25)</f>
        <v>&gt; 11 KV &amp; &lt; = 22 KV  ; LOAD BREAK SWITCH</v>
      </c>
      <c r="G25" s="147" t="str">
        <f t="shared" si="0"/>
        <v>Switchgear - &gt; 11 KV &amp; &lt; = 22 KV  ; LOAD BREAK SWITCH</v>
      </c>
      <c r="H25" s="196">
        <v>0.5</v>
      </c>
      <c r="I25" s="109">
        <v>0</v>
      </c>
      <c r="J25" s="109">
        <v>0</v>
      </c>
      <c r="K25" s="109">
        <v>0</v>
      </c>
      <c r="L25" s="109">
        <v>0</v>
      </c>
      <c r="M25" s="109">
        <v>0</v>
      </c>
      <c r="N25" s="109">
        <v>0</v>
      </c>
      <c r="O25" s="146">
        <f t="shared" si="1"/>
        <v>0</v>
      </c>
      <c r="P25" s="92"/>
      <c r="Q25" s="92"/>
      <c r="R25" s="92"/>
      <c r="S25" s="92"/>
      <c r="T25" s="92"/>
      <c r="U25" s="92"/>
      <c r="V25" s="92"/>
      <c r="W25" s="112"/>
      <c r="X25" s="90"/>
    </row>
    <row r="26" spans="1:24" x14ac:dyDescent="0.2">
      <c r="A26" s="90"/>
      <c r="B26" s="162">
        <f>IF('Project List'!B26=0," ",'Project List'!B26)</f>
        <v>144</v>
      </c>
      <c r="C26" s="163" t="str">
        <f>IF('Project List'!C26=0," ",'Project List'!C26)</f>
        <v>Kiosk Substation Replacement (Condition)</v>
      </c>
      <c r="D26" s="163" t="str">
        <f>IF('Project List'!D26=0," ",'Project List'!D26)</f>
        <v>Multiple</v>
      </c>
      <c r="E26" s="162" t="str">
        <f>IF('Project List'!E26=0," ",'Project List'!E26)</f>
        <v>Transformers</v>
      </c>
      <c r="F26" s="163" t="str">
        <f>IF('Project List'!F26=0," ",'Project List'!F26)</f>
        <v>KIOSK MOUNTED ; &lt; = 22KV ;  &gt; 60 KVA AND &lt; = 600 KVA  ; MULTIPLE PHASE</v>
      </c>
      <c r="G26" s="147" t="str">
        <f t="shared" si="0"/>
        <v>Transformers - KIOSK MOUNTED ; &lt; = 22KV ;  &gt; 60 KVA AND &lt; = 600 KVA  ; MULTIPLE PHASE</v>
      </c>
      <c r="H26" s="196">
        <v>4</v>
      </c>
      <c r="I26" s="109">
        <v>5.5</v>
      </c>
      <c r="J26" s="109">
        <v>5</v>
      </c>
      <c r="K26" s="109">
        <v>5</v>
      </c>
      <c r="L26" s="109">
        <v>5</v>
      </c>
      <c r="M26" s="109">
        <v>5</v>
      </c>
      <c r="N26" s="109">
        <v>6</v>
      </c>
      <c r="O26" s="146">
        <f t="shared" si="1"/>
        <v>26</v>
      </c>
      <c r="P26" s="92"/>
      <c r="Q26" s="92"/>
      <c r="R26" s="92"/>
      <c r="S26" s="92"/>
      <c r="T26" s="92"/>
      <c r="U26" s="92"/>
      <c r="V26" s="92"/>
      <c r="W26" s="112"/>
      <c r="X26" s="90"/>
    </row>
    <row r="27" spans="1:24" x14ac:dyDescent="0.2">
      <c r="A27" s="90"/>
      <c r="B27" s="162">
        <f>IF('Project List'!B27=0," ",'Project List'!B27)</f>
        <v>144</v>
      </c>
      <c r="C27" s="163" t="str">
        <f>IF('Project List'!C27=0," ",'Project List'!C27)</f>
        <v>Kiosk Substation Replacement (Condition)</v>
      </c>
      <c r="D27" s="163" t="str">
        <f>IF('Project List'!D27=0," ",'Project List'!D27)</f>
        <v>Apollo Bay College</v>
      </c>
      <c r="E27" s="162" t="str">
        <f>IF('Project List'!E27=0," ",'Project List'!E27)</f>
        <v>Transformers</v>
      </c>
      <c r="F27" s="163" t="str">
        <f>IF('Project List'!F27=0," ",'Project List'!F27)</f>
        <v>KIOSK MOUNTED ; &lt; = 22KV ;  &gt; 60 KVA AND &lt; = 600 KVA  ; MULTIPLE PHASE</v>
      </c>
      <c r="G27" s="147" t="str">
        <f t="shared" si="0"/>
        <v>Transformers - KIOSK MOUNTED ; &lt; = 22KV ;  &gt; 60 KVA AND &lt; = 600 KVA  ; MULTIPLE PHASE</v>
      </c>
      <c r="H27" s="196">
        <v>0.5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146">
        <f t="shared" si="1"/>
        <v>0</v>
      </c>
      <c r="P27" s="92"/>
      <c r="Q27" s="92"/>
      <c r="R27" s="92"/>
      <c r="S27" s="92"/>
      <c r="T27" s="92"/>
      <c r="U27" s="92"/>
      <c r="V27" s="92"/>
      <c r="W27" s="112"/>
      <c r="X27" s="90"/>
    </row>
    <row r="28" spans="1:24" x14ac:dyDescent="0.2">
      <c r="A28" s="90"/>
      <c r="B28" s="162">
        <f>IF('Project List'!B28=0," ",'Project List'!B28)</f>
        <v>144</v>
      </c>
      <c r="C28" s="163" t="str">
        <f>IF('Project List'!C28=0," ",'Project List'!C28)</f>
        <v>Kiosk Substation Replacement (Condition)</v>
      </c>
      <c r="D28" s="163" t="str">
        <f>IF('Project List'!D28=0," ",'Project List'!D28)</f>
        <v>Service-Hampshire</v>
      </c>
      <c r="E28" s="162" t="str">
        <f>IF('Project List'!E28=0," ",'Project List'!E28)</f>
        <v>Transformers</v>
      </c>
      <c r="F28" s="163" t="str">
        <f>IF('Project List'!F28=0," ",'Project List'!F28)</f>
        <v>KIOSK MOUNTED ; &lt; = 22KV ;  &gt; 60 KVA AND &lt; = 600 KVA  ; MULTIPLE PHASE</v>
      </c>
      <c r="G28" s="147" t="str">
        <f t="shared" si="0"/>
        <v>Transformers - KIOSK MOUNTED ; &lt; = 22KV ;  &gt; 60 KVA AND &lt; = 600 KVA  ; MULTIPLE PHASE</v>
      </c>
      <c r="H28" s="196">
        <v>0.5</v>
      </c>
      <c r="I28" s="109">
        <v>0</v>
      </c>
      <c r="J28" s="109">
        <v>0</v>
      </c>
      <c r="K28" s="109">
        <v>0</v>
      </c>
      <c r="L28" s="109">
        <v>0</v>
      </c>
      <c r="M28" s="109">
        <v>0</v>
      </c>
      <c r="N28" s="109">
        <v>0</v>
      </c>
      <c r="O28" s="146">
        <f t="shared" si="1"/>
        <v>0</v>
      </c>
      <c r="P28" s="92"/>
      <c r="Q28" s="92"/>
      <c r="R28" s="92"/>
      <c r="S28" s="92"/>
      <c r="T28" s="92"/>
      <c r="U28" s="92"/>
      <c r="V28" s="92"/>
      <c r="W28" s="112"/>
      <c r="X28" s="90"/>
    </row>
    <row r="29" spans="1:24" x14ac:dyDescent="0.2">
      <c r="A29" s="90"/>
      <c r="B29" s="162">
        <f>IF('Project List'!B29=0," ",'Project List'!B29)</f>
        <v>144</v>
      </c>
      <c r="C29" s="163" t="str">
        <f>IF('Project List'!C29=0," ",'Project List'!C29)</f>
        <v>Kiosk Substation Replacement (Rust)</v>
      </c>
      <c r="D29" s="163" t="str">
        <f>IF('Project List'!D29=0," ",'Project List'!D29)</f>
        <v>Multiple</v>
      </c>
      <c r="E29" s="162" t="str">
        <f>IF('Project List'!E29=0," ",'Project List'!E29)</f>
        <v>Transformers</v>
      </c>
      <c r="F29" s="163" t="str">
        <f>IF('Project List'!F29=0," ",'Project List'!F29)</f>
        <v>KIOSK MOUNTED ; &lt; = 22KV ;  &gt; 60 KVA AND &lt; = 600 KVA  ; MULTIPLE PHASE</v>
      </c>
      <c r="G29" s="147" t="str">
        <f t="shared" si="0"/>
        <v>Transformers - KIOSK MOUNTED ; &lt; = 22KV ;  &gt; 60 KVA AND &lt; = 600 KVA  ; MULTIPLE PHASE</v>
      </c>
      <c r="H29" s="196">
        <v>0.5</v>
      </c>
      <c r="I29" s="109">
        <v>0</v>
      </c>
      <c r="J29" s="109">
        <v>0</v>
      </c>
      <c r="K29" s="109">
        <v>0</v>
      </c>
      <c r="L29" s="109">
        <v>0</v>
      </c>
      <c r="M29" s="109">
        <v>0</v>
      </c>
      <c r="N29" s="109">
        <v>0</v>
      </c>
      <c r="O29" s="146">
        <f t="shared" si="1"/>
        <v>0</v>
      </c>
      <c r="P29" s="92"/>
      <c r="Q29" s="92"/>
      <c r="R29" s="92"/>
      <c r="S29" s="92"/>
      <c r="T29" s="92"/>
      <c r="U29" s="92"/>
      <c r="V29" s="92"/>
      <c r="W29" s="112"/>
      <c r="X29" s="90"/>
    </row>
    <row r="30" spans="1:24" x14ac:dyDescent="0.2">
      <c r="A30" s="90"/>
      <c r="B30" s="162">
        <f>IF('Project List'!B30=0," ",'Project List'!B30)</f>
        <v>150</v>
      </c>
      <c r="C30" s="163" t="str">
        <f>IF('Project List'!C30=0," ",'Project List'!C30)</f>
        <v>HV UG Cable Replacement</v>
      </c>
      <c r="D30" s="163" t="str">
        <f>IF('Project List'!D30=0," ",'Project List'!D30)</f>
        <v>Multiple</v>
      </c>
      <c r="E30" s="162" t="str">
        <f>IF('Project List'!E30=0," ",'Project List'!E30)</f>
        <v>UGCables</v>
      </c>
      <c r="F30" s="163" t="str">
        <f>IF('Project List'!F30=0," ",'Project List'!F30)</f>
        <v>&gt; 11 KV &amp; &lt; = 22 KV</v>
      </c>
      <c r="G30" s="147" t="str">
        <f t="shared" si="0"/>
        <v>UGCables - &gt; 11 KV &amp; &lt; = 22 KV</v>
      </c>
      <c r="H30" s="196">
        <v>2</v>
      </c>
      <c r="I30" s="109">
        <v>1.5</v>
      </c>
      <c r="J30" s="109">
        <v>1</v>
      </c>
      <c r="K30" s="109">
        <v>1</v>
      </c>
      <c r="L30" s="109">
        <v>1</v>
      </c>
      <c r="M30" s="109">
        <v>1</v>
      </c>
      <c r="N30" s="109">
        <v>1.5</v>
      </c>
      <c r="O30" s="146">
        <f t="shared" si="1"/>
        <v>5.5</v>
      </c>
      <c r="P30" s="92"/>
      <c r="Q30" s="92"/>
      <c r="R30" s="92"/>
      <c r="S30" s="92"/>
      <c r="T30" s="92"/>
      <c r="U30" s="92"/>
      <c r="V30" s="92"/>
      <c r="W30" s="112"/>
      <c r="X30" s="90"/>
    </row>
    <row r="31" spans="1:24" x14ac:dyDescent="0.2">
      <c r="A31" s="90"/>
      <c r="B31" s="162">
        <f>IF('Project List'!B31=0," ",'Project List'!B31)</f>
        <v>150</v>
      </c>
      <c r="C31" s="163" t="str">
        <f>IF('Project List'!C31=0," ",'Project List'!C31)</f>
        <v>HV UG Cable Replacement</v>
      </c>
      <c r="D31" s="163" t="str">
        <f>IF('Project List'!D31=0," ",'Project List'!D31)</f>
        <v>Erskine Falls Rd</v>
      </c>
      <c r="E31" s="162" t="str">
        <f>IF('Project List'!E31=0," ",'Project List'!E31)</f>
        <v>UGCables</v>
      </c>
      <c r="F31" s="163" t="str">
        <f>IF('Project List'!F31=0," ",'Project List'!F31)</f>
        <v>&gt; 11 KV &amp; &lt; = 22 KV</v>
      </c>
      <c r="G31" s="147" t="str">
        <f t="shared" si="0"/>
        <v>UGCables - &gt; 11 KV &amp; &lt; = 22 KV</v>
      </c>
      <c r="H31" s="196">
        <v>0.5</v>
      </c>
      <c r="I31" s="109">
        <v>0</v>
      </c>
      <c r="J31" s="109">
        <v>0</v>
      </c>
      <c r="K31" s="109">
        <v>0</v>
      </c>
      <c r="L31" s="109">
        <v>0</v>
      </c>
      <c r="M31" s="109">
        <v>0</v>
      </c>
      <c r="N31" s="109">
        <v>0</v>
      </c>
      <c r="O31" s="146">
        <f t="shared" si="1"/>
        <v>0</v>
      </c>
      <c r="P31" s="92"/>
      <c r="Q31" s="92"/>
      <c r="R31" s="92"/>
      <c r="S31" s="92"/>
      <c r="T31" s="92"/>
      <c r="U31" s="92"/>
      <c r="V31" s="92"/>
      <c r="W31" s="112"/>
      <c r="X31" s="90"/>
    </row>
    <row r="32" spans="1:24" x14ac:dyDescent="0.2">
      <c r="A32" s="90"/>
      <c r="B32" s="162">
        <f>IF('Project List'!B32=0," ",'Project List'!B32)</f>
        <v>150</v>
      </c>
      <c r="C32" s="163" t="str">
        <f>IF('Project List'!C32=0," ",'Project List'!C32)</f>
        <v>Underground Pillar/Pit Replacement</v>
      </c>
      <c r="D32" s="163" t="str">
        <f>IF('Project List'!D32=0," ",'Project List'!D32)</f>
        <v>Multiple</v>
      </c>
      <c r="E32" s="162" t="str">
        <f>IF('Project List'!E32=0," ",'Project List'!E32)</f>
        <v>Other</v>
      </c>
      <c r="F32" s="163" t="str">
        <f>IF('Project List'!F32=0," ",'Project List'!F32)</f>
        <v>Pillar / Pit</v>
      </c>
      <c r="G32" s="147" t="str">
        <f t="shared" si="0"/>
        <v>Other - Pillar / Pit</v>
      </c>
      <c r="H32" s="196">
        <v>3.5</v>
      </c>
      <c r="I32" s="109">
        <v>4</v>
      </c>
      <c r="J32" s="109">
        <v>4</v>
      </c>
      <c r="K32" s="109">
        <v>4</v>
      </c>
      <c r="L32" s="109">
        <v>4</v>
      </c>
      <c r="M32" s="109">
        <v>4</v>
      </c>
      <c r="N32" s="109">
        <v>4</v>
      </c>
      <c r="O32" s="146">
        <f t="shared" si="1"/>
        <v>20</v>
      </c>
      <c r="P32" s="92"/>
      <c r="Q32" s="92"/>
      <c r="R32" s="92"/>
      <c r="S32" s="92"/>
      <c r="T32" s="92"/>
      <c r="U32" s="92"/>
      <c r="V32" s="92"/>
      <c r="W32" s="112"/>
      <c r="X32" s="90"/>
    </row>
    <row r="33" spans="1:24" x14ac:dyDescent="0.2">
      <c r="A33" s="90"/>
      <c r="B33" s="162">
        <f>IF('Project List'!B33=0," ",'Project List'!B33)</f>
        <v>150</v>
      </c>
      <c r="C33" s="163" t="str">
        <f>IF('Project List'!C33=0," ",'Project List'!C33)</f>
        <v>LV UG Cables Planned Replacement</v>
      </c>
      <c r="D33" s="163" t="str">
        <f>IF('Project List'!D33=0," ",'Project List'!D33)</f>
        <v>Multiple</v>
      </c>
      <c r="E33" s="162" t="str">
        <f>IF('Project List'!E33=0," ",'Project List'!E33)</f>
        <v>UGCables</v>
      </c>
      <c r="F33" s="163" t="str">
        <f>IF('Project List'!F33=0," ",'Project List'!F33)</f>
        <v>˂ = 1 KV</v>
      </c>
      <c r="G33" s="147" t="str">
        <f t="shared" si="0"/>
        <v>UGCables - ˂ = 1 KV</v>
      </c>
      <c r="H33" s="196">
        <v>1</v>
      </c>
      <c r="I33" s="109">
        <v>1</v>
      </c>
      <c r="J33" s="109">
        <v>1</v>
      </c>
      <c r="K33" s="109">
        <v>1</v>
      </c>
      <c r="L33" s="109">
        <v>1</v>
      </c>
      <c r="M33" s="109">
        <v>1</v>
      </c>
      <c r="N33" s="109">
        <v>1</v>
      </c>
      <c r="O33" s="146">
        <f t="shared" si="1"/>
        <v>5</v>
      </c>
      <c r="P33" s="92"/>
      <c r="Q33" s="92"/>
      <c r="R33" s="92"/>
      <c r="S33" s="92"/>
      <c r="T33" s="92"/>
      <c r="U33" s="92"/>
      <c r="V33" s="92"/>
      <c r="W33" s="112"/>
      <c r="X33" s="90"/>
    </row>
    <row r="34" spans="1:24" x14ac:dyDescent="0.2">
      <c r="A34" s="90"/>
      <c r="B34" s="162">
        <f>IF('Project List'!B34=0," ",'Project List'!B34)</f>
        <v>154</v>
      </c>
      <c r="C34" s="163" t="str">
        <f>IF('Project List'!C34=0," ",'Project List'!C34)</f>
        <v>Unplanned Plant Replacement</v>
      </c>
      <c r="D34" s="163" t="str">
        <f>IF('Project List'!D34=0," ",'Project List'!D34)</f>
        <v>Multiple</v>
      </c>
      <c r="E34" s="162" t="str">
        <f>IF('Project List'!E34=0," ",'Project List'!E34)</f>
        <v>Other</v>
      </c>
      <c r="F34" s="163" t="str">
        <f>IF('Project List'!F34=0," ",'Project List'!F34)</f>
        <v>Residual</v>
      </c>
      <c r="G34" s="147" t="str">
        <f t="shared" si="0"/>
        <v>Other - Residual</v>
      </c>
      <c r="H34" s="196">
        <v>1</v>
      </c>
      <c r="I34" s="109">
        <v>1</v>
      </c>
      <c r="J34" s="109">
        <v>1</v>
      </c>
      <c r="K34" s="109">
        <v>1</v>
      </c>
      <c r="L34" s="109">
        <v>1</v>
      </c>
      <c r="M34" s="109">
        <v>1</v>
      </c>
      <c r="N34" s="109">
        <v>1</v>
      </c>
      <c r="O34" s="146">
        <f t="shared" si="1"/>
        <v>5</v>
      </c>
      <c r="P34" s="92"/>
      <c r="Q34" s="92"/>
      <c r="R34" s="92"/>
      <c r="S34" s="92"/>
      <c r="T34" s="92"/>
      <c r="U34" s="92"/>
      <c r="V34" s="92"/>
      <c r="W34" s="112"/>
      <c r="X34" s="90"/>
    </row>
    <row r="35" spans="1:24" x14ac:dyDescent="0.2">
      <c r="A35" s="90"/>
      <c r="B35" s="162">
        <f>IF('Project List'!B35=0," ",'Project List'!B35)</f>
        <v>157</v>
      </c>
      <c r="C35" s="163" t="str">
        <f>IF('Project List'!C35=0," ",'Project List'!C35)</f>
        <v>22kV Circuit Breaker Bushing Replacement / CB Refurb</v>
      </c>
      <c r="D35" s="163" t="str">
        <f>IF('Project List'!D35=0," ",'Project List'!D35)</f>
        <v>(blank)</v>
      </c>
      <c r="E35" s="162" t="str">
        <f>IF('Project List'!E35=0," ",'Project List'!E35)</f>
        <v>Other</v>
      </c>
      <c r="F35" s="163" t="str">
        <f>IF('Project List'!F35=0," ",'Project List'!F35)</f>
        <v>Circuit Breaker Refurbishment</v>
      </c>
      <c r="G35" s="147" t="str">
        <f t="shared" si="0"/>
        <v>Other - Circuit Breaker Refurbishment</v>
      </c>
      <c r="H35" s="196">
        <v>1</v>
      </c>
      <c r="I35" s="109">
        <v>1</v>
      </c>
      <c r="J35" s="109">
        <v>1</v>
      </c>
      <c r="K35" s="109">
        <v>1</v>
      </c>
      <c r="L35" s="109">
        <v>1</v>
      </c>
      <c r="M35" s="109">
        <v>1</v>
      </c>
      <c r="N35" s="109">
        <v>1</v>
      </c>
      <c r="O35" s="146">
        <f t="shared" si="1"/>
        <v>5</v>
      </c>
      <c r="P35" s="92"/>
      <c r="Q35" s="92"/>
      <c r="R35" s="92"/>
      <c r="S35" s="92"/>
      <c r="T35" s="92"/>
      <c r="U35" s="92"/>
      <c r="V35" s="92"/>
      <c r="W35" s="112"/>
      <c r="X35" s="90"/>
    </row>
    <row r="36" spans="1:24" x14ac:dyDescent="0.2">
      <c r="A36" s="90"/>
      <c r="B36" s="162">
        <f>IF('Project List'!B36=0," ",'Project List'!B36)</f>
        <v>157</v>
      </c>
      <c r="C36" s="163" t="str">
        <f>IF('Project List'!C36=0," ",'Project List'!C36)</f>
        <v>22kV Capacitor Bank Step Switch replacement</v>
      </c>
      <c r="D36" s="163" t="str">
        <f>IF('Project List'!D36=0," ",'Project List'!D36)</f>
        <v>Multiple</v>
      </c>
      <c r="E36" s="162" t="str">
        <f>IF('Project List'!E36=0," ",'Project List'!E36)</f>
        <v>Switchgear</v>
      </c>
      <c r="F36" s="163" t="str">
        <f>IF('Project List'!F36=0," ",'Project List'!F36)</f>
        <v>&gt; 11 KV &amp; &lt; = 22 KV  ; CIRCUIT BREAKER</v>
      </c>
      <c r="G36" s="147" t="str">
        <f t="shared" si="0"/>
        <v>Switchgear - &gt; 11 KV &amp; &lt; = 22 KV  ; CIRCUIT BREAKER</v>
      </c>
      <c r="H36" s="196">
        <v>2</v>
      </c>
      <c r="I36" s="109">
        <v>2</v>
      </c>
      <c r="J36" s="109">
        <v>2</v>
      </c>
      <c r="K36" s="109">
        <v>2</v>
      </c>
      <c r="L36" s="109">
        <v>2</v>
      </c>
      <c r="M36" s="109">
        <v>2</v>
      </c>
      <c r="N36" s="109">
        <v>2</v>
      </c>
      <c r="O36" s="146">
        <f t="shared" si="1"/>
        <v>10</v>
      </c>
      <c r="P36" s="92"/>
      <c r="Q36" s="92"/>
      <c r="R36" s="92"/>
      <c r="S36" s="92"/>
      <c r="T36" s="92"/>
      <c r="U36" s="92"/>
      <c r="V36" s="92"/>
      <c r="W36" s="112"/>
      <c r="X36" s="90"/>
    </row>
    <row r="37" spans="1:24" x14ac:dyDescent="0.2">
      <c r="A37" s="90"/>
      <c r="B37" s="162">
        <f>IF('Project List'!B37=0," ",'Project List'!B37)</f>
        <v>157</v>
      </c>
      <c r="C37" s="163" t="str">
        <f>IF('Project List'!C37=0," ",'Project List'!C37)</f>
        <v>22kV Capacitor Bank Step Switch replacement</v>
      </c>
      <c r="D37" s="163" t="str">
        <f>IF('Project List'!D37=0," ",'Project List'!D37)</f>
        <v>GCY</v>
      </c>
      <c r="E37" s="162" t="str">
        <f>IF('Project List'!E37=0," ",'Project List'!E37)</f>
        <v>Switchgear</v>
      </c>
      <c r="F37" s="163" t="str">
        <f>IF('Project List'!F37=0," ",'Project List'!F37)</f>
        <v>&gt; 11 KV &amp; &lt; = 22 KV  ; CIRCUIT BREAKER</v>
      </c>
      <c r="G37" s="147" t="str">
        <f t="shared" si="0"/>
        <v>Switchgear - &gt; 11 KV &amp; &lt; = 22 KV  ; CIRCUIT BREAKER</v>
      </c>
      <c r="H37" s="196">
        <v>0.5</v>
      </c>
      <c r="I37" s="109">
        <v>0</v>
      </c>
      <c r="J37" s="109">
        <v>0</v>
      </c>
      <c r="K37" s="109">
        <v>0</v>
      </c>
      <c r="L37" s="109">
        <v>0</v>
      </c>
      <c r="M37" s="109">
        <v>0</v>
      </c>
      <c r="N37" s="109">
        <v>0</v>
      </c>
      <c r="O37" s="146">
        <f t="shared" si="1"/>
        <v>0</v>
      </c>
      <c r="P37" s="92"/>
      <c r="Q37" s="92"/>
      <c r="R37" s="92"/>
      <c r="S37" s="92"/>
      <c r="T37" s="92"/>
      <c r="U37" s="92"/>
      <c r="V37" s="92"/>
      <c r="W37" s="112"/>
      <c r="X37" s="90"/>
    </row>
    <row r="38" spans="1:24" x14ac:dyDescent="0.2">
      <c r="A38" s="90"/>
      <c r="B38" s="162">
        <f>IF('Project List'!B38=0," ",'Project List'!B38)</f>
        <v>157</v>
      </c>
      <c r="C38" s="163" t="str">
        <f>IF('Project List'!C38=0," ",'Project List'!C38)</f>
        <v>22kV Disconnect Switch Replacement</v>
      </c>
      <c r="D38" s="163" t="str">
        <f>IF('Project List'!D38=0," ",'Project List'!D38)</f>
        <v>Multiple</v>
      </c>
      <c r="E38" s="162" t="str">
        <f>IF('Project List'!E38=0," ",'Project List'!E38)</f>
        <v>Switchgear</v>
      </c>
      <c r="F38" s="163" t="str">
        <f>IF('Project List'!F38=0," ",'Project List'!F38)</f>
        <v>&gt; 11 KV &amp; &lt; = 22 KV  ; LOAD BREAK SWITCH</v>
      </c>
      <c r="G38" s="147" t="str">
        <f t="shared" si="0"/>
        <v>Switchgear - &gt; 11 KV &amp; &lt; = 22 KV  ; LOAD BREAK SWITCH</v>
      </c>
      <c r="H38" s="196">
        <v>0.5</v>
      </c>
      <c r="I38" s="109">
        <v>1</v>
      </c>
      <c r="J38" s="109">
        <v>1</v>
      </c>
      <c r="K38" s="109">
        <v>1</v>
      </c>
      <c r="L38" s="109">
        <v>1</v>
      </c>
      <c r="M38" s="109">
        <v>1</v>
      </c>
      <c r="N38" s="109">
        <v>1</v>
      </c>
      <c r="O38" s="146">
        <f t="shared" si="1"/>
        <v>5</v>
      </c>
      <c r="P38" s="92"/>
      <c r="Q38" s="92"/>
      <c r="R38" s="92"/>
      <c r="S38" s="92"/>
      <c r="T38" s="92"/>
      <c r="U38" s="92"/>
      <c r="V38" s="92"/>
      <c r="W38" s="112"/>
      <c r="X38" s="90"/>
    </row>
    <row r="39" spans="1:24" x14ac:dyDescent="0.2">
      <c r="A39" s="90"/>
      <c r="B39" s="162">
        <f>IF('Project List'!B39=0," ",'Project List'!B39)</f>
        <v>157</v>
      </c>
      <c r="C39" s="163" t="str">
        <f>IF('Project List'!C39=0," ",'Project List'!C39)</f>
        <v>22kV Insulator Replacement (3 Phase Groups)</v>
      </c>
      <c r="D39" s="163" t="str">
        <f>IF('Project List'!D39=0," ",'Project List'!D39)</f>
        <v>Multiple</v>
      </c>
      <c r="E39" s="162" t="str">
        <f>IF('Project List'!E39=0," ",'Project List'!E39)</f>
        <v>Switchgear</v>
      </c>
      <c r="F39" s="163" t="str">
        <f>IF('Project List'!F39=0," ",'Project List'!F39)</f>
        <v>&gt; 11 KV &amp; &lt; = 22 KV  ; LINKS</v>
      </c>
      <c r="G39" s="147" t="str">
        <f t="shared" si="0"/>
        <v>Switchgear - &gt; 11 KV &amp; &lt; = 22 KV  ; LINKS</v>
      </c>
      <c r="H39" s="196">
        <v>2</v>
      </c>
      <c r="I39" s="109">
        <v>2</v>
      </c>
      <c r="J39" s="109">
        <v>2</v>
      </c>
      <c r="K39" s="109">
        <v>2</v>
      </c>
      <c r="L39" s="109">
        <v>2</v>
      </c>
      <c r="M39" s="109">
        <v>2</v>
      </c>
      <c r="N39" s="109">
        <v>2</v>
      </c>
      <c r="O39" s="146">
        <f t="shared" si="1"/>
        <v>10</v>
      </c>
      <c r="P39" s="92"/>
      <c r="Q39" s="92"/>
      <c r="R39" s="92"/>
      <c r="S39" s="92"/>
      <c r="T39" s="92"/>
      <c r="U39" s="92"/>
      <c r="V39" s="92"/>
      <c r="W39" s="112"/>
      <c r="X39" s="90"/>
    </row>
    <row r="40" spans="1:24" x14ac:dyDescent="0.2">
      <c r="A40" s="90"/>
      <c r="B40" s="162">
        <f>IF('Project List'!B40=0," ",'Project List'!B40)</f>
        <v>157</v>
      </c>
      <c r="C40" s="163" t="str">
        <f>IF('Project List'!C40=0," ",'Project List'!C40)</f>
        <v>22kV Insulator Replacement (3 Phase Groups)</v>
      </c>
      <c r="D40" s="163" t="str">
        <f>IF('Project List'!D40=0," ",'Project List'!D40)</f>
        <v>CDN</v>
      </c>
      <c r="E40" s="162" t="str">
        <f>IF('Project List'!E40=0," ",'Project List'!E40)</f>
        <v>Switchgear</v>
      </c>
      <c r="F40" s="163" t="str">
        <f>IF('Project List'!F40=0," ",'Project List'!F40)</f>
        <v>&gt; 11 KV &amp; &lt; = 22 KV  ; LINKS</v>
      </c>
      <c r="G40" s="147" t="str">
        <f t="shared" si="0"/>
        <v>Switchgear - &gt; 11 KV &amp; &lt; = 22 KV  ; LINKS</v>
      </c>
      <c r="H40" s="196">
        <v>0.5</v>
      </c>
      <c r="I40" s="109">
        <v>0</v>
      </c>
      <c r="J40" s="109">
        <v>0</v>
      </c>
      <c r="K40" s="109">
        <v>0</v>
      </c>
      <c r="L40" s="109">
        <v>0</v>
      </c>
      <c r="M40" s="109">
        <v>0</v>
      </c>
      <c r="N40" s="109">
        <v>0</v>
      </c>
      <c r="O40" s="146">
        <f t="shared" si="1"/>
        <v>0</v>
      </c>
      <c r="P40" s="92"/>
      <c r="Q40" s="92"/>
      <c r="R40" s="92"/>
      <c r="S40" s="92"/>
      <c r="T40" s="92"/>
      <c r="U40" s="92"/>
      <c r="V40" s="92"/>
      <c r="W40" s="112"/>
      <c r="X40" s="90"/>
    </row>
    <row r="41" spans="1:24" x14ac:dyDescent="0.2">
      <c r="A41" s="90"/>
      <c r="B41" s="162">
        <f>IF('Project List'!B41=0," ",'Project List'!B41)</f>
        <v>157</v>
      </c>
      <c r="C41" s="163" t="str">
        <f>IF('Project List'!C41=0," ",'Project List'!C41)</f>
        <v>22kV Isolator Replacement  (3 Phase Groups)</v>
      </c>
      <c r="D41" s="163" t="str">
        <f>IF('Project List'!D41=0," ",'Project List'!D41)</f>
        <v>Multiple</v>
      </c>
      <c r="E41" s="162" t="str">
        <f>IF('Project List'!E41=0," ",'Project List'!E41)</f>
        <v>Switchgear</v>
      </c>
      <c r="F41" s="163" t="str">
        <f>IF('Project List'!F41=0," ",'Project List'!F41)</f>
        <v>&gt; 11 KV &amp; &lt; = 22 KV  ; LINKS</v>
      </c>
      <c r="G41" s="147" t="str">
        <f t="shared" si="0"/>
        <v>Switchgear - &gt; 11 KV &amp; &lt; = 22 KV  ; LINKS</v>
      </c>
      <c r="H41" s="196">
        <v>1.5</v>
      </c>
      <c r="I41" s="109">
        <v>2</v>
      </c>
      <c r="J41" s="109">
        <v>2</v>
      </c>
      <c r="K41" s="109">
        <v>2</v>
      </c>
      <c r="L41" s="109">
        <v>2</v>
      </c>
      <c r="M41" s="109">
        <v>2</v>
      </c>
      <c r="N41" s="109">
        <v>2</v>
      </c>
      <c r="O41" s="146">
        <f t="shared" si="1"/>
        <v>10</v>
      </c>
      <c r="P41" s="92"/>
      <c r="Q41" s="92"/>
      <c r="R41" s="92"/>
      <c r="S41" s="92"/>
      <c r="T41" s="92"/>
      <c r="U41" s="92"/>
      <c r="V41" s="92"/>
      <c r="W41" s="112"/>
      <c r="X41" s="90"/>
    </row>
    <row r="42" spans="1:24" x14ac:dyDescent="0.2">
      <c r="A42" s="90"/>
      <c r="B42" s="162">
        <f>IF('Project List'!B42=0," ",'Project List'!B42)</f>
        <v>157</v>
      </c>
      <c r="C42" s="163" t="str">
        <f>IF('Project List'!C42=0," ",'Project List'!C42)</f>
        <v>66kV Transformer Bushing Replacement</v>
      </c>
      <c r="D42" s="163" t="str">
        <f>IF('Project List'!D42=0," ",'Project List'!D42)</f>
        <v>Multiple</v>
      </c>
      <c r="E42" s="162" t="str">
        <f>IF('Project List'!E42=0," ",'Project List'!E42)</f>
        <v>Other</v>
      </c>
      <c r="F42" s="163" t="str">
        <f>IF('Project List'!F42=0," ",'Project List'!F42)</f>
        <v>Transformer Refurbishment</v>
      </c>
      <c r="G42" s="147" t="str">
        <f t="shared" si="0"/>
        <v>Other - Transformer Refurbishment</v>
      </c>
      <c r="H42" s="196">
        <v>1.5</v>
      </c>
      <c r="I42" s="109">
        <v>2</v>
      </c>
      <c r="J42" s="109">
        <v>2</v>
      </c>
      <c r="K42" s="109">
        <v>2</v>
      </c>
      <c r="L42" s="109">
        <v>2</v>
      </c>
      <c r="M42" s="109">
        <v>2</v>
      </c>
      <c r="N42" s="109">
        <v>2</v>
      </c>
      <c r="O42" s="146">
        <f t="shared" si="1"/>
        <v>10</v>
      </c>
      <c r="P42" s="92"/>
      <c r="Q42" s="92"/>
      <c r="R42" s="92"/>
      <c r="S42" s="92"/>
      <c r="T42" s="92"/>
      <c r="U42" s="92"/>
      <c r="V42" s="92"/>
      <c r="W42" s="112"/>
      <c r="X42" s="90"/>
    </row>
    <row r="43" spans="1:24" x14ac:dyDescent="0.2">
      <c r="A43" s="90"/>
      <c r="B43" s="162">
        <f>IF('Project List'!B43=0," ",'Project List'!B43)</f>
        <v>157</v>
      </c>
      <c r="C43" s="163" t="str">
        <f>IF('Project List'!C43=0," ",'Project List'!C43)</f>
        <v>66kV Transformer Bushing Replacement</v>
      </c>
      <c r="D43" s="163" t="str">
        <f>IF('Project List'!D43=0," ",'Project List'!D43)</f>
        <v>IWD Regulator</v>
      </c>
      <c r="E43" s="162" t="str">
        <f>IF('Project List'!E43=0," ",'Project List'!E43)</f>
        <v>Other</v>
      </c>
      <c r="F43" s="163" t="str">
        <f>IF('Project List'!F43=0," ",'Project List'!F43)</f>
        <v>Transformer Refurbishment</v>
      </c>
      <c r="G43" s="147" t="str">
        <f t="shared" si="0"/>
        <v>Other - Transformer Refurbishment</v>
      </c>
      <c r="H43" s="196">
        <v>0.5</v>
      </c>
      <c r="I43" s="109">
        <v>0</v>
      </c>
      <c r="J43" s="109">
        <v>0</v>
      </c>
      <c r="K43" s="109">
        <v>0</v>
      </c>
      <c r="L43" s="109">
        <v>0</v>
      </c>
      <c r="M43" s="109">
        <v>0</v>
      </c>
      <c r="N43" s="109">
        <v>0</v>
      </c>
      <c r="O43" s="146">
        <f t="shared" si="1"/>
        <v>0</v>
      </c>
      <c r="P43" s="92"/>
      <c r="Q43" s="92"/>
      <c r="R43" s="92"/>
      <c r="S43" s="92"/>
      <c r="T43" s="92"/>
      <c r="U43" s="92"/>
      <c r="V43" s="92"/>
      <c r="W43" s="112"/>
      <c r="X43" s="90"/>
    </row>
    <row r="44" spans="1:24" x14ac:dyDescent="0.2">
      <c r="A44" s="90"/>
      <c r="B44" s="162">
        <f>IF('Project List'!B44=0," ",'Project List'!B44)</f>
        <v>157</v>
      </c>
      <c r="C44" s="163" t="str">
        <f>IF('Project List'!C44=0," ",'Project List'!C44)</f>
        <v>66kV HPVA Disconnect Switch Refurbishment</v>
      </c>
      <c r="D44" s="163" t="str">
        <f>IF('Project List'!D44=0," ",'Project List'!D44)</f>
        <v>Multiple</v>
      </c>
      <c r="E44" s="162" t="str">
        <f>IF('Project List'!E44=0," ",'Project List'!E44)</f>
        <v>Switchgear</v>
      </c>
      <c r="F44" s="163" t="str">
        <f>IF('Project List'!F44=0," ",'Project List'!F44)</f>
        <v>&gt; 11 KV &amp; &lt; = 22 KV  ; LOAD BREAK SWITCH</v>
      </c>
      <c r="G44" s="147" t="str">
        <f t="shared" si="0"/>
        <v>Switchgear - &gt; 11 KV &amp; &lt; = 22 KV  ; LOAD BREAK SWITCH</v>
      </c>
      <c r="H44" s="196">
        <v>1</v>
      </c>
      <c r="I44" s="109">
        <v>2</v>
      </c>
      <c r="J44" s="109">
        <v>2</v>
      </c>
      <c r="K44" s="109">
        <v>2</v>
      </c>
      <c r="L44" s="109">
        <v>2</v>
      </c>
      <c r="M44" s="109">
        <v>2</v>
      </c>
      <c r="N44" s="109">
        <v>2</v>
      </c>
      <c r="O44" s="146">
        <f t="shared" si="1"/>
        <v>10</v>
      </c>
      <c r="P44" s="92"/>
      <c r="Q44" s="92"/>
      <c r="R44" s="92"/>
      <c r="S44" s="92"/>
      <c r="T44" s="92"/>
      <c r="U44" s="92"/>
      <c r="V44" s="92"/>
      <c r="W44" s="112"/>
      <c r="X44" s="90"/>
    </row>
    <row r="45" spans="1:24" x14ac:dyDescent="0.2">
      <c r="A45" s="90"/>
      <c r="B45" s="162">
        <f>IF('Project List'!B45=0," ",'Project List'!B45)</f>
        <v>157</v>
      </c>
      <c r="C45" s="163" t="str">
        <f>IF('Project List'!C45=0," ",'Project List'!C45)</f>
        <v>66kV HPVA Disconnect Switch Refurbishment</v>
      </c>
      <c r="D45" s="163" t="str">
        <f>IF('Project List'!D45=0," ",'Project List'!D45)</f>
        <v>MLN</v>
      </c>
      <c r="E45" s="162" t="str">
        <f>IF('Project List'!E45=0," ",'Project List'!E45)</f>
        <v>Switchgear</v>
      </c>
      <c r="F45" s="163" t="str">
        <f>IF('Project List'!F45=0," ",'Project List'!F45)</f>
        <v>&gt; 11 KV &amp; &lt; = 22 KV  ; LOAD BREAK SWITCH</v>
      </c>
      <c r="G45" s="147" t="str">
        <f t="shared" si="0"/>
        <v>Switchgear - &gt; 11 KV &amp; &lt; = 22 KV  ; LOAD BREAK SWITCH</v>
      </c>
      <c r="H45" s="196">
        <v>0</v>
      </c>
      <c r="I45" s="109">
        <v>0</v>
      </c>
      <c r="J45" s="109">
        <v>0</v>
      </c>
      <c r="K45" s="109">
        <v>0</v>
      </c>
      <c r="L45" s="109">
        <v>0</v>
      </c>
      <c r="M45" s="109">
        <v>0</v>
      </c>
      <c r="N45" s="109">
        <v>0</v>
      </c>
      <c r="O45" s="146">
        <f t="shared" si="1"/>
        <v>0</v>
      </c>
      <c r="P45" s="92"/>
      <c r="Q45" s="92"/>
      <c r="R45" s="92"/>
      <c r="S45" s="92"/>
      <c r="T45" s="92"/>
      <c r="U45" s="92"/>
      <c r="V45" s="92"/>
      <c r="W45" s="112"/>
      <c r="X45" s="90"/>
    </row>
    <row r="46" spans="1:24" x14ac:dyDescent="0.2">
      <c r="A46" s="90"/>
      <c r="B46" s="162">
        <f>IF('Project List'!B46=0," ",'Project List'!B46)</f>
        <v>157</v>
      </c>
      <c r="C46" s="163" t="str">
        <f>IF('Project List'!C46=0," ",'Project List'!C46)</f>
        <v>ACR Replacement 22kV THREE PHASE</v>
      </c>
      <c r="D46" s="163" t="str">
        <f>IF('Project List'!D46=0," ",'Project List'!D46)</f>
        <v>Multiple</v>
      </c>
      <c r="E46" s="162" t="str">
        <f>IF('Project List'!E46=0," ",'Project List'!E46)</f>
        <v>Other</v>
      </c>
      <c r="F46" s="163" t="str">
        <f>IF('Project List'!F46=0," ",'Project List'!F46)</f>
        <v>ACR</v>
      </c>
      <c r="G46" s="147" t="str">
        <f t="shared" si="0"/>
        <v>Other - ACR</v>
      </c>
      <c r="H46" s="196">
        <v>3</v>
      </c>
      <c r="I46" s="109">
        <v>4</v>
      </c>
      <c r="J46" s="109">
        <v>4</v>
      </c>
      <c r="K46" s="109">
        <v>4</v>
      </c>
      <c r="L46" s="109">
        <v>4</v>
      </c>
      <c r="M46" s="109">
        <v>4</v>
      </c>
      <c r="N46" s="109">
        <v>4</v>
      </c>
      <c r="O46" s="146">
        <f t="shared" si="1"/>
        <v>20</v>
      </c>
      <c r="P46" s="92"/>
      <c r="Q46" s="92"/>
      <c r="R46" s="92"/>
      <c r="S46" s="92"/>
      <c r="T46" s="92"/>
      <c r="U46" s="92"/>
      <c r="V46" s="92"/>
      <c r="W46" s="112"/>
      <c r="X46" s="90"/>
    </row>
    <row r="47" spans="1:24" x14ac:dyDescent="0.2">
      <c r="A47" s="90"/>
      <c r="B47" s="162">
        <f>IF('Project List'!B47=0," ",'Project List'!B47)</f>
        <v>157</v>
      </c>
      <c r="C47" s="163" t="str">
        <f>IF('Project List'!C47=0," ",'Project List'!C47)</f>
        <v>Control Cable Duct Replacement</v>
      </c>
      <c r="D47" s="163" t="str">
        <f>IF('Project List'!D47=0," ",'Project List'!D47)</f>
        <v>Multiple</v>
      </c>
      <c r="E47" s="162" t="str">
        <f>IF('Project List'!E47=0," ",'Project List'!E47)</f>
        <v>Other</v>
      </c>
      <c r="F47" s="163" t="str">
        <f>IF('Project List'!F47=0," ",'Project List'!F47)</f>
        <v>Zone Substation Major Building / Property / Facilities</v>
      </c>
      <c r="G47" s="147" t="str">
        <f t="shared" si="0"/>
        <v>Other - Zone Substation Major Building / Property / Facilities</v>
      </c>
      <c r="H47" s="196">
        <v>4</v>
      </c>
      <c r="I47" s="109">
        <v>4</v>
      </c>
      <c r="J47" s="109">
        <v>4</v>
      </c>
      <c r="K47" s="109">
        <v>4</v>
      </c>
      <c r="L47" s="109">
        <v>4</v>
      </c>
      <c r="M47" s="109">
        <v>4</v>
      </c>
      <c r="N47" s="109">
        <v>4</v>
      </c>
      <c r="O47" s="146">
        <f t="shared" si="1"/>
        <v>20</v>
      </c>
      <c r="P47" s="92"/>
      <c r="Q47" s="92"/>
      <c r="R47" s="92"/>
      <c r="S47" s="92"/>
      <c r="T47" s="92"/>
      <c r="U47" s="92"/>
      <c r="V47" s="92"/>
      <c r="W47" s="112"/>
      <c r="X47" s="90"/>
    </row>
    <row r="48" spans="1:24" x14ac:dyDescent="0.2">
      <c r="A48" s="90"/>
      <c r="B48" s="162">
        <f>IF('Project List'!B48=0," ",'Project List'!B48)</f>
        <v>157</v>
      </c>
      <c r="C48" s="163" t="str">
        <f>IF('Project List'!C48=0," ",'Project List'!C48)</f>
        <v>Flexibile (Portable) Zone Substation Earths Replacement</v>
      </c>
      <c r="D48" s="163" t="str">
        <f>IF('Project List'!D48=0," ",'Project List'!D48)</f>
        <v>Multiple</v>
      </c>
      <c r="E48" s="162" t="str">
        <f>IF('Project List'!E48=0," ",'Project List'!E48)</f>
        <v>Other</v>
      </c>
      <c r="F48" s="163" t="str">
        <f>IF('Project List'!F48=0," ",'Project List'!F48)</f>
        <v>Zone Substation Major Building / Property / Facilities</v>
      </c>
      <c r="G48" s="147" t="str">
        <f t="shared" si="0"/>
        <v>Other - Zone Substation Major Building / Property / Facilities</v>
      </c>
      <c r="H48" s="196">
        <v>2</v>
      </c>
      <c r="I48" s="109">
        <v>2</v>
      </c>
      <c r="J48" s="109">
        <v>2</v>
      </c>
      <c r="K48" s="109">
        <v>2</v>
      </c>
      <c r="L48" s="109">
        <v>2</v>
      </c>
      <c r="M48" s="109">
        <v>2</v>
      </c>
      <c r="N48" s="109">
        <v>2</v>
      </c>
      <c r="O48" s="146">
        <f t="shared" si="1"/>
        <v>10</v>
      </c>
      <c r="P48" s="92"/>
      <c r="Q48" s="92"/>
      <c r="R48" s="92"/>
      <c r="S48" s="92"/>
      <c r="T48" s="92"/>
      <c r="U48" s="92"/>
      <c r="V48" s="92"/>
      <c r="W48" s="112"/>
      <c r="X48" s="90"/>
    </row>
    <row r="49" spans="1:24" x14ac:dyDescent="0.2">
      <c r="A49" s="90"/>
      <c r="B49" s="162">
        <f>IF('Project List'!B49=0," ",'Project List'!B49)</f>
        <v>157</v>
      </c>
      <c r="C49" s="163" t="str">
        <f>IF('Project List'!C49=0," ",'Project List'!C49)</f>
        <v>CVT Replacement Porcelain Bushing risk</v>
      </c>
      <c r="D49" s="163" t="str">
        <f>IF('Project List'!D49=0," ",'Project List'!D49)</f>
        <v>Multiple</v>
      </c>
      <c r="E49" s="162" t="str">
        <f>IF('Project List'!E49=0," ",'Project List'!E49)</f>
        <v>Other</v>
      </c>
      <c r="F49" s="163" t="str">
        <f>IF('Project List'!F49=0," ",'Project List'!F49)</f>
        <v>Instrument Transformer</v>
      </c>
      <c r="G49" s="147" t="str">
        <f t="shared" si="0"/>
        <v>Other - Instrument Transformer</v>
      </c>
      <c r="H49" s="196">
        <v>1.5</v>
      </c>
      <c r="I49" s="109">
        <v>3</v>
      </c>
      <c r="J49" s="109">
        <v>3</v>
      </c>
      <c r="K49" s="109">
        <v>3</v>
      </c>
      <c r="L49" s="109">
        <v>3</v>
      </c>
      <c r="M49" s="109">
        <v>3</v>
      </c>
      <c r="N49" s="109">
        <v>3</v>
      </c>
      <c r="O49" s="146">
        <f t="shared" si="1"/>
        <v>15</v>
      </c>
      <c r="P49" s="92"/>
      <c r="Q49" s="92"/>
      <c r="R49" s="92"/>
      <c r="S49" s="92"/>
      <c r="T49" s="92"/>
      <c r="U49" s="92"/>
      <c r="V49" s="92"/>
      <c r="W49" s="112"/>
      <c r="X49" s="90"/>
    </row>
    <row r="50" spans="1:24" x14ac:dyDescent="0.2">
      <c r="A50" s="90"/>
      <c r="B50" s="162">
        <f>IF('Project List'!B50=0," ",'Project List'!B50)</f>
        <v>157</v>
      </c>
      <c r="C50" s="163" t="str">
        <f>IF('Project List'!C50=0," ",'Project List'!C50)</f>
        <v>CVT Replacement Porcelain Bushing risk</v>
      </c>
      <c r="D50" s="163" t="str">
        <f>IF('Project List'!D50=0," ",'Project List'!D50)</f>
        <v>WPD</v>
      </c>
      <c r="E50" s="162" t="str">
        <f>IF('Project List'!E50=0," ",'Project List'!E50)</f>
        <v>Other</v>
      </c>
      <c r="F50" s="163" t="str">
        <f>IF('Project List'!F50=0," ",'Project List'!F50)</f>
        <v>Instrument Transformer</v>
      </c>
      <c r="G50" s="147" t="str">
        <f t="shared" si="0"/>
        <v>Other - Instrument Transformer</v>
      </c>
      <c r="H50" s="196">
        <v>0</v>
      </c>
      <c r="I50" s="109">
        <v>0</v>
      </c>
      <c r="J50" s="109">
        <v>0</v>
      </c>
      <c r="K50" s="109">
        <v>0</v>
      </c>
      <c r="L50" s="109">
        <v>0</v>
      </c>
      <c r="M50" s="109">
        <v>0</v>
      </c>
      <c r="N50" s="109">
        <v>0</v>
      </c>
      <c r="O50" s="146">
        <f t="shared" si="1"/>
        <v>0</v>
      </c>
      <c r="P50" s="92"/>
      <c r="Q50" s="92"/>
      <c r="R50" s="92"/>
      <c r="S50" s="92"/>
      <c r="T50" s="92"/>
      <c r="U50" s="92"/>
      <c r="V50" s="92"/>
      <c r="W50" s="112"/>
      <c r="X50" s="90"/>
    </row>
    <row r="51" spans="1:24" x14ac:dyDescent="0.2">
      <c r="A51" s="90"/>
      <c r="B51" s="162">
        <f>IF('Project List'!B51=0," ",'Project List'!B51)</f>
        <v>157</v>
      </c>
      <c r="C51" s="163" t="str">
        <f>IF('Project List'!C51=0," ",'Project List'!C51)</f>
        <v>CVT Voltage Monitoring</v>
      </c>
      <c r="D51" s="163" t="str">
        <f>IF('Project List'!D51=0," ",'Project List'!D51)</f>
        <v>Multiple</v>
      </c>
      <c r="E51" s="162" t="str">
        <f>IF('Project List'!E51=0," ",'Project List'!E51)</f>
        <v>Other</v>
      </c>
      <c r="F51" s="163" t="str">
        <f>IF('Project List'!F51=0," ",'Project List'!F51)</f>
        <v>Instrument Transformer</v>
      </c>
      <c r="G51" s="147" t="str">
        <f t="shared" si="0"/>
        <v>Other - Instrument Transformer</v>
      </c>
      <c r="H51" s="196">
        <v>0</v>
      </c>
      <c r="I51" s="109">
        <v>0.5</v>
      </c>
      <c r="J51" s="109">
        <v>1</v>
      </c>
      <c r="K51" s="109">
        <v>1</v>
      </c>
      <c r="L51" s="109">
        <v>1</v>
      </c>
      <c r="M51" s="109">
        <v>1</v>
      </c>
      <c r="N51" s="109">
        <v>1</v>
      </c>
      <c r="O51" s="146">
        <f t="shared" si="1"/>
        <v>5</v>
      </c>
      <c r="P51" s="92"/>
      <c r="Q51" s="92"/>
      <c r="R51" s="92"/>
      <c r="S51" s="92"/>
      <c r="T51" s="92"/>
      <c r="U51" s="92"/>
      <c r="V51" s="92"/>
      <c r="W51" s="112"/>
      <c r="X51" s="90"/>
    </row>
    <row r="52" spans="1:24" x14ac:dyDescent="0.2">
      <c r="A52" s="90"/>
      <c r="B52" s="162">
        <f>IF('Project List'!B52=0," ",'Project List'!B52)</f>
        <v>157</v>
      </c>
      <c r="C52" s="163" t="str">
        <f>IF('Project List'!C52=0," ",'Project List'!C52)</f>
        <v>Instrument Transformer Replacement CTs and VTs</v>
      </c>
      <c r="D52" s="163" t="str">
        <f>IF('Project List'!D52=0," ",'Project List'!D52)</f>
        <v>Multiple</v>
      </c>
      <c r="E52" s="162" t="str">
        <f>IF('Project List'!E52=0," ",'Project List'!E52)</f>
        <v>Other</v>
      </c>
      <c r="F52" s="163" t="str">
        <f>IF('Project List'!F52=0," ",'Project List'!F52)</f>
        <v>Instrument Transformer</v>
      </c>
      <c r="G52" s="147" t="str">
        <f t="shared" si="0"/>
        <v>Other - Instrument Transformer</v>
      </c>
      <c r="H52" s="196">
        <v>1</v>
      </c>
      <c r="I52" s="109">
        <v>2</v>
      </c>
      <c r="J52" s="109">
        <v>2</v>
      </c>
      <c r="K52" s="109">
        <v>2</v>
      </c>
      <c r="L52" s="109">
        <v>2</v>
      </c>
      <c r="M52" s="109">
        <v>2</v>
      </c>
      <c r="N52" s="109">
        <v>2</v>
      </c>
      <c r="O52" s="146">
        <f t="shared" si="1"/>
        <v>10</v>
      </c>
      <c r="P52" s="92"/>
      <c r="Q52" s="92"/>
      <c r="R52" s="92"/>
      <c r="S52" s="92"/>
      <c r="T52" s="92"/>
      <c r="U52" s="92"/>
      <c r="V52" s="92"/>
      <c r="W52" s="112"/>
      <c r="X52" s="90"/>
    </row>
    <row r="53" spans="1:24" x14ac:dyDescent="0.2">
      <c r="A53" s="90"/>
      <c r="B53" s="162">
        <f>IF('Project List'!B53=0," ",'Project List'!B53)</f>
        <v>157</v>
      </c>
      <c r="C53" s="163" t="str">
        <f>IF('Project List'!C53=0," ",'Project List'!C53)</f>
        <v>Instrument Transformer Replacement CTs and VTs</v>
      </c>
      <c r="D53" s="163" t="str">
        <f>IF('Project List'!D53=0," ",'Project List'!D53)</f>
        <v>BAN VT (EE)</v>
      </c>
      <c r="E53" s="162" t="str">
        <f>IF('Project List'!E53=0," ",'Project List'!E53)</f>
        <v>Other</v>
      </c>
      <c r="F53" s="163" t="str">
        <f>IF('Project List'!F53=0," ",'Project List'!F53)</f>
        <v>Instrument Transformer</v>
      </c>
      <c r="G53" s="147" t="str">
        <f t="shared" si="0"/>
        <v>Other - Instrument Transformer</v>
      </c>
      <c r="H53" s="196">
        <v>1.5</v>
      </c>
      <c r="I53" s="109">
        <v>0</v>
      </c>
      <c r="J53" s="109">
        <v>0</v>
      </c>
      <c r="K53" s="109">
        <v>0</v>
      </c>
      <c r="L53" s="109">
        <v>0</v>
      </c>
      <c r="M53" s="109">
        <v>0</v>
      </c>
      <c r="N53" s="109">
        <v>0</v>
      </c>
      <c r="O53" s="146">
        <f t="shared" si="1"/>
        <v>0</v>
      </c>
      <c r="P53" s="92"/>
      <c r="Q53" s="92"/>
      <c r="R53" s="92"/>
      <c r="S53" s="92"/>
      <c r="T53" s="92"/>
      <c r="U53" s="92"/>
      <c r="V53" s="92"/>
      <c r="W53" s="112"/>
      <c r="X53" s="90"/>
    </row>
    <row r="54" spans="1:24" x14ac:dyDescent="0.2">
      <c r="A54" s="90"/>
      <c r="B54" s="162">
        <f>IF('Project List'!B54=0," ",'Project List'!B54)</f>
        <v>157</v>
      </c>
      <c r="C54" s="163" t="str">
        <f>IF('Project List'!C54=0," ",'Project List'!C54)</f>
        <v>Station Service Transformers Replacement</v>
      </c>
      <c r="D54" s="163" t="str">
        <f>IF('Project List'!D54=0," ",'Project List'!D54)</f>
        <v>Multiple</v>
      </c>
      <c r="E54" s="162" t="str">
        <f>IF('Project List'!E54=0," ",'Project List'!E54)</f>
        <v>Transformers</v>
      </c>
      <c r="F54" s="163" t="str">
        <f>IF('Project List'!F54=0," ",'Project List'!F54)</f>
        <v>KIOSK MOUNTED ; &lt; = 22KV ;  &gt; 60 KVA AND &lt; = 600 KVA  ; MULTIPLE PHASE</v>
      </c>
      <c r="G54" s="147" t="str">
        <f t="shared" si="0"/>
        <v>Transformers - KIOSK MOUNTED ; &lt; = 22KV ;  &gt; 60 KVA AND &lt; = 600 KVA  ; MULTIPLE PHASE</v>
      </c>
      <c r="H54" s="196">
        <v>1</v>
      </c>
      <c r="I54" s="109">
        <v>1</v>
      </c>
      <c r="J54" s="109">
        <v>1</v>
      </c>
      <c r="K54" s="109">
        <v>1</v>
      </c>
      <c r="L54" s="109">
        <v>1</v>
      </c>
      <c r="M54" s="109">
        <v>1</v>
      </c>
      <c r="N54" s="109">
        <v>1</v>
      </c>
      <c r="O54" s="146">
        <f t="shared" si="1"/>
        <v>5</v>
      </c>
      <c r="P54" s="92"/>
      <c r="Q54" s="92"/>
      <c r="R54" s="92"/>
      <c r="S54" s="92"/>
      <c r="T54" s="92"/>
      <c r="U54" s="92"/>
      <c r="V54" s="92"/>
      <c r="W54" s="112"/>
      <c r="X54" s="90"/>
    </row>
    <row r="55" spans="1:24" x14ac:dyDescent="0.2">
      <c r="A55" s="90"/>
      <c r="B55" s="162">
        <f>IF('Project List'!B55=0," ",'Project List'!B55)</f>
        <v>157</v>
      </c>
      <c r="C55" s="163" t="str">
        <f>IF('Project List'!C55=0," ",'Project List'!C55)</f>
        <v>Surge Arrester Replacement</v>
      </c>
      <c r="D55" s="163" t="str">
        <f>IF('Project List'!D55=0," ",'Project List'!D55)</f>
        <v>Multiple</v>
      </c>
      <c r="E55" s="162" t="str">
        <f>IF('Project List'!E55=0," ",'Project List'!E55)</f>
        <v>Other</v>
      </c>
      <c r="F55" s="163" t="str">
        <f>IF('Project List'!F55=0," ",'Project List'!F55)</f>
        <v>Surge Diverter</v>
      </c>
      <c r="G55" s="147" t="str">
        <f t="shared" si="0"/>
        <v>Other - Surge Diverter</v>
      </c>
      <c r="H55" s="196">
        <v>1</v>
      </c>
      <c r="I55" s="109">
        <v>1</v>
      </c>
      <c r="J55" s="109">
        <v>1</v>
      </c>
      <c r="K55" s="109">
        <v>1</v>
      </c>
      <c r="L55" s="109">
        <v>1</v>
      </c>
      <c r="M55" s="109">
        <v>1</v>
      </c>
      <c r="N55" s="109">
        <v>1</v>
      </c>
      <c r="O55" s="146">
        <f t="shared" si="1"/>
        <v>5</v>
      </c>
      <c r="P55" s="92"/>
      <c r="Q55" s="92"/>
      <c r="R55" s="92"/>
      <c r="S55" s="92"/>
      <c r="T55" s="92"/>
      <c r="U55" s="92"/>
      <c r="V55" s="92"/>
      <c r="W55" s="112"/>
      <c r="X55" s="90"/>
    </row>
    <row r="56" spans="1:24" x14ac:dyDescent="0.2">
      <c r="A56" s="90"/>
      <c r="B56" s="162">
        <f>IF('Project List'!B56=0," ",'Project List'!B56)</f>
        <v>157</v>
      </c>
      <c r="C56" s="163" t="str">
        <f>IF('Project List'!C56=0," ",'Project List'!C56)</f>
        <v>Transformer Monitoring (WTI and OTI Replacement)</v>
      </c>
      <c r="D56" s="163" t="str">
        <f>IF('Project List'!D56=0," ",'Project List'!D56)</f>
        <v>Multiple</v>
      </c>
      <c r="E56" s="162" t="str">
        <f>IF('Project List'!E56=0," ",'Project List'!E56)</f>
        <v>Other</v>
      </c>
      <c r="F56" s="163" t="str">
        <f>IF('Project List'!F56=0," ",'Project List'!F56)</f>
        <v>Transformer Refurbishment</v>
      </c>
      <c r="G56" s="147" t="str">
        <f t="shared" si="0"/>
        <v>Other - Transformer Refurbishment</v>
      </c>
      <c r="H56" s="196">
        <v>1</v>
      </c>
      <c r="I56" s="109">
        <v>1</v>
      </c>
      <c r="J56" s="109">
        <v>1</v>
      </c>
      <c r="K56" s="109">
        <v>1</v>
      </c>
      <c r="L56" s="109">
        <v>1</v>
      </c>
      <c r="M56" s="109">
        <v>1</v>
      </c>
      <c r="N56" s="109">
        <v>1</v>
      </c>
      <c r="O56" s="146">
        <f t="shared" si="1"/>
        <v>5</v>
      </c>
      <c r="P56" s="92"/>
      <c r="Q56" s="92"/>
      <c r="R56" s="92"/>
      <c r="S56" s="92"/>
      <c r="T56" s="92"/>
      <c r="U56" s="92"/>
      <c r="V56" s="92"/>
      <c r="W56" s="112"/>
      <c r="X56" s="90"/>
    </row>
    <row r="57" spans="1:24" x14ac:dyDescent="0.2">
      <c r="A57" s="90"/>
      <c r="B57" s="162">
        <f>IF('Project List'!B57=0," ",'Project List'!B57)</f>
        <v>157</v>
      </c>
      <c r="C57" s="163" t="str">
        <f>IF('Project List'!C57=0," ",'Project List'!C57)</f>
        <v>Transformer Monitoring (WTI and OTI Replacement)</v>
      </c>
      <c r="D57" s="163" t="str">
        <f>IF('Project List'!D57=0," ",'Project List'!D57)</f>
        <v>AL</v>
      </c>
      <c r="E57" s="162" t="str">
        <f>IF('Project List'!E57=0," ",'Project List'!E57)</f>
        <v>Other</v>
      </c>
      <c r="F57" s="163" t="str">
        <f>IF('Project List'!F57=0," ",'Project List'!F57)</f>
        <v>Transformer Refurbishment</v>
      </c>
      <c r="G57" s="147" t="str">
        <f t="shared" si="0"/>
        <v>Other - Transformer Refurbishment</v>
      </c>
      <c r="H57" s="196">
        <v>0.5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109">
        <v>0</v>
      </c>
      <c r="O57" s="146">
        <f t="shared" si="1"/>
        <v>0</v>
      </c>
      <c r="P57" s="92"/>
      <c r="Q57" s="92"/>
      <c r="R57" s="92"/>
      <c r="S57" s="92"/>
      <c r="T57" s="92"/>
      <c r="U57" s="92"/>
      <c r="V57" s="92"/>
      <c r="W57" s="112"/>
      <c r="X57" s="90"/>
    </row>
    <row r="58" spans="1:24" x14ac:dyDescent="0.2">
      <c r="A58" s="90"/>
      <c r="B58" s="162">
        <f>IF('Project List'!B58=0," ",'Project List'!B58)</f>
        <v>157</v>
      </c>
      <c r="C58" s="163" t="str">
        <f>IF('Project List'!C58=0," ",'Project List'!C58)</f>
        <v>Transformer Refurbishment</v>
      </c>
      <c r="D58" s="163" t="str">
        <f>IF('Project List'!D58=0," ",'Project List'!D58)</f>
        <v>Multiple</v>
      </c>
      <c r="E58" s="162" t="str">
        <f>IF('Project List'!E58=0," ",'Project List'!E58)</f>
        <v>Other</v>
      </c>
      <c r="F58" s="163" t="str">
        <f>IF('Project List'!F58=0," ",'Project List'!F58)</f>
        <v>Transformer Refurbishment</v>
      </c>
      <c r="G58" s="147" t="str">
        <f t="shared" si="0"/>
        <v>Other - Transformer Refurbishment</v>
      </c>
      <c r="H58" s="196">
        <v>1</v>
      </c>
      <c r="I58" s="109">
        <v>2</v>
      </c>
      <c r="J58" s="109">
        <v>2</v>
      </c>
      <c r="K58" s="109">
        <v>2</v>
      </c>
      <c r="L58" s="109">
        <v>2</v>
      </c>
      <c r="M58" s="109">
        <v>2</v>
      </c>
      <c r="N58" s="109">
        <v>2</v>
      </c>
      <c r="O58" s="146">
        <f t="shared" si="1"/>
        <v>10</v>
      </c>
      <c r="P58" s="92"/>
      <c r="Q58" s="92"/>
      <c r="R58" s="92"/>
      <c r="S58" s="92"/>
      <c r="T58" s="92"/>
      <c r="U58" s="92"/>
      <c r="V58" s="92"/>
      <c r="W58" s="112"/>
      <c r="X58" s="90"/>
    </row>
    <row r="59" spans="1:24" x14ac:dyDescent="0.2">
      <c r="A59" s="90"/>
      <c r="B59" s="162">
        <f>IF('Project List'!B59=0," ",'Project List'!B59)</f>
        <v>157</v>
      </c>
      <c r="C59" s="163" t="str">
        <f>IF('Project List'!C59=0," ",'Project List'!C59)</f>
        <v>Transformer Refurbishment</v>
      </c>
      <c r="D59" s="163" t="str">
        <f>IF('Project List'!D59=0," ",'Project List'!D59)</f>
        <v>KRT 1, KRT 2</v>
      </c>
      <c r="E59" s="162" t="str">
        <f>IF('Project List'!E59=0," ",'Project List'!E59)</f>
        <v>Other</v>
      </c>
      <c r="F59" s="163" t="str">
        <f>IF('Project List'!F59=0," ",'Project List'!F59)</f>
        <v>Transformer Refurbishment</v>
      </c>
      <c r="G59" s="147" t="str">
        <f t="shared" si="0"/>
        <v>Other - Transformer Refurbishment</v>
      </c>
      <c r="H59" s="196">
        <v>0.5</v>
      </c>
      <c r="I59" s="109">
        <v>0</v>
      </c>
      <c r="J59" s="109">
        <v>0</v>
      </c>
      <c r="K59" s="109">
        <v>0</v>
      </c>
      <c r="L59" s="109">
        <v>0</v>
      </c>
      <c r="M59" s="109">
        <v>0</v>
      </c>
      <c r="N59" s="109">
        <v>0</v>
      </c>
      <c r="O59" s="146">
        <f t="shared" si="1"/>
        <v>0</v>
      </c>
      <c r="P59" s="92"/>
      <c r="Q59" s="92"/>
      <c r="R59" s="92"/>
      <c r="S59" s="92"/>
      <c r="T59" s="92"/>
      <c r="U59" s="92"/>
      <c r="V59" s="92"/>
      <c r="W59" s="112"/>
      <c r="X59" s="90"/>
    </row>
    <row r="60" spans="1:24" x14ac:dyDescent="0.2">
      <c r="A60" s="90"/>
      <c r="B60" s="162">
        <f>IF('Project List'!B60=0," ",'Project List'!B60)</f>
        <v>157</v>
      </c>
      <c r="C60" s="163" t="str">
        <f>IF('Project List'!C60=0," ",'Project List'!C60)</f>
        <v>66kV Transformer Bushing Replacement</v>
      </c>
      <c r="D60" s="163" t="str">
        <f>IF('Project List'!D60=0," ",'Project List'!D60)</f>
        <v>BMH No2 Trans</v>
      </c>
      <c r="E60" s="162" t="str">
        <f>IF('Project List'!E60=0," ",'Project List'!E60)</f>
        <v>Other</v>
      </c>
      <c r="F60" s="163" t="str">
        <f>IF('Project List'!F60=0," ",'Project List'!F60)</f>
        <v>Transformer Refurbishment</v>
      </c>
      <c r="G60" s="147" t="str">
        <f t="shared" si="0"/>
        <v>Other - Transformer Refurbishment</v>
      </c>
      <c r="H60" s="196">
        <v>1.5</v>
      </c>
      <c r="I60" s="109">
        <v>0</v>
      </c>
      <c r="J60" s="109">
        <v>0</v>
      </c>
      <c r="K60" s="109">
        <v>0</v>
      </c>
      <c r="L60" s="109">
        <v>0</v>
      </c>
      <c r="M60" s="109">
        <v>0</v>
      </c>
      <c r="N60" s="109">
        <v>0</v>
      </c>
      <c r="O60" s="146">
        <f t="shared" si="1"/>
        <v>0</v>
      </c>
      <c r="P60" s="92"/>
      <c r="Q60" s="92"/>
      <c r="R60" s="92"/>
      <c r="S60" s="92"/>
      <c r="T60" s="92"/>
      <c r="U60" s="92"/>
      <c r="V60" s="92"/>
      <c r="W60" s="112"/>
      <c r="X60" s="90"/>
    </row>
    <row r="61" spans="1:24" x14ac:dyDescent="0.2">
      <c r="A61" s="90"/>
      <c r="B61" s="162">
        <f>IF('Project List'!B61=0," ",'Project List'!B61)</f>
        <v>157</v>
      </c>
      <c r="C61" s="163" t="str">
        <f>IF('Project List'!C61=0," ",'Project List'!C61)</f>
        <v>66kV Transformer Bushing Replacement</v>
      </c>
      <c r="D61" s="163" t="str">
        <f>IF('Project List'!D61=0," ",'Project List'!D61)</f>
        <v>FNS No1, No2 &amp; No3 Trans</v>
      </c>
      <c r="E61" s="162" t="str">
        <f>IF('Project List'!E61=0," ",'Project List'!E61)</f>
        <v>Other</v>
      </c>
      <c r="F61" s="163" t="str">
        <f>IF('Project List'!F61=0," ",'Project List'!F61)</f>
        <v>Transformer Refurbishment</v>
      </c>
      <c r="G61" s="147" t="str">
        <f t="shared" si="0"/>
        <v>Other - Transformer Refurbishment</v>
      </c>
      <c r="H61" s="196">
        <v>0</v>
      </c>
      <c r="I61" s="109">
        <v>0.5</v>
      </c>
      <c r="J61" s="109">
        <v>0.5</v>
      </c>
      <c r="K61" s="109">
        <v>0</v>
      </c>
      <c r="L61" s="109">
        <v>0</v>
      </c>
      <c r="M61" s="109">
        <v>0</v>
      </c>
      <c r="N61" s="109">
        <v>0</v>
      </c>
      <c r="O61" s="146">
        <f t="shared" si="1"/>
        <v>0.5</v>
      </c>
      <c r="P61" s="92"/>
      <c r="Q61" s="92"/>
      <c r="R61" s="92"/>
      <c r="S61" s="92"/>
      <c r="T61" s="92"/>
      <c r="U61" s="92"/>
      <c r="V61" s="92"/>
      <c r="W61" s="112"/>
      <c r="X61" s="90"/>
    </row>
    <row r="62" spans="1:24" x14ac:dyDescent="0.2">
      <c r="A62" s="90"/>
      <c r="B62" s="162">
        <f>IF('Project List'!B62=0," ",'Project List'!B62)</f>
        <v>157</v>
      </c>
      <c r="C62" s="163" t="str">
        <f>IF('Project List'!C62=0," ",'Project List'!C62)</f>
        <v>66kV Transformer Bushing Replacement</v>
      </c>
      <c r="D62" s="163" t="str">
        <f>IF('Project List'!D62=0," ",'Project List'!D62)</f>
        <v>GL No1 &amp; No2 Trans</v>
      </c>
      <c r="E62" s="162" t="str">
        <f>IF('Project List'!E62=0," ",'Project List'!E62)</f>
        <v>Other</v>
      </c>
      <c r="F62" s="163" t="str">
        <f>IF('Project List'!F62=0," ",'Project List'!F62)</f>
        <v>Transformer Refurbishment</v>
      </c>
      <c r="G62" s="147" t="str">
        <f t="shared" si="0"/>
        <v>Other - Transformer Refurbishment</v>
      </c>
      <c r="H62" s="196">
        <v>1.5</v>
      </c>
      <c r="I62" s="109">
        <v>1.5</v>
      </c>
      <c r="J62" s="109">
        <v>0</v>
      </c>
      <c r="K62" s="109">
        <v>0</v>
      </c>
      <c r="L62" s="109">
        <v>0</v>
      </c>
      <c r="M62" s="109">
        <v>0</v>
      </c>
      <c r="N62" s="109">
        <v>0</v>
      </c>
      <c r="O62" s="146">
        <f t="shared" si="1"/>
        <v>0</v>
      </c>
      <c r="P62" s="92"/>
      <c r="Q62" s="92"/>
      <c r="R62" s="92"/>
      <c r="S62" s="92"/>
      <c r="T62" s="92"/>
      <c r="U62" s="92"/>
      <c r="V62" s="92"/>
      <c r="W62" s="112"/>
      <c r="X62" s="90"/>
    </row>
    <row r="63" spans="1:24" x14ac:dyDescent="0.2">
      <c r="A63" s="90"/>
      <c r="B63" s="162">
        <f>IF('Project List'!B63=0," ",'Project List'!B63)</f>
        <v>157</v>
      </c>
      <c r="C63" s="163" t="str">
        <f>IF('Project List'!C63=0," ",'Project List'!C63)</f>
        <v>66kV Transformer Bushing Replacement</v>
      </c>
      <c r="D63" s="163" t="str">
        <f>IF('Project List'!D63=0," ",'Project List'!D63)</f>
        <v>NKA No1, No2 &amp; No3 Trans</v>
      </c>
      <c r="E63" s="162" t="str">
        <f>IF('Project List'!E63=0," ",'Project List'!E63)</f>
        <v>Other</v>
      </c>
      <c r="F63" s="163" t="str">
        <f>IF('Project List'!F63=0," ",'Project List'!F63)</f>
        <v>Transformer Refurbishment</v>
      </c>
      <c r="G63" s="147" t="str">
        <f t="shared" si="0"/>
        <v>Other - Transformer Refurbishment</v>
      </c>
      <c r="H63" s="196">
        <v>0</v>
      </c>
      <c r="I63" s="109">
        <v>0</v>
      </c>
      <c r="J63" s="109">
        <v>1</v>
      </c>
      <c r="K63" s="109">
        <v>1</v>
      </c>
      <c r="L63" s="109">
        <v>0</v>
      </c>
      <c r="M63" s="109">
        <v>0</v>
      </c>
      <c r="N63" s="109">
        <v>0</v>
      </c>
      <c r="O63" s="146">
        <f t="shared" si="1"/>
        <v>2</v>
      </c>
      <c r="P63" s="92"/>
      <c r="Q63" s="92"/>
      <c r="R63" s="92"/>
      <c r="S63" s="92"/>
      <c r="T63" s="92"/>
      <c r="U63" s="92"/>
      <c r="V63" s="92"/>
      <c r="W63" s="112"/>
      <c r="X63" s="90"/>
    </row>
    <row r="64" spans="1:24" x14ac:dyDescent="0.2">
      <c r="A64" s="90"/>
      <c r="B64" s="162">
        <f>IF('Project List'!B64=0," ",'Project List'!B64)</f>
        <v>157</v>
      </c>
      <c r="C64" s="163" t="str">
        <f>IF('Project List'!C64=0," ",'Project List'!C64)</f>
        <v>66kV Transformer Bushing Replacement</v>
      </c>
      <c r="D64" s="163" t="str">
        <f>IF('Project List'!D64=0," ",'Project List'!D64)</f>
        <v>OYN No1 &amp; No2 Trans</v>
      </c>
      <c r="E64" s="162" t="str">
        <f>IF('Project List'!E64=0," ",'Project List'!E64)</f>
        <v>Other</v>
      </c>
      <c r="F64" s="163" t="str">
        <f>IF('Project List'!F64=0," ",'Project List'!F64)</f>
        <v>Transformer Refurbishment</v>
      </c>
      <c r="G64" s="147" t="str">
        <f t="shared" si="0"/>
        <v>Other - Transformer Refurbishment</v>
      </c>
      <c r="H64" s="196">
        <v>0.5</v>
      </c>
      <c r="I64" s="109">
        <v>0</v>
      </c>
      <c r="J64" s="109">
        <v>0</v>
      </c>
      <c r="K64" s="109">
        <v>0</v>
      </c>
      <c r="L64" s="109">
        <v>0</v>
      </c>
      <c r="M64" s="109">
        <v>0</v>
      </c>
      <c r="N64" s="109">
        <v>0</v>
      </c>
      <c r="O64" s="146">
        <f t="shared" si="1"/>
        <v>0</v>
      </c>
      <c r="P64" s="92"/>
      <c r="Q64" s="92"/>
      <c r="R64" s="92"/>
      <c r="S64" s="92"/>
      <c r="T64" s="92"/>
      <c r="U64" s="92"/>
      <c r="V64" s="92"/>
      <c r="W64" s="112"/>
      <c r="X64" s="90"/>
    </row>
    <row r="65" spans="1:24" x14ac:dyDescent="0.2">
      <c r="A65" s="90"/>
      <c r="B65" s="162">
        <f>IF('Project List'!B65=0," ",'Project List'!B65)</f>
        <v>157</v>
      </c>
      <c r="C65" s="163" t="str">
        <f>IF('Project List'!C65=0," ",'Project List'!C65)</f>
        <v>66kV Transformer Bushing Replacement</v>
      </c>
      <c r="D65" s="163" t="str">
        <f>IF('Project List'!D65=0," ",'Project List'!D65)</f>
        <v>PLD No1 Trans</v>
      </c>
      <c r="E65" s="162" t="str">
        <f>IF('Project List'!E65=0," ",'Project List'!E65)</f>
        <v>Other</v>
      </c>
      <c r="F65" s="163" t="str">
        <f>IF('Project List'!F65=0," ",'Project List'!F65)</f>
        <v>Transformer Refurbishment</v>
      </c>
      <c r="G65" s="147" t="str">
        <f t="shared" si="0"/>
        <v>Other - Transformer Refurbishment</v>
      </c>
      <c r="H65" s="196">
        <v>1.5</v>
      </c>
      <c r="I65" s="109">
        <v>1.5</v>
      </c>
      <c r="J65" s="109">
        <v>0</v>
      </c>
      <c r="K65" s="109">
        <v>0</v>
      </c>
      <c r="L65" s="109">
        <v>0</v>
      </c>
      <c r="M65" s="109">
        <v>0</v>
      </c>
      <c r="N65" s="109">
        <v>0</v>
      </c>
      <c r="O65" s="146">
        <f t="shared" si="1"/>
        <v>0</v>
      </c>
      <c r="P65" s="92"/>
      <c r="Q65" s="92"/>
      <c r="R65" s="92"/>
      <c r="S65" s="92"/>
      <c r="T65" s="92"/>
      <c r="U65" s="92"/>
      <c r="V65" s="92"/>
      <c r="W65" s="112"/>
      <c r="X65" s="90"/>
    </row>
    <row r="66" spans="1:24" x14ac:dyDescent="0.2">
      <c r="A66" s="90"/>
      <c r="B66" s="162">
        <f>IF('Project List'!B66=0," ",'Project List'!B66)</f>
        <v>157</v>
      </c>
      <c r="C66" s="163" t="str">
        <f>IF('Project List'!C66=0," ",'Project List'!C66)</f>
        <v>66kV Transformer Bushing Replacement</v>
      </c>
      <c r="D66" s="163" t="str">
        <f>IF('Project List'!D66=0," ",'Project List'!D66)</f>
        <v>RVL No3 Trans</v>
      </c>
      <c r="E66" s="162" t="str">
        <f>IF('Project List'!E66=0," ",'Project List'!E66)</f>
        <v>Other</v>
      </c>
      <c r="F66" s="163" t="str">
        <f>IF('Project List'!F66=0," ",'Project List'!F66)</f>
        <v>Transformer Refurbishment</v>
      </c>
      <c r="G66" s="147" t="str">
        <f t="shared" si="0"/>
        <v>Other - Transformer Refurbishment</v>
      </c>
      <c r="H66" s="196">
        <v>1</v>
      </c>
      <c r="I66" s="109">
        <v>0</v>
      </c>
      <c r="J66" s="109">
        <v>0</v>
      </c>
      <c r="K66" s="109">
        <v>0</v>
      </c>
      <c r="L66" s="109">
        <v>0</v>
      </c>
      <c r="M66" s="109">
        <v>0</v>
      </c>
      <c r="N66" s="109">
        <v>0</v>
      </c>
      <c r="O66" s="146">
        <f t="shared" si="1"/>
        <v>0</v>
      </c>
      <c r="P66" s="92"/>
      <c r="Q66" s="92"/>
      <c r="R66" s="92"/>
      <c r="S66" s="92"/>
      <c r="T66" s="92"/>
      <c r="U66" s="92"/>
      <c r="V66" s="92"/>
      <c r="W66" s="112"/>
      <c r="X66" s="90"/>
    </row>
    <row r="67" spans="1:24" x14ac:dyDescent="0.2">
      <c r="A67" s="90"/>
      <c r="B67" s="162">
        <f>IF('Project List'!B67=0," ",'Project List'!B67)</f>
        <v>157</v>
      </c>
      <c r="C67" s="163" t="str">
        <f>IF('Project List'!C67=0," ",'Project List'!C67)</f>
        <v>66kV Transformer Bushing Replacement</v>
      </c>
      <c r="D67" s="163" t="str">
        <f>IF('Project List'!D67=0," ",'Project List'!D67)</f>
        <v>STL No3 Trans</v>
      </c>
      <c r="E67" s="162" t="str">
        <f>IF('Project List'!E67=0," ",'Project List'!E67)</f>
        <v>Other</v>
      </c>
      <c r="F67" s="163" t="str">
        <f>IF('Project List'!F67=0," ",'Project List'!F67)</f>
        <v>Zone Substation Major Building / Property / Facilities</v>
      </c>
      <c r="G67" s="147" t="str">
        <f t="shared" si="0"/>
        <v>Other - Zone Substation Major Building / Property / Facilities</v>
      </c>
      <c r="H67" s="196">
        <v>0</v>
      </c>
      <c r="I67" s="109">
        <v>0</v>
      </c>
      <c r="J67" s="109">
        <v>0.5</v>
      </c>
      <c r="K67" s="109">
        <v>0.5</v>
      </c>
      <c r="L67" s="109">
        <v>0</v>
      </c>
      <c r="M67" s="109">
        <v>0</v>
      </c>
      <c r="N67" s="109">
        <v>0</v>
      </c>
      <c r="O67" s="146">
        <f t="shared" si="1"/>
        <v>1</v>
      </c>
      <c r="P67" s="92"/>
      <c r="Q67" s="92"/>
      <c r="R67" s="92"/>
      <c r="S67" s="92"/>
      <c r="T67" s="92"/>
      <c r="U67" s="92"/>
      <c r="V67" s="92"/>
      <c r="W67" s="112"/>
      <c r="X67" s="90"/>
    </row>
    <row r="68" spans="1:24" x14ac:dyDescent="0.2">
      <c r="A68" s="90"/>
      <c r="B68" s="162">
        <f>IF('Project List'!B68=0," ",'Project List'!B68)</f>
        <v>157</v>
      </c>
      <c r="C68" s="163" t="str">
        <f>IF('Project List'!C68=0," ",'Project List'!C68)</f>
        <v>Bund Gravel Enhancement</v>
      </c>
      <c r="D68" s="163" t="str">
        <f>IF('Project List'!D68=0," ",'Project List'!D68)</f>
        <v>BMH, CDN, FNS, GL, HSM, NKA, OYN, PLD, RVL, STL</v>
      </c>
      <c r="E68" s="162" t="str">
        <f>IF('Project List'!E68=0," ",'Project List'!E68)</f>
        <v>Other</v>
      </c>
      <c r="F68" s="163" t="str">
        <f>IF('Project List'!F68=0," ",'Project List'!F68)</f>
        <v>Transformer Refurbishment</v>
      </c>
      <c r="G68" s="147" t="str">
        <f t="shared" si="0"/>
        <v>Other - Transformer Refurbishment</v>
      </c>
      <c r="H68" s="196">
        <v>1.5</v>
      </c>
      <c r="I68" s="109">
        <v>3</v>
      </c>
      <c r="J68" s="109">
        <v>3</v>
      </c>
      <c r="K68" s="109">
        <v>3</v>
      </c>
      <c r="L68" s="109">
        <v>3</v>
      </c>
      <c r="M68" s="109">
        <v>3</v>
      </c>
      <c r="N68" s="109">
        <v>3</v>
      </c>
      <c r="O68" s="146">
        <f t="shared" si="1"/>
        <v>15</v>
      </c>
      <c r="P68" s="92"/>
      <c r="Q68" s="92"/>
      <c r="R68" s="92"/>
      <c r="S68" s="92"/>
      <c r="T68" s="92"/>
      <c r="U68" s="92"/>
      <c r="V68" s="92"/>
      <c r="W68" s="112"/>
      <c r="X68" s="90"/>
    </row>
    <row r="69" spans="1:24" x14ac:dyDescent="0.2">
      <c r="A69" s="90"/>
      <c r="B69" s="162">
        <f>IF('Project List'!B69=0," ",'Project List'!B69)</f>
        <v>157</v>
      </c>
      <c r="C69" s="163" t="str">
        <f>IF('Project List'!C69=0," ",'Project List'!C69)</f>
        <v>Control Room Fire Risk Reduction</v>
      </c>
      <c r="D69" s="163" t="str">
        <f>IF('Project List'!D69=0," ",'Project List'!D69)</f>
        <v>CDN,GL, NKA, PLD, RVL</v>
      </c>
      <c r="E69" s="162" t="str">
        <f>IF('Project List'!E69=0," ",'Project List'!E69)</f>
        <v>Transformers</v>
      </c>
      <c r="F69" s="163" t="str">
        <f>IF('Project List'!F69=0," ",'Project List'!F69)</f>
        <v>GROUND OUTDOOR / INDOOR CHAMBER MOUNTED ; &gt; 33 KV &amp; &lt; = 66 KV ;  &gt; 15 MVA AND &lt; = 40 MVA</v>
      </c>
      <c r="G69" s="147" t="str">
        <f t="shared" si="0"/>
        <v>Transformers - GROUND OUTDOOR / INDOOR CHAMBER MOUNTED ; &gt; 33 KV &amp; &lt; = 66 KV ;  &gt; 15 MVA AND &lt; = 40 MVA</v>
      </c>
      <c r="H69" s="196">
        <v>5</v>
      </c>
      <c r="I69" s="109">
        <v>0</v>
      </c>
      <c r="J69" s="109">
        <v>0</v>
      </c>
      <c r="K69" s="109">
        <v>0</v>
      </c>
      <c r="L69" s="109">
        <v>0</v>
      </c>
      <c r="M69" s="109">
        <v>0</v>
      </c>
      <c r="N69" s="109">
        <v>0</v>
      </c>
      <c r="O69" s="146">
        <f t="shared" si="1"/>
        <v>0</v>
      </c>
      <c r="P69" s="92"/>
      <c r="Q69" s="92"/>
      <c r="R69" s="92"/>
      <c r="S69" s="92"/>
      <c r="T69" s="92"/>
      <c r="U69" s="92"/>
      <c r="V69" s="92"/>
      <c r="W69" s="112"/>
      <c r="X69" s="90"/>
    </row>
    <row r="70" spans="1:24" x14ac:dyDescent="0.2">
      <c r="A70" s="90"/>
      <c r="B70" s="162">
        <f>IF('Project List'!B70=0," ",'Project List'!B70)</f>
        <v>157</v>
      </c>
      <c r="C70" s="163" t="str">
        <f>IF('Project List'!C70=0," ",'Project List'!C70)</f>
        <v>Fire Wall</v>
      </c>
      <c r="D70" s="163" t="str">
        <f>IF('Project List'!D70=0," ",'Project List'!D70)</f>
        <v>HSM No1-No2 Trans</v>
      </c>
      <c r="E70" s="162" t="str">
        <f>IF('Project List'!E70=0," ",'Project List'!E70)</f>
        <v>Other</v>
      </c>
      <c r="F70" s="163" t="str">
        <f>IF('Project List'!F70=0," ",'Project List'!F70)</f>
        <v>Zone Substation Major Building / Property / Facilities</v>
      </c>
      <c r="G70" s="147" t="str">
        <f t="shared" si="0"/>
        <v>Other - Zone Substation Major Building / Property / Facilities</v>
      </c>
      <c r="H70" s="196">
        <v>2.5</v>
      </c>
      <c r="I70" s="109">
        <v>2.5</v>
      </c>
      <c r="J70" s="109">
        <v>0</v>
      </c>
      <c r="K70" s="109">
        <v>0</v>
      </c>
      <c r="L70" s="109">
        <v>0</v>
      </c>
      <c r="M70" s="109">
        <v>0</v>
      </c>
      <c r="N70" s="109">
        <v>0</v>
      </c>
      <c r="O70" s="146">
        <f t="shared" si="1"/>
        <v>0</v>
      </c>
      <c r="P70" s="92"/>
      <c r="Q70" s="92"/>
      <c r="R70" s="92"/>
      <c r="S70" s="92"/>
      <c r="T70" s="92"/>
      <c r="U70" s="92"/>
      <c r="V70" s="92"/>
      <c r="W70" s="112"/>
      <c r="X70" s="90"/>
    </row>
    <row r="71" spans="1:24" x14ac:dyDescent="0.2">
      <c r="A71" s="90"/>
      <c r="B71" s="162">
        <f>IF('Project List'!B71=0," ",'Project List'!B71)</f>
        <v>157</v>
      </c>
      <c r="C71" s="163" t="str">
        <f>IF('Project List'!C71=0," ",'Project List'!C71)</f>
        <v>Fire Wall</v>
      </c>
      <c r="D71" s="163" t="str">
        <f>IF('Project List'!D71=0," ",'Project List'!D71)</f>
        <v>HSM No2-No3 Trans</v>
      </c>
      <c r="E71" s="162" t="str">
        <f>IF('Project List'!E71=0," ",'Project List'!E71)</f>
        <v>Other</v>
      </c>
      <c r="F71" s="163" t="str">
        <f>IF('Project List'!F71=0," ",'Project List'!F71)</f>
        <v>Zone Substation Major Building / Property / Facilities</v>
      </c>
      <c r="G71" s="147" t="str">
        <f t="shared" ref="G71:G92" si="2">CONCATENATE(E71&amp;" - "&amp;F71)</f>
        <v>Other - Zone Substation Major Building / Property / Facilities</v>
      </c>
      <c r="H71" s="196">
        <v>0.5</v>
      </c>
      <c r="I71" s="109">
        <v>0.5</v>
      </c>
      <c r="J71" s="109">
        <v>0</v>
      </c>
      <c r="K71" s="109">
        <v>0</v>
      </c>
      <c r="L71" s="109">
        <v>0</v>
      </c>
      <c r="M71" s="109">
        <v>0</v>
      </c>
      <c r="N71" s="109">
        <v>0</v>
      </c>
      <c r="O71" s="146">
        <f t="shared" si="1"/>
        <v>0</v>
      </c>
      <c r="P71" s="92"/>
      <c r="Q71" s="92"/>
      <c r="R71" s="92"/>
      <c r="S71" s="92"/>
      <c r="T71" s="92"/>
      <c r="U71" s="92"/>
      <c r="V71" s="92"/>
      <c r="W71" s="112"/>
      <c r="X71" s="90"/>
    </row>
    <row r="72" spans="1:24" x14ac:dyDescent="0.2">
      <c r="A72" s="90"/>
      <c r="B72" s="162">
        <f>IF('Project List'!B72=0," ",'Project List'!B72)</f>
        <v>157</v>
      </c>
      <c r="C72" s="163" t="str">
        <f>IF('Project List'!C72=0," ",'Project List'!C72)</f>
        <v>Fire Wall</v>
      </c>
      <c r="D72" s="163" t="str">
        <f>IF('Project List'!D72=0," ",'Project List'!D72)</f>
        <v>NKA No2-No3 Trans</v>
      </c>
      <c r="E72" s="162" t="str">
        <f>IF('Project List'!E72=0," ",'Project List'!E72)</f>
        <v>Other</v>
      </c>
      <c r="F72" s="163" t="str">
        <f>IF('Project List'!F72=0," ",'Project List'!F72)</f>
        <v>Zone Substation Major Building / Property / Facilities</v>
      </c>
      <c r="G72" s="147" t="str">
        <f t="shared" si="2"/>
        <v>Other - Zone Substation Major Building / Property / Facilities</v>
      </c>
      <c r="H72" s="196">
        <v>0</v>
      </c>
      <c r="I72" s="109">
        <v>0.5</v>
      </c>
      <c r="J72" s="109">
        <v>0.5</v>
      </c>
      <c r="K72" s="109">
        <v>0</v>
      </c>
      <c r="L72" s="109">
        <v>0</v>
      </c>
      <c r="M72" s="109">
        <v>0</v>
      </c>
      <c r="N72" s="109">
        <v>0</v>
      </c>
      <c r="O72" s="146">
        <f t="shared" si="1"/>
        <v>0.5</v>
      </c>
      <c r="P72" s="92"/>
      <c r="Q72" s="92"/>
      <c r="R72" s="92"/>
      <c r="S72" s="92"/>
      <c r="T72" s="92"/>
      <c r="U72" s="92"/>
      <c r="V72" s="92"/>
      <c r="W72" s="112"/>
      <c r="X72" s="90"/>
    </row>
    <row r="73" spans="1:24" x14ac:dyDescent="0.2">
      <c r="A73" s="90"/>
      <c r="B73" s="162">
        <f>IF('Project List'!B73=0," ",'Project List'!B73)</f>
        <v>157</v>
      </c>
      <c r="C73" s="163" t="str">
        <f>IF('Project List'!C73=0," ",'Project List'!C73)</f>
        <v>Fire Wall</v>
      </c>
      <c r="D73" s="163" t="str">
        <f>IF('Project List'!D73=0," ",'Project List'!D73)</f>
        <v>STL No3 Trans-Control</v>
      </c>
      <c r="E73" s="162" t="str">
        <f>IF('Project List'!E73=0," ",'Project List'!E73)</f>
        <v>Other</v>
      </c>
      <c r="F73" s="163" t="str">
        <f>IF('Project List'!F73=0," ",'Project List'!F73)</f>
        <v>Zone Substation Major Building / Property / Facilities</v>
      </c>
      <c r="G73" s="147" t="str">
        <f t="shared" si="2"/>
        <v>Other - Zone Substation Major Building / Property / Facilities</v>
      </c>
      <c r="H73" s="196">
        <v>0</v>
      </c>
      <c r="I73" s="109">
        <v>0</v>
      </c>
      <c r="J73" s="109">
        <v>0.5</v>
      </c>
      <c r="K73" s="109">
        <v>0.5</v>
      </c>
      <c r="L73" s="109">
        <v>0</v>
      </c>
      <c r="M73" s="109">
        <v>0</v>
      </c>
      <c r="N73" s="109">
        <v>0</v>
      </c>
      <c r="O73" s="146">
        <f t="shared" ref="O73:O90" si="3">SUM(J73:N73)</f>
        <v>1</v>
      </c>
      <c r="P73" s="92"/>
      <c r="Q73" s="92"/>
      <c r="R73" s="92"/>
      <c r="S73" s="92"/>
      <c r="T73" s="92"/>
      <c r="U73" s="92"/>
      <c r="V73" s="92"/>
      <c r="W73" s="112"/>
      <c r="X73" s="90"/>
    </row>
    <row r="74" spans="1:24" x14ac:dyDescent="0.2">
      <c r="A74" s="90"/>
      <c r="B74" s="162">
        <f>IF('Project List'!B74=0," ",'Project List'!B74)</f>
        <v>157</v>
      </c>
      <c r="C74" s="163" t="str">
        <f>IF('Project List'!C74=0," ",'Project List'!C74)</f>
        <v>22kV Circuit Breaker Replacement</v>
      </c>
      <c r="D74" s="163" t="str">
        <f>IF('Project List'!D74=0," ",'Project List'!D74)</f>
        <v>Multiple</v>
      </c>
      <c r="E74" s="162" t="str">
        <f>IF('Project List'!E74=0," ",'Project List'!E74)</f>
        <v>Switchgear</v>
      </c>
      <c r="F74" s="163" t="str">
        <f>IF('Project List'!F74=0," ",'Project List'!F74)</f>
        <v>&gt; 11 KV &amp; &lt; = 22 KV  ; CIRCUIT BREAKER</v>
      </c>
      <c r="G74" s="147" t="str">
        <f t="shared" si="2"/>
        <v>Switchgear - &gt; 11 KV &amp; &lt; = 22 KV  ; CIRCUIT BREAKER</v>
      </c>
      <c r="H74" s="196">
        <v>0</v>
      </c>
      <c r="I74" s="109">
        <v>1</v>
      </c>
      <c r="J74" s="109">
        <v>2</v>
      </c>
      <c r="K74" s="109">
        <v>2</v>
      </c>
      <c r="L74" s="109">
        <v>2</v>
      </c>
      <c r="M74" s="109">
        <v>2</v>
      </c>
      <c r="N74" s="109">
        <v>2</v>
      </c>
      <c r="O74" s="146">
        <f t="shared" si="3"/>
        <v>10</v>
      </c>
      <c r="P74" s="92"/>
      <c r="Q74" s="92"/>
      <c r="R74" s="92"/>
      <c r="S74" s="92"/>
      <c r="T74" s="92"/>
      <c r="U74" s="92"/>
      <c r="V74" s="92"/>
      <c r="W74" s="112"/>
      <c r="X74" s="90"/>
    </row>
    <row r="75" spans="1:24" x14ac:dyDescent="0.2">
      <c r="A75" s="90"/>
      <c r="B75" s="162">
        <f>IF('Project List'!B75=0," ",'Project List'!B75)</f>
        <v>157</v>
      </c>
      <c r="C75" s="163" t="str">
        <f>IF('Project List'!C75=0," ",'Project List'!C75)</f>
        <v>22kV Circuit Breaker Replacement</v>
      </c>
      <c r="D75" s="163" t="str">
        <f>IF('Project List'!D75=0," ",'Project List'!D75)</f>
        <v>CLC4</v>
      </c>
      <c r="E75" s="162" t="str">
        <f>IF('Project List'!E75=0," ",'Project List'!E75)</f>
        <v>Switchgear</v>
      </c>
      <c r="F75" s="163" t="str">
        <f>IF('Project List'!F75=0," ",'Project List'!F75)</f>
        <v>&gt; 11 KV &amp; &lt; = 22 KV  ; CIRCUIT BREAKER</v>
      </c>
      <c r="G75" s="147" t="str">
        <f t="shared" si="2"/>
        <v>Switchgear - &gt; 11 KV &amp; &lt; = 22 KV  ; CIRCUIT BREAKER</v>
      </c>
      <c r="H75" s="196">
        <v>0.5</v>
      </c>
      <c r="I75" s="109">
        <v>0</v>
      </c>
      <c r="J75" s="109">
        <v>0</v>
      </c>
      <c r="K75" s="109">
        <v>0</v>
      </c>
      <c r="L75" s="109">
        <v>0</v>
      </c>
      <c r="M75" s="109">
        <v>0</v>
      </c>
      <c r="N75" s="109">
        <v>0</v>
      </c>
      <c r="O75" s="146">
        <f t="shared" si="3"/>
        <v>0</v>
      </c>
      <c r="P75" s="92"/>
      <c r="Q75" s="92"/>
      <c r="R75" s="92"/>
      <c r="S75" s="92"/>
      <c r="T75" s="92"/>
      <c r="U75" s="92"/>
      <c r="V75" s="92"/>
      <c r="W75" s="112"/>
      <c r="X75" s="90"/>
    </row>
    <row r="76" spans="1:24" x14ac:dyDescent="0.2">
      <c r="A76" s="90"/>
      <c r="B76" s="162">
        <f>IF('Project List'!B76=0," ",'Project List'!B76)</f>
        <v>157</v>
      </c>
      <c r="C76" s="163" t="str">
        <f>IF('Project List'!C76=0," ",'Project List'!C76)</f>
        <v>22kV Circuit Breaker Replacement</v>
      </c>
      <c r="D76" s="163" t="str">
        <f>IF('Project List'!D76=0," ",'Project List'!D76)</f>
        <v>CLC6</v>
      </c>
      <c r="E76" s="162" t="str">
        <f>IF('Project List'!E76=0," ",'Project List'!E76)</f>
        <v>Switchgear</v>
      </c>
      <c r="F76" s="163" t="str">
        <f>IF('Project List'!F76=0," ",'Project List'!F76)</f>
        <v>&gt; 11 KV &amp; &lt; = 22 KV  ; CIRCUIT BREAKER</v>
      </c>
      <c r="G76" s="147" t="str">
        <f t="shared" si="2"/>
        <v>Switchgear - &gt; 11 KV &amp; &lt; = 22 KV  ; CIRCUIT BREAKER</v>
      </c>
      <c r="H76" s="196">
        <v>0.5</v>
      </c>
      <c r="I76" s="109">
        <v>0</v>
      </c>
      <c r="J76" s="109">
        <v>0</v>
      </c>
      <c r="K76" s="109">
        <v>0</v>
      </c>
      <c r="L76" s="109">
        <v>0</v>
      </c>
      <c r="M76" s="109">
        <v>0</v>
      </c>
      <c r="N76" s="109">
        <v>0</v>
      </c>
      <c r="O76" s="146">
        <f t="shared" si="3"/>
        <v>0</v>
      </c>
      <c r="P76" s="92"/>
      <c r="Q76" s="92"/>
      <c r="R76" s="92"/>
      <c r="S76" s="92"/>
      <c r="T76" s="92"/>
      <c r="U76" s="92"/>
      <c r="V76" s="92"/>
      <c r="W76" s="112"/>
      <c r="X76" s="90"/>
    </row>
    <row r="77" spans="1:24" x14ac:dyDescent="0.2">
      <c r="A77" s="90"/>
      <c r="B77" s="162">
        <f>IF('Project List'!B77=0," ",'Project List'!B77)</f>
        <v>157</v>
      </c>
      <c r="C77" s="163" t="str">
        <f>IF('Project List'!C77=0," ",'Project List'!C77)</f>
        <v>22kV Circuit Breaker Replacement</v>
      </c>
      <c r="D77" s="163" t="str">
        <f>IF('Project List'!D77=0," ",'Project List'!D77)</f>
        <v>CME 14</v>
      </c>
      <c r="E77" s="162" t="str">
        <f>IF('Project List'!E77=0," ",'Project List'!E77)</f>
        <v>Switchgear</v>
      </c>
      <c r="F77" s="163" t="str">
        <f>IF('Project List'!F77=0," ",'Project List'!F77)</f>
        <v>&gt; 11 KV &amp; &lt; = 22 KV  ; CIRCUIT BREAKER</v>
      </c>
      <c r="G77" s="147" t="str">
        <f t="shared" si="2"/>
        <v>Switchgear - &gt; 11 KV &amp; &lt; = 22 KV  ; CIRCUIT BREAKER</v>
      </c>
      <c r="H77" s="196">
        <v>0.5</v>
      </c>
      <c r="I77" s="109">
        <v>0</v>
      </c>
      <c r="J77" s="109">
        <v>0</v>
      </c>
      <c r="K77" s="109">
        <v>0</v>
      </c>
      <c r="L77" s="109">
        <v>0</v>
      </c>
      <c r="M77" s="109">
        <v>0</v>
      </c>
      <c r="N77" s="109">
        <v>0</v>
      </c>
      <c r="O77" s="146">
        <f t="shared" si="3"/>
        <v>0</v>
      </c>
      <c r="P77" s="92"/>
      <c r="Q77" s="92"/>
      <c r="R77" s="92"/>
      <c r="S77" s="92"/>
      <c r="T77" s="92"/>
      <c r="U77" s="92"/>
      <c r="V77" s="92"/>
      <c r="W77" s="112"/>
      <c r="X77" s="90"/>
    </row>
    <row r="78" spans="1:24" x14ac:dyDescent="0.2">
      <c r="A78" s="90"/>
      <c r="B78" s="162">
        <f>IF('Project List'!B78=0," ",'Project List'!B78)</f>
        <v>157</v>
      </c>
      <c r="C78" s="163" t="str">
        <f>IF('Project List'!C78=0," ",'Project List'!C78)</f>
        <v>22kV Circuit Breaker Replacement</v>
      </c>
      <c r="D78" s="163" t="str">
        <f>IF('Project List'!D78=0," ",'Project List'!D78)</f>
        <v>CME 21</v>
      </c>
      <c r="E78" s="162" t="str">
        <f>IF('Project List'!E78=0," ",'Project List'!E78)</f>
        <v>Switchgear</v>
      </c>
      <c r="F78" s="163" t="str">
        <f>IF('Project List'!F78=0," ",'Project List'!F78)</f>
        <v>&gt; 11 KV &amp; &lt; = 22 KV  ; CIRCUIT BREAKER</v>
      </c>
      <c r="G78" s="147" t="str">
        <f t="shared" si="2"/>
        <v>Switchgear - &gt; 11 KV &amp; &lt; = 22 KV  ; CIRCUIT BREAKER</v>
      </c>
      <c r="H78" s="196">
        <v>0.5</v>
      </c>
      <c r="I78" s="109">
        <v>0</v>
      </c>
      <c r="J78" s="109">
        <v>0</v>
      </c>
      <c r="K78" s="109">
        <v>0</v>
      </c>
      <c r="L78" s="109">
        <v>0</v>
      </c>
      <c r="M78" s="109">
        <v>0</v>
      </c>
      <c r="N78" s="109">
        <v>0</v>
      </c>
      <c r="O78" s="146">
        <f t="shared" si="3"/>
        <v>0</v>
      </c>
      <c r="P78" s="92"/>
      <c r="Q78" s="92"/>
      <c r="R78" s="92"/>
      <c r="S78" s="92"/>
      <c r="T78" s="92"/>
      <c r="U78" s="92"/>
      <c r="V78" s="92"/>
      <c r="W78" s="112"/>
      <c r="X78" s="90"/>
    </row>
    <row r="79" spans="1:24" x14ac:dyDescent="0.2">
      <c r="A79" s="90"/>
      <c r="B79" s="162">
        <f>IF('Project List'!B79=0," ",'Project List'!B79)</f>
        <v>157</v>
      </c>
      <c r="C79" s="163" t="str">
        <f>IF('Project List'!C79=0," ",'Project List'!C79)</f>
        <v xml:space="preserve">66kV Circuit Breaker Replacement </v>
      </c>
      <c r="D79" s="163" t="str">
        <f>IF('Project List'!D79=0," ",'Project List'!D79)</f>
        <v>Multiple</v>
      </c>
      <c r="E79" s="162" t="str">
        <f>IF('Project List'!E79=0," ",'Project List'!E79)</f>
        <v>Switchgear</v>
      </c>
      <c r="F79" s="163" t="str">
        <f>IF('Project List'!F79=0," ",'Project List'!F79)</f>
        <v>&gt; 33 KV &amp; &lt; = 66 KV ; CIRCUIT BREAKER</v>
      </c>
      <c r="G79" s="147" t="str">
        <f t="shared" si="2"/>
        <v>Switchgear - &gt; 33 KV &amp; &lt; = 66 KV ; CIRCUIT BREAKER</v>
      </c>
      <c r="H79" s="196">
        <v>0.5</v>
      </c>
      <c r="I79" s="109">
        <v>1</v>
      </c>
      <c r="J79" s="109">
        <v>1</v>
      </c>
      <c r="K79" s="109">
        <v>1</v>
      </c>
      <c r="L79" s="109">
        <v>1</v>
      </c>
      <c r="M79" s="109">
        <v>1</v>
      </c>
      <c r="N79" s="109">
        <v>1</v>
      </c>
      <c r="O79" s="146">
        <f t="shared" si="3"/>
        <v>5</v>
      </c>
      <c r="P79" s="92"/>
      <c r="Q79" s="92"/>
      <c r="R79" s="92"/>
      <c r="S79" s="92"/>
      <c r="T79" s="92"/>
      <c r="U79" s="92"/>
      <c r="V79" s="92"/>
      <c r="W79" s="112"/>
      <c r="X79" s="90"/>
    </row>
    <row r="80" spans="1:24" x14ac:dyDescent="0.2">
      <c r="A80" s="90"/>
      <c r="B80" s="162">
        <f>IF('Project List'!B80=0," ",'Project List'!B80)</f>
        <v>157</v>
      </c>
      <c r="C80" s="163" t="str">
        <f>IF('Project List'!C80=0," ",'Project List'!C80)</f>
        <v xml:space="preserve">66kV Circuit Breaker Replacement </v>
      </c>
      <c r="D80" s="163" t="str">
        <f>IF('Project List'!D80=0," ",'Project List'!D80)</f>
        <v>CRO CB A</v>
      </c>
      <c r="E80" s="162" t="str">
        <f>IF('Project List'!E80=0," ",'Project List'!E80)</f>
        <v>Switchgear</v>
      </c>
      <c r="F80" s="163" t="str">
        <f>IF('Project List'!F80=0," ",'Project List'!F80)</f>
        <v>&gt; 33 KV &amp; &lt; = 66 KV ; CIRCUIT BREAKER</v>
      </c>
      <c r="G80" s="147" t="str">
        <f t="shared" si="2"/>
        <v>Switchgear - &gt; 33 KV &amp; &lt; = 66 KV ; CIRCUIT BREAKER</v>
      </c>
      <c r="H80" s="196">
        <v>0.5</v>
      </c>
      <c r="I80" s="109">
        <v>0</v>
      </c>
      <c r="J80" s="109">
        <v>0</v>
      </c>
      <c r="K80" s="109">
        <v>0</v>
      </c>
      <c r="L80" s="109">
        <v>0</v>
      </c>
      <c r="M80" s="109">
        <v>0</v>
      </c>
      <c r="N80" s="109">
        <v>0</v>
      </c>
      <c r="O80" s="146">
        <f t="shared" si="3"/>
        <v>0</v>
      </c>
      <c r="P80" s="92"/>
      <c r="Q80" s="92"/>
      <c r="R80" s="92"/>
      <c r="S80" s="92"/>
      <c r="T80" s="92"/>
      <c r="U80" s="92"/>
      <c r="V80" s="92"/>
      <c r="W80" s="112"/>
      <c r="X80" s="90"/>
    </row>
    <row r="81" spans="1:24" x14ac:dyDescent="0.2">
      <c r="A81" s="90"/>
      <c r="B81" s="162">
        <f>IF('Project List'!B81=0," ",'Project List'!B81)</f>
        <v>157</v>
      </c>
      <c r="C81" s="163" t="str">
        <f>IF('Project List'!C81=0," ",'Project List'!C81)</f>
        <v>Regulator Replacement</v>
      </c>
      <c r="D81" s="163" t="str">
        <f>IF('Project List'!D81=0," ",'Project List'!D81)</f>
        <v>Multiple</v>
      </c>
      <c r="E81" s="162" t="str">
        <f>IF('Project List'!E81=0," ",'Project List'!E81)</f>
        <v>Other</v>
      </c>
      <c r="F81" s="163" t="str">
        <f>IF('Project List'!F81=0," ",'Project List'!F81)</f>
        <v>Regulator</v>
      </c>
      <c r="G81" s="147" t="str">
        <f t="shared" si="2"/>
        <v>Other - Regulator</v>
      </c>
      <c r="H81" s="196">
        <v>1.5</v>
      </c>
      <c r="I81" s="109">
        <v>2</v>
      </c>
      <c r="J81" s="109">
        <v>2</v>
      </c>
      <c r="K81" s="109">
        <v>2</v>
      </c>
      <c r="L81" s="109">
        <v>2</v>
      </c>
      <c r="M81" s="109">
        <v>2</v>
      </c>
      <c r="N81" s="109">
        <v>2</v>
      </c>
      <c r="O81" s="146">
        <f t="shared" si="3"/>
        <v>10</v>
      </c>
      <c r="P81" s="92"/>
      <c r="Q81" s="92"/>
      <c r="R81" s="92"/>
      <c r="S81" s="92"/>
      <c r="T81" s="92"/>
      <c r="U81" s="92"/>
      <c r="V81" s="92"/>
      <c r="W81" s="112"/>
      <c r="X81" s="90"/>
    </row>
    <row r="82" spans="1:24" x14ac:dyDescent="0.2">
      <c r="A82" s="90"/>
      <c r="B82" s="162">
        <f>IF('Project List'!B82=0," ",'Project List'!B82)</f>
        <v>157</v>
      </c>
      <c r="C82" s="163" t="str">
        <f>IF('Project List'!C82=0," ",'Project List'!C82)</f>
        <v>Emergency Plant Strategy (2017 Initiative)</v>
      </c>
      <c r="D82" s="163" t="str">
        <f>IF('Project List'!D82=0," ",'Project List'!D82)</f>
        <v>EMG</v>
      </c>
      <c r="E82" s="162" t="str">
        <f>IF('Project List'!E82=0," ",'Project List'!E82)</f>
        <v>Transformers</v>
      </c>
      <c r="F82" s="163" t="str">
        <f>IF('Project List'!F82=0," ",'Project List'!F82)</f>
        <v>GROUND OUTDOOR / INDOOR CHAMBER MOUNTED ; &gt; 33 KV &amp; &lt; = 66 KV ;  &gt; 15 MVA AND &lt; = 40 MVA</v>
      </c>
      <c r="G82" s="147" t="str">
        <f t="shared" si="2"/>
        <v>Transformers - GROUND OUTDOOR / INDOOR CHAMBER MOUNTED ; &gt; 33 KV &amp; &lt; = 66 KV ;  &gt; 15 MVA AND &lt; = 40 MVA</v>
      </c>
      <c r="H82" s="196">
        <v>0.5</v>
      </c>
      <c r="I82" s="109">
        <v>0</v>
      </c>
      <c r="J82" s="109">
        <v>0</v>
      </c>
      <c r="K82" s="109">
        <v>0</v>
      </c>
      <c r="L82" s="109">
        <v>0</v>
      </c>
      <c r="M82" s="109">
        <v>0</v>
      </c>
      <c r="N82" s="109">
        <v>0</v>
      </c>
      <c r="O82" s="146">
        <f t="shared" si="3"/>
        <v>0</v>
      </c>
      <c r="P82" s="92"/>
      <c r="Q82" s="92"/>
      <c r="R82" s="92"/>
      <c r="S82" s="92"/>
      <c r="T82" s="92"/>
      <c r="U82" s="92"/>
      <c r="V82" s="92"/>
      <c r="W82" s="112"/>
      <c r="X82" s="90"/>
    </row>
    <row r="83" spans="1:24" x14ac:dyDescent="0.2">
      <c r="A83" s="90"/>
      <c r="B83" s="162">
        <f>IF('Project List'!B83=0," ",'Project List'!B83)</f>
        <v>157</v>
      </c>
      <c r="C83" s="163" t="str">
        <f>IF('Project List'!C83=0," ",'Project List'!C83)</f>
        <v>Transformer Replacement</v>
      </c>
      <c r="D83" s="163" t="str">
        <f>IF('Project List'!D83=0," ",'Project List'!D83)</f>
        <v>Multiple Transformer 1</v>
      </c>
      <c r="E83" s="162" t="str">
        <f>IF('Project List'!E83=0," ",'Project List'!E83)</f>
        <v>Transformers</v>
      </c>
      <c r="F83" s="163" t="str">
        <f>IF('Project List'!F83=0," ",'Project List'!F83)</f>
        <v>GROUND OUTDOOR / INDOOR CHAMBER MOUNTED ; &gt; 33 KV &amp; &lt; = 66 KV ;  &gt; 15 MVA AND &lt; = 40 MVA</v>
      </c>
      <c r="G83" s="147" t="str">
        <f t="shared" si="2"/>
        <v>Transformers - GROUND OUTDOOR / INDOOR CHAMBER MOUNTED ; &gt; 33 KV &amp; &lt; = 66 KV ;  &gt; 15 MVA AND &lt; = 40 MVA</v>
      </c>
      <c r="H83" s="196">
        <v>0</v>
      </c>
      <c r="I83" s="109">
        <v>0</v>
      </c>
      <c r="J83" s="109">
        <v>0</v>
      </c>
      <c r="K83" s="109">
        <v>0</v>
      </c>
      <c r="L83" s="109">
        <v>0</v>
      </c>
      <c r="M83" s="109">
        <v>0</v>
      </c>
      <c r="N83" s="109">
        <v>0.5</v>
      </c>
      <c r="O83" s="146">
        <f t="shared" si="3"/>
        <v>0.5</v>
      </c>
      <c r="P83" s="92"/>
      <c r="Q83" s="92"/>
      <c r="R83" s="92"/>
      <c r="S83" s="92"/>
      <c r="T83" s="92"/>
      <c r="U83" s="92"/>
      <c r="V83" s="92"/>
      <c r="W83" s="112"/>
      <c r="X83" s="90"/>
    </row>
    <row r="84" spans="1:24" x14ac:dyDescent="0.2">
      <c r="A84" s="90"/>
      <c r="B84" s="162">
        <f>IF('Project List'!B84=0," ",'Project List'!B84)</f>
        <v>157</v>
      </c>
      <c r="C84" s="163" t="str">
        <f>IF('Project List'!C84=0," ",'Project List'!C84)</f>
        <v>Transformer Replacement</v>
      </c>
      <c r="D84" s="163" t="str">
        <f>IF('Project List'!D84=0," ",'Project List'!D84)</f>
        <v>IWD Regulator</v>
      </c>
      <c r="E84" s="162" t="str">
        <f>IF('Project List'!E84=0," ",'Project List'!E84)</f>
        <v>Transformers</v>
      </c>
      <c r="F84" s="163" t="str">
        <f>IF('Project List'!F84=0," ",'Project List'!F84)</f>
        <v>GROUND OUTDOOR / INDOOR CHAMBER MOUNTED ; &gt; 33 KV &amp; &lt; = 66 KV ;  &gt; 15 MVA AND &lt; = 40 MVA</v>
      </c>
      <c r="G84" s="147" t="str">
        <f t="shared" si="2"/>
        <v>Transformers - GROUND OUTDOOR / INDOOR CHAMBER MOUNTED ; &gt; 33 KV &amp; &lt; = 66 KV ;  &gt; 15 MVA AND &lt; = 40 MVA</v>
      </c>
      <c r="H84" s="196">
        <v>0</v>
      </c>
      <c r="I84" s="109">
        <v>0</v>
      </c>
      <c r="J84" s="109">
        <v>0</v>
      </c>
      <c r="K84" s="109">
        <v>0</v>
      </c>
      <c r="L84" s="109">
        <v>0.5</v>
      </c>
      <c r="M84" s="109">
        <v>0.5</v>
      </c>
      <c r="N84" s="109"/>
      <c r="O84" s="146">
        <f t="shared" si="3"/>
        <v>1</v>
      </c>
      <c r="P84" s="92"/>
      <c r="Q84" s="92"/>
      <c r="R84" s="92"/>
      <c r="S84" s="92"/>
      <c r="T84" s="92"/>
      <c r="U84" s="92"/>
      <c r="V84" s="92"/>
      <c r="W84" s="112"/>
      <c r="X84" s="90"/>
    </row>
    <row r="85" spans="1:24" x14ac:dyDescent="0.2">
      <c r="A85" s="90"/>
      <c r="B85" s="162">
        <f>IF('Project List'!B85=0," ",'Project List'!B85)</f>
        <v>157</v>
      </c>
      <c r="C85" s="163" t="str">
        <f>IF('Project List'!C85=0," ",'Project List'!C85)</f>
        <v>Transformer Replacement</v>
      </c>
      <c r="D85" s="163" t="str">
        <f>IF('Project List'!D85=0," ",'Project List'!D85)</f>
        <v>RVL T1</v>
      </c>
      <c r="E85" s="162" t="str">
        <f>IF('Project List'!E85=0," ",'Project List'!E85)</f>
        <v>Transformers</v>
      </c>
      <c r="F85" s="163" t="str">
        <f>IF('Project List'!F85=0," ",'Project List'!F85)</f>
        <v>GROUND OUTDOOR / INDOOR CHAMBER MOUNTED ; &gt; 33 KV &amp; &lt; = 66 KV ;  &gt; 15 MVA AND &lt; = 40 MVA</v>
      </c>
      <c r="G85" s="147" t="str">
        <f t="shared" si="2"/>
        <v>Transformers - GROUND OUTDOOR / INDOOR CHAMBER MOUNTED ; &gt; 33 KV &amp; &lt; = 66 KV ;  &gt; 15 MVA AND &lt; = 40 MVA</v>
      </c>
      <c r="H85" s="196">
        <v>0</v>
      </c>
      <c r="I85" s="109">
        <v>0.5</v>
      </c>
      <c r="J85" s="109">
        <v>0.5</v>
      </c>
      <c r="K85" s="109">
        <v>0</v>
      </c>
      <c r="L85" s="109">
        <v>0</v>
      </c>
      <c r="M85" s="109">
        <v>0</v>
      </c>
      <c r="N85" s="109">
        <v>0</v>
      </c>
      <c r="O85" s="146">
        <f t="shared" si="3"/>
        <v>0.5</v>
      </c>
      <c r="P85" s="92"/>
      <c r="Q85" s="92"/>
      <c r="R85" s="92"/>
      <c r="S85" s="92"/>
      <c r="T85" s="92"/>
      <c r="U85" s="92"/>
      <c r="V85" s="92"/>
      <c r="W85" s="112"/>
      <c r="X85" s="90"/>
    </row>
    <row r="86" spans="1:24" x14ac:dyDescent="0.2">
      <c r="A86" s="90"/>
      <c r="B86" s="162">
        <f>IF('Project List'!B86=0," ",'Project List'!B86)</f>
        <v>157</v>
      </c>
      <c r="C86" s="163" t="str">
        <f>IF('Project List'!C86=0," ",'Project List'!C86)</f>
        <v>Transformer Replacement</v>
      </c>
      <c r="D86" s="163" t="str">
        <f>IF('Project List'!D86=0," ",'Project List'!D86)</f>
        <v>RVL T2</v>
      </c>
      <c r="E86" s="162" t="str">
        <f>IF('Project List'!E86=0," ",'Project List'!E86)</f>
        <v>Transformers</v>
      </c>
      <c r="F86" s="163" t="str">
        <f>IF('Project List'!F86=0," ",'Project List'!F86)</f>
        <v>GROUND OUTDOOR / INDOOR CHAMBER MOUNTED ; &gt; 33 KV &amp; &lt; = 66 KV ;  &gt; 15 MVA AND &lt; = 40 MVA</v>
      </c>
      <c r="G86" s="147" t="str">
        <f t="shared" si="2"/>
        <v>Transformers - GROUND OUTDOOR / INDOOR CHAMBER MOUNTED ; &gt; 33 KV &amp; &lt; = 66 KV ;  &gt; 15 MVA AND &lt; = 40 MVA</v>
      </c>
      <c r="H86" s="196">
        <v>0</v>
      </c>
      <c r="I86" s="109">
        <v>0</v>
      </c>
      <c r="J86" s="109">
        <v>0</v>
      </c>
      <c r="K86" s="109">
        <v>0</v>
      </c>
      <c r="L86" s="109">
        <v>0.5</v>
      </c>
      <c r="M86" s="109">
        <v>0.5</v>
      </c>
      <c r="N86" s="109">
        <v>0</v>
      </c>
      <c r="O86" s="146">
        <f t="shared" si="3"/>
        <v>1</v>
      </c>
      <c r="P86" s="92"/>
      <c r="Q86" s="92"/>
      <c r="R86" s="92"/>
      <c r="S86" s="92"/>
      <c r="T86" s="92"/>
      <c r="U86" s="92"/>
      <c r="V86" s="92"/>
      <c r="W86" s="112"/>
      <c r="X86" s="90"/>
    </row>
    <row r="87" spans="1:24" x14ac:dyDescent="0.2">
      <c r="A87" s="90"/>
      <c r="B87" s="162">
        <f>IF('Project List'!B87=0," ",'Project List'!B87)</f>
        <v>157</v>
      </c>
      <c r="C87" s="163" t="str">
        <f>IF('Project List'!C87=0," ",'Project List'!C87)</f>
        <v>Transformer Replacement</v>
      </c>
      <c r="D87" s="163" t="str">
        <f>IF('Project List'!D87=0," ",'Project List'!D87)</f>
        <v>TRG T3</v>
      </c>
      <c r="E87" s="162" t="str">
        <f>IF('Project List'!E87=0," ",'Project List'!E87)</f>
        <v>Transformers</v>
      </c>
      <c r="F87" s="163" t="str">
        <f>IF('Project List'!F87=0," ",'Project List'!F87)</f>
        <v>GROUND OUTDOOR / INDOOR CHAMBER MOUNTED ; &gt; 33 KV &amp; &lt; = 66 KV ;  &gt; 15 MVA AND &lt; = 40 MVA</v>
      </c>
      <c r="G87" s="147" t="str">
        <f t="shared" si="2"/>
        <v>Transformers - GROUND OUTDOOR / INDOOR CHAMBER MOUNTED ; &gt; 33 KV &amp; &lt; = 66 KV ;  &gt; 15 MVA AND &lt; = 40 MVA</v>
      </c>
      <c r="H87" s="196">
        <v>0.5</v>
      </c>
      <c r="I87" s="109">
        <v>0</v>
      </c>
      <c r="J87" s="109">
        <v>0</v>
      </c>
      <c r="K87" s="109">
        <v>0</v>
      </c>
      <c r="L87" s="109">
        <v>0</v>
      </c>
      <c r="M87" s="109">
        <v>0</v>
      </c>
      <c r="N87" s="109">
        <v>0</v>
      </c>
      <c r="O87" s="146">
        <f t="shared" si="3"/>
        <v>0</v>
      </c>
      <c r="P87" s="92"/>
      <c r="Q87" s="92"/>
      <c r="R87" s="92"/>
      <c r="S87" s="92"/>
      <c r="T87" s="92"/>
      <c r="U87" s="92"/>
      <c r="V87" s="92"/>
      <c r="W87" s="112"/>
      <c r="X87" s="90"/>
    </row>
    <row r="88" spans="1:24" x14ac:dyDescent="0.2">
      <c r="A88" s="90"/>
      <c r="B88" s="162">
        <f>IF('Project List'!B88=0," ",'Project List'!B88)</f>
        <v>157</v>
      </c>
      <c r="C88" s="163" t="str">
        <f>IF('Project List'!C88=0," ",'Project List'!C88)</f>
        <v>Transformer Replacement</v>
      </c>
      <c r="D88" s="163" t="str">
        <f>IF('Project List'!D88=0," ",'Project List'!D88)</f>
        <v>WBL T2</v>
      </c>
      <c r="E88" s="162" t="str">
        <f>IF('Project List'!E88=0," ",'Project List'!E88)</f>
        <v>Transformers</v>
      </c>
      <c r="F88" s="163" t="str">
        <f>IF('Project List'!F88=0," ",'Project List'!F88)</f>
        <v>GROUND OUTDOOR / INDOOR CHAMBER MOUNTED ; &gt; 33 KV &amp; &lt; = 66 KV ;  &gt; 15 MVA AND &lt; = 40 MVA</v>
      </c>
      <c r="G88" s="147" t="str">
        <f t="shared" si="2"/>
        <v>Transformers - GROUND OUTDOOR / INDOOR CHAMBER MOUNTED ; &gt; 33 KV &amp; &lt; = 66 KV ;  &gt; 15 MVA AND &lt; = 40 MVA</v>
      </c>
      <c r="H88" s="196">
        <v>0.5</v>
      </c>
      <c r="I88" s="109">
        <v>0</v>
      </c>
      <c r="J88" s="109">
        <v>0</v>
      </c>
      <c r="K88" s="109">
        <v>0</v>
      </c>
      <c r="L88" s="109">
        <v>0</v>
      </c>
      <c r="M88" s="109">
        <v>0</v>
      </c>
      <c r="N88" s="109">
        <v>0</v>
      </c>
      <c r="O88" s="146">
        <f t="shared" si="3"/>
        <v>0</v>
      </c>
      <c r="P88" s="92"/>
      <c r="Q88" s="92"/>
      <c r="R88" s="92"/>
      <c r="S88" s="92"/>
      <c r="T88" s="92"/>
      <c r="U88" s="92"/>
      <c r="V88" s="92"/>
      <c r="W88" s="112"/>
      <c r="X88" s="90"/>
    </row>
    <row r="89" spans="1:24" x14ac:dyDescent="0.2">
      <c r="A89" s="90"/>
      <c r="B89" s="162">
        <f>IF('Project List'!B89=0," ",'Project List'!B89)</f>
        <v>157</v>
      </c>
      <c r="C89" s="163" t="str">
        <f>IF('Project List'!C89=0," ",'Project List'!C89)</f>
        <v>Transformer Replacement</v>
      </c>
      <c r="D89" s="163" t="str">
        <f>IF('Project List'!D89=0," ",'Project List'!D89)</f>
        <v>WBL T3</v>
      </c>
      <c r="E89" s="162" t="str">
        <f>IF('Project List'!E89=0," ",'Project List'!E89)</f>
        <v>Transformers</v>
      </c>
      <c r="F89" s="163" t="str">
        <f>IF('Project List'!F89=0," ",'Project List'!F89)</f>
        <v>GROUND OUTDOOR / INDOOR CHAMBER MOUNTED ; &gt; 33 KV &amp; &lt; = 66 KV ;  &gt; 15 MVA AND &lt; = 40 MVA</v>
      </c>
      <c r="G89" s="147" t="str">
        <f t="shared" si="2"/>
        <v>Transformers - GROUND OUTDOOR / INDOOR CHAMBER MOUNTED ; &gt; 33 KV &amp; &lt; = 66 KV ;  &gt; 15 MVA AND &lt; = 40 MVA</v>
      </c>
      <c r="H89" s="196">
        <v>0</v>
      </c>
      <c r="I89" s="109">
        <v>0.5</v>
      </c>
      <c r="J89" s="109">
        <v>0.5</v>
      </c>
      <c r="K89" s="109">
        <v>0</v>
      </c>
      <c r="L89" s="109">
        <v>0</v>
      </c>
      <c r="M89" s="109">
        <v>0</v>
      </c>
      <c r="N89" s="109">
        <v>0</v>
      </c>
      <c r="O89" s="146">
        <f t="shared" si="3"/>
        <v>0.5</v>
      </c>
      <c r="P89" s="92"/>
      <c r="Q89" s="92"/>
      <c r="R89" s="92"/>
      <c r="S89" s="92"/>
      <c r="T89" s="92"/>
      <c r="U89" s="92"/>
      <c r="V89" s="92"/>
      <c r="W89" s="112"/>
      <c r="X89" s="90"/>
    </row>
    <row r="90" spans="1:24" x14ac:dyDescent="0.2">
      <c r="A90" s="90"/>
      <c r="B90" s="162">
        <f>IF('Project List'!B90=0," ",'Project List'!B90)</f>
        <v>157</v>
      </c>
      <c r="C90" s="163" t="str">
        <f>IF('Project List'!C90=0," ",'Project List'!C90)</f>
        <v>Operator / Maintainer Safety (Access Platforms)</v>
      </c>
      <c r="D90" s="163" t="str">
        <f>IF('Project List'!D90=0," ",'Project List'!D90)</f>
        <v>Multiple</v>
      </c>
      <c r="E90" s="162" t="str">
        <f>IF('Project List'!E90=0," ",'Project List'!E90)</f>
        <v>Other</v>
      </c>
      <c r="F90" s="163" t="str">
        <f>IF('Project List'!F90=0," ",'Project List'!F90)</f>
        <v>Residual</v>
      </c>
      <c r="G90" s="147" t="str">
        <f t="shared" si="2"/>
        <v>Other - Residual</v>
      </c>
      <c r="H90" s="196">
        <v>0.5</v>
      </c>
      <c r="I90" s="109">
        <v>0</v>
      </c>
      <c r="J90" s="109">
        <v>0</v>
      </c>
      <c r="K90" s="109">
        <v>0</v>
      </c>
      <c r="L90" s="109">
        <v>0</v>
      </c>
      <c r="M90" s="109">
        <v>0</v>
      </c>
      <c r="N90" s="109">
        <v>0</v>
      </c>
      <c r="O90" s="146">
        <f t="shared" si="3"/>
        <v>0</v>
      </c>
      <c r="P90" s="92"/>
      <c r="Q90" s="92"/>
      <c r="R90" s="92"/>
      <c r="S90" s="92"/>
      <c r="T90" s="92"/>
      <c r="U90" s="92"/>
      <c r="V90" s="92"/>
      <c r="W90" s="112"/>
      <c r="X90" s="90"/>
    </row>
    <row r="91" spans="1:24" x14ac:dyDescent="0.2">
      <c r="A91" s="90"/>
      <c r="B91" s="162">
        <f>IF('Project List'!B91=0," ",'Project List'!B91)</f>
        <v>157</v>
      </c>
      <c r="C91" s="163" t="str">
        <f>IF('Project List'!C91=0," ",'Project List'!C91)</f>
        <v>Zone Substation Barriers, Signs and Chains</v>
      </c>
      <c r="D91" s="163" t="str">
        <f>IF('Project List'!D91=0," ",'Project List'!D91)</f>
        <v>All Zone Substations</v>
      </c>
      <c r="E91" s="162" t="str">
        <f>IF('Project List'!E91=0," ",'Project List'!E91)</f>
        <v>Other</v>
      </c>
      <c r="F91" s="163" t="str">
        <f>IF('Project List'!F91=0," ",'Project List'!F91)</f>
        <v>Zone Substation Major Building / Property / Facilities</v>
      </c>
      <c r="G91" s="147" t="str">
        <f t="shared" si="2"/>
        <v>Other - Zone Substation Major Building / Property / Facilities</v>
      </c>
      <c r="H91" s="196">
        <v>1</v>
      </c>
      <c r="I91" s="109">
        <v>1</v>
      </c>
      <c r="J91" s="109">
        <v>1</v>
      </c>
      <c r="K91" s="109">
        <v>1</v>
      </c>
      <c r="L91" s="109">
        <v>1</v>
      </c>
      <c r="M91" s="109">
        <v>1</v>
      </c>
      <c r="N91" s="109">
        <v>1</v>
      </c>
      <c r="O91" s="146">
        <f>SUM(J91:N91)</f>
        <v>5</v>
      </c>
      <c r="P91" s="92"/>
      <c r="Q91" s="92"/>
      <c r="R91" s="92"/>
      <c r="S91" s="92"/>
      <c r="T91" s="92"/>
      <c r="U91" s="92"/>
      <c r="V91" s="92"/>
      <c r="W91" s="112"/>
      <c r="X91" s="90"/>
    </row>
    <row r="92" spans="1:24" x14ac:dyDescent="0.2">
      <c r="A92" s="90"/>
      <c r="B92" s="162">
        <f>IF('Project List'!B92=0," ",'Project List'!B92)</f>
        <v>144</v>
      </c>
      <c r="C92" s="163" t="str">
        <f>IF('Project List'!C92=0," ",'Project List'!C92)</f>
        <v>Pole Type Substation Transformer Replacement</v>
      </c>
      <c r="D92" s="163" t="str">
        <f>IF('Project List'!D92=0," ",'Project List'!D92)</f>
        <v>Multiple</v>
      </c>
      <c r="E92" s="162" t="str">
        <f>IF('Project List'!E92=0," ",'Project List'!E92)</f>
        <v>Transformers</v>
      </c>
      <c r="F92" s="163" t="str">
        <f>IF('Project List'!F92=0," ",'Project List'!F92)</f>
        <v>POLE MOUNTED ; &lt; = 22KV ;  &lt; = 60 KVA ; SINGLE PHASE</v>
      </c>
      <c r="G92" s="147" t="str">
        <f t="shared" si="2"/>
        <v>Transformers - POLE MOUNTED ; &lt; = 22KV ;  &lt; = 60 KVA ; SINGLE PHASE</v>
      </c>
      <c r="H92" s="196">
        <v>50</v>
      </c>
      <c r="I92" s="109">
        <v>50</v>
      </c>
      <c r="J92" s="109">
        <v>50</v>
      </c>
      <c r="K92" s="109">
        <v>50</v>
      </c>
      <c r="L92" s="109">
        <v>50</v>
      </c>
      <c r="M92" s="109">
        <v>50</v>
      </c>
      <c r="N92" s="109">
        <v>50</v>
      </c>
      <c r="O92" s="146">
        <f>SUM(J92:N92)</f>
        <v>250</v>
      </c>
      <c r="P92" s="92"/>
      <c r="Q92" s="92"/>
      <c r="R92" s="92"/>
      <c r="S92" s="92"/>
      <c r="T92" s="92"/>
      <c r="U92" s="92"/>
      <c r="V92" s="92"/>
      <c r="W92" s="112"/>
      <c r="X92" s="90"/>
    </row>
    <row r="93" spans="1:24" x14ac:dyDescent="0.2">
      <c r="A93" s="90"/>
      <c r="B93" s="90"/>
      <c r="C93" s="90"/>
      <c r="D93" s="151" t="s">
        <v>283</v>
      </c>
      <c r="E93" s="145"/>
      <c r="F93" s="145"/>
      <c r="G93" s="145"/>
      <c r="H93" s="96">
        <f>SUM(H9:H92)</f>
        <v>276</v>
      </c>
      <c r="I93" s="96">
        <f t="shared" ref="I93:N93" si="4">SUM(I9:I92)</f>
        <v>300.5</v>
      </c>
      <c r="J93" s="96">
        <f t="shared" si="4"/>
        <v>295</v>
      </c>
      <c r="K93" s="96">
        <f t="shared" si="4"/>
        <v>332</v>
      </c>
      <c r="L93" s="96">
        <f t="shared" si="4"/>
        <v>286.5</v>
      </c>
      <c r="M93" s="96">
        <f t="shared" si="4"/>
        <v>246</v>
      </c>
      <c r="N93" s="96">
        <f t="shared" si="4"/>
        <v>270</v>
      </c>
      <c r="O93" s="96">
        <f>SUM(O9:O92)</f>
        <v>1429.5</v>
      </c>
      <c r="P93" s="92"/>
      <c r="Q93" s="92"/>
      <c r="R93" s="92"/>
      <c r="S93" s="92"/>
      <c r="T93" s="92"/>
      <c r="U93" s="92"/>
      <c r="V93" s="92"/>
      <c r="W93" s="112"/>
      <c r="X93" s="90"/>
    </row>
    <row r="94" spans="1:24" x14ac:dyDescent="0.2">
      <c r="A94" s="90"/>
      <c r="B94" s="90"/>
      <c r="C94" s="90"/>
      <c r="D94" s="152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62"/>
      <c r="P94" s="92"/>
      <c r="Q94" s="92"/>
      <c r="R94" s="92"/>
      <c r="S94" s="92"/>
      <c r="T94" s="92"/>
      <c r="U94" s="92"/>
      <c r="V94" s="92"/>
      <c r="W94" s="112"/>
      <c r="X94" s="90"/>
    </row>
    <row r="95" spans="1:24" x14ac:dyDescent="0.2">
      <c r="A95" s="90"/>
      <c r="B95" s="90"/>
      <c r="C95" s="90"/>
      <c r="D95" s="152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62"/>
      <c r="P95" s="92"/>
      <c r="Q95" s="92"/>
      <c r="R95" s="92"/>
      <c r="S95" s="92"/>
      <c r="T95" s="92"/>
      <c r="U95" s="92"/>
      <c r="V95" s="92"/>
      <c r="W95" s="112"/>
      <c r="X95" s="90"/>
    </row>
    <row r="96" spans="1:24" x14ac:dyDescent="0.2">
      <c r="A96" s="90"/>
      <c r="B96" s="90"/>
      <c r="C96" s="90"/>
      <c r="D96" s="152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62"/>
      <c r="P96" s="92"/>
      <c r="Q96" s="92"/>
      <c r="R96" s="92"/>
      <c r="S96" s="92"/>
      <c r="T96" s="92"/>
      <c r="U96" s="92"/>
      <c r="V96" s="92"/>
      <c r="W96" s="112"/>
      <c r="X96" s="90"/>
    </row>
    <row r="97" spans="1:24" ht="15.75" x14ac:dyDescent="0.25">
      <c r="A97" s="26"/>
      <c r="B97" s="26" t="s">
        <v>290</v>
      </c>
      <c r="C97" s="26"/>
      <c r="D97" s="149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</row>
    <row r="98" spans="1:24" x14ac:dyDescent="0.2">
      <c r="A98" s="90"/>
      <c r="B98" s="90"/>
      <c r="C98" s="90"/>
      <c r="D98" s="152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62"/>
      <c r="P98" s="92"/>
      <c r="Q98" s="92"/>
      <c r="R98" s="92"/>
      <c r="S98" s="92"/>
      <c r="T98" s="92"/>
      <c r="U98" s="92"/>
      <c r="V98" s="92"/>
      <c r="W98" s="112"/>
      <c r="X98" s="90"/>
    </row>
    <row r="99" spans="1:24" hidden="1" x14ac:dyDescent="0.2">
      <c r="A99" s="90"/>
      <c r="B99" s="90"/>
      <c r="C99" s="90"/>
      <c r="D99" s="152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62"/>
      <c r="P99" s="92"/>
      <c r="Q99" s="92"/>
      <c r="R99" s="92"/>
      <c r="S99" s="92"/>
      <c r="T99" s="92"/>
      <c r="U99" s="92"/>
      <c r="V99" s="92"/>
      <c r="W99" s="112"/>
      <c r="X99" s="90"/>
    </row>
    <row r="100" spans="1:24" hidden="1" x14ac:dyDescent="0.2">
      <c r="A100" s="90"/>
      <c r="B100" s="90"/>
      <c r="C100" s="90"/>
      <c r="D100" s="152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62"/>
      <c r="P100" s="92"/>
      <c r="Q100" s="92"/>
      <c r="R100" s="92"/>
      <c r="S100" s="92"/>
      <c r="T100" s="92"/>
      <c r="U100" s="92"/>
      <c r="V100" s="92"/>
      <c r="W100" s="112"/>
      <c r="X100" s="90"/>
    </row>
    <row r="101" spans="1:24" hidden="1" x14ac:dyDescent="0.2">
      <c r="A101" s="90"/>
      <c r="B101" s="90"/>
      <c r="C101" s="90"/>
      <c r="D101" s="152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62"/>
      <c r="P101" s="92"/>
      <c r="Q101" s="92"/>
      <c r="R101" s="92"/>
      <c r="S101" s="92"/>
      <c r="T101" s="92"/>
      <c r="U101" s="92"/>
      <c r="V101" s="92"/>
      <c r="W101" s="112"/>
      <c r="X101" s="90"/>
    </row>
    <row r="102" spans="1:24" hidden="1" x14ac:dyDescent="0.2">
      <c r="A102" s="90"/>
      <c r="B102" s="90"/>
      <c r="C102" s="90"/>
      <c r="D102" s="152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62"/>
      <c r="P102" s="92"/>
      <c r="Q102" s="92"/>
      <c r="R102" s="92"/>
      <c r="S102" s="92"/>
      <c r="T102" s="92"/>
      <c r="U102" s="92"/>
      <c r="V102" s="92"/>
      <c r="W102" s="112"/>
      <c r="X102" s="90"/>
    </row>
    <row r="103" spans="1:24" hidden="1" x14ac:dyDescent="0.2">
      <c r="A103" s="90"/>
      <c r="B103" s="90"/>
      <c r="C103" s="90"/>
      <c r="D103" s="152"/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62"/>
      <c r="P103" s="90"/>
      <c r="Q103" s="90"/>
      <c r="R103" s="90"/>
      <c r="S103" s="90"/>
      <c r="T103" s="90"/>
      <c r="U103" s="90"/>
      <c r="V103" s="90"/>
      <c r="W103" s="90"/>
      <c r="X103" s="90"/>
    </row>
    <row r="104" spans="1:24" hidden="1" x14ac:dyDescent="0.2"/>
    <row r="105" spans="1:24" hidden="1" x14ac:dyDescent="0.2">
      <c r="A105" s="90"/>
      <c r="B105" s="90"/>
      <c r="C105" s="90"/>
      <c r="D105" s="152"/>
      <c r="E105" s="90"/>
      <c r="F105" s="90"/>
      <c r="G105" s="90"/>
      <c r="H105" s="90"/>
      <c r="I105" s="90"/>
      <c r="J105" s="90"/>
      <c r="K105" s="90"/>
      <c r="L105" s="90"/>
      <c r="M105" s="90"/>
      <c r="N105" s="90"/>
      <c r="O105" s="62"/>
      <c r="P105" s="90"/>
      <c r="Q105" s="90"/>
      <c r="R105" s="90"/>
      <c r="S105" s="90"/>
      <c r="T105" s="90"/>
      <c r="U105" s="90"/>
      <c r="V105" s="90"/>
      <c r="W105" s="90"/>
      <c r="X105" s="90"/>
    </row>
    <row r="106" spans="1:24" hidden="1" x14ac:dyDescent="0.2">
      <c r="A106" s="90"/>
      <c r="B106" s="90"/>
      <c r="C106" s="90"/>
      <c r="D106" s="152"/>
      <c r="E106" s="90"/>
      <c r="F106" s="90"/>
      <c r="G106" s="90"/>
      <c r="H106" s="111"/>
      <c r="I106" s="111"/>
      <c r="J106" s="111"/>
      <c r="K106" s="111"/>
      <c r="L106" s="111"/>
      <c r="M106" s="111"/>
      <c r="N106" s="111"/>
      <c r="O106" s="62"/>
      <c r="P106" s="90"/>
      <c r="Q106" s="90"/>
      <c r="R106" s="90"/>
      <c r="S106" s="90"/>
      <c r="T106" s="90"/>
      <c r="U106" s="90"/>
      <c r="V106" s="90"/>
      <c r="W106" s="90"/>
      <c r="X106" s="90"/>
    </row>
    <row r="107" spans="1:24" hidden="1" x14ac:dyDescent="0.2">
      <c r="A107" s="90"/>
      <c r="B107" s="90"/>
      <c r="C107" s="90"/>
      <c r="D107" s="152"/>
      <c r="E107" s="90"/>
      <c r="F107" s="90"/>
      <c r="G107" s="90"/>
      <c r="H107" s="111"/>
      <c r="I107" s="111"/>
      <c r="J107" s="111"/>
      <c r="K107" s="111"/>
      <c r="L107" s="111"/>
      <c r="M107" s="111"/>
      <c r="N107" s="111"/>
      <c r="O107" s="62"/>
      <c r="P107" s="90"/>
      <c r="Q107" s="90"/>
      <c r="R107" s="90"/>
      <c r="S107" s="90"/>
      <c r="T107" s="90"/>
      <c r="U107" s="90"/>
      <c r="V107" s="90"/>
      <c r="W107" s="90"/>
      <c r="X107" s="90"/>
    </row>
    <row r="108" spans="1:24" hidden="1" x14ac:dyDescent="0.2">
      <c r="A108" s="90"/>
      <c r="B108" s="90"/>
      <c r="C108" s="90"/>
      <c r="D108" s="152"/>
      <c r="E108" s="90"/>
      <c r="F108" s="90"/>
      <c r="G108" s="90"/>
      <c r="H108" s="111"/>
      <c r="I108" s="111"/>
      <c r="J108" s="111"/>
      <c r="K108" s="111"/>
      <c r="L108" s="111"/>
      <c r="M108" s="111"/>
      <c r="N108" s="111"/>
      <c r="O108" s="62"/>
      <c r="P108" s="90"/>
      <c r="Q108" s="90"/>
      <c r="R108" s="90"/>
      <c r="S108" s="90"/>
      <c r="T108" s="90"/>
      <c r="U108" s="90"/>
      <c r="V108" s="90"/>
      <c r="W108" s="90"/>
      <c r="X108" s="90"/>
    </row>
    <row r="109" spans="1:24" hidden="1" x14ac:dyDescent="0.2">
      <c r="A109" s="90"/>
      <c r="B109" s="90"/>
      <c r="C109" s="90"/>
      <c r="D109" s="152"/>
      <c r="E109" s="90"/>
      <c r="F109" s="90"/>
      <c r="G109" s="90"/>
      <c r="H109" s="111"/>
      <c r="I109" s="111"/>
      <c r="J109" s="111"/>
      <c r="K109" s="111"/>
      <c r="L109" s="111"/>
      <c r="M109" s="111"/>
      <c r="N109" s="111"/>
      <c r="O109" s="62"/>
      <c r="P109" s="90"/>
      <c r="Q109" s="90"/>
      <c r="R109" s="90"/>
      <c r="S109" s="90"/>
      <c r="T109" s="90"/>
      <c r="U109" s="90"/>
      <c r="V109" s="90"/>
      <c r="W109" s="90"/>
      <c r="X109" s="90"/>
    </row>
    <row r="110" spans="1:24" hidden="1" x14ac:dyDescent="0.2">
      <c r="A110" s="90"/>
      <c r="B110" s="90"/>
      <c r="C110" s="90"/>
      <c r="D110" s="152"/>
      <c r="E110" s="90"/>
      <c r="F110" s="90"/>
      <c r="G110" s="90"/>
      <c r="H110" s="111"/>
      <c r="I110" s="111"/>
      <c r="J110" s="111"/>
      <c r="K110" s="111"/>
      <c r="L110" s="111"/>
      <c r="M110" s="111"/>
      <c r="N110" s="111"/>
      <c r="O110" s="62"/>
      <c r="P110" s="90"/>
      <c r="Q110" s="90"/>
      <c r="R110" s="90"/>
      <c r="S110" s="90"/>
      <c r="T110" s="90"/>
      <c r="U110" s="90"/>
      <c r="V110" s="90"/>
      <c r="W110" s="90"/>
      <c r="X110" s="90"/>
    </row>
    <row r="111" spans="1:24" hidden="1" x14ac:dyDescent="0.2">
      <c r="A111" s="90"/>
      <c r="B111" s="90"/>
      <c r="C111" s="90"/>
      <c r="D111" s="152"/>
      <c r="E111" s="90"/>
      <c r="F111" s="90"/>
      <c r="G111" s="90"/>
      <c r="H111" s="111"/>
      <c r="I111" s="111"/>
      <c r="J111" s="111"/>
      <c r="K111" s="111"/>
      <c r="L111" s="111"/>
      <c r="M111" s="111"/>
      <c r="N111" s="111"/>
      <c r="O111" s="62"/>
      <c r="P111" s="90"/>
      <c r="Q111" s="90"/>
      <c r="R111" s="90"/>
      <c r="S111" s="90"/>
      <c r="T111" s="90"/>
      <c r="U111" s="90"/>
      <c r="V111" s="90"/>
      <c r="W111" s="90"/>
      <c r="X111" s="90"/>
    </row>
    <row r="112" spans="1:24" hidden="1" x14ac:dyDescent="0.2">
      <c r="A112" s="90"/>
      <c r="B112" s="90"/>
      <c r="C112" s="90"/>
      <c r="D112" s="152"/>
      <c r="E112" s="90"/>
      <c r="F112" s="90"/>
      <c r="G112" s="90"/>
      <c r="H112" s="111"/>
      <c r="I112" s="111"/>
      <c r="J112" s="111"/>
      <c r="K112" s="111"/>
      <c r="L112" s="111"/>
      <c r="M112" s="111"/>
      <c r="N112" s="111"/>
      <c r="O112" s="62"/>
      <c r="P112" s="90"/>
      <c r="Q112" s="90"/>
      <c r="R112" s="90"/>
      <c r="S112" s="90"/>
      <c r="T112" s="90"/>
      <c r="U112" s="90"/>
      <c r="V112" s="90"/>
      <c r="W112" s="90"/>
      <c r="X112" s="90"/>
    </row>
    <row r="113" spans="1:24" hidden="1" x14ac:dyDescent="0.2">
      <c r="A113" s="90"/>
      <c r="B113" s="90"/>
      <c r="C113" s="90"/>
      <c r="D113" s="152"/>
      <c r="E113" s="90"/>
      <c r="F113" s="90"/>
      <c r="G113" s="90"/>
      <c r="H113" s="111"/>
      <c r="I113" s="111"/>
      <c r="J113" s="111"/>
      <c r="K113" s="111"/>
      <c r="L113" s="111"/>
      <c r="M113" s="111"/>
      <c r="N113" s="111"/>
      <c r="O113" s="62"/>
      <c r="P113" s="90"/>
      <c r="Q113" s="90"/>
      <c r="R113" s="90"/>
      <c r="S113" s="90"/>
      <c r="T113" s="90"/>
      <c r="U113" s="90"/>
      <c r="V113" s="90"/>
      <c r="W113" s="90"/>
      <c r="X113" s="90"/>
    </row>
    <row r="114" spans="1:24" hidden="1" x14ac:dyDescent="0.2">
      <c r="A114" s="90"/>
      <c r="B114" s="90"/>
      <c r="C114" s="90"/>
      <c r="D114" s="152"/>
      <c r="E114" s="90"/>
      <c r="F114" s="90"/>
      <c r="G114" s="90"/>
      <c r="H114" s="111"/>
      <c r="I114" s="111"/>
      <c r="J114" s="111"/>
      <c r="K114" s="111"/>
      <c r="L114" s="111"/>
      <c r="M114" s="111"/>
      <c r="N114" s="111"/>
      <c r="O114" s="62"/>
      <c r="P114" s="90"/>
      <c r="Q114" s="90"/>
      <c r="R114" s="90"/>
      <c r="S114" s="90"/>
      <c r="T114" s="90"/>
      <c r="U114" s="90"/>
      <c r="V114" s="90"/>
      <c r="W114" s="90"/>
      <c r="X114" s="90"/>
    </row>
    <row r="115" spans="1:24" hidden="1" x14ac:dyDescent="0.2">
      <c r="A115" s="90"/>
      <c r="B115" s="90"/>
      <c r="C115" s="90"/>
      <c r="D115" s="152"/>
      <c r="E115" s="90"/>
      <c r="F115" s="90"/>
      <c r="G115" s="90"/>
      <c r="H115" s="111"/>
      <c r="I115" s="111"/>
      <c r="J115" s="111"/>
      <c r="K115" s="111"/>
      <c r="L115" s="111"/>
      <c r="M115" s="111"/>
      <c r="N115" s="111"/>
      <c r="O115" s="62"/>
      <c r="P115" s="90"/>
      <c r="Q115" s="90"/>
      <c r="R115" s="90"/>
      <c r="S115" s="90"/>
      <c r="T115" s="90"/>
      <c r="U115" s="90"/>
      <c r="V115" s="90"/>
      <c r="W115" s="90"/>
      <c r="X115" s="90"/>
    </row>
    <row r="116" spans="1:24" hidden="1" x14ac:dyDescent="0.2">
      <c r="A116" s="90"/>
      <c r="B116" s="90"/>
      <c r="C116" s="90"/>
      <c r="D116" s="152"/>
      <c r="E116" s="90"/>
      <c r="F116" s="90"/>
      <c r="G116" s="90"/>
      <c r="H116" s="111"/>
      <c r="I116" s="111"/>
      <c r="J116" s="111"/>
      <c r="K116" s="111"/>
      <c r="L116" s="111"/>
      <c r="M116" s="111"/>
      <c r="N116" s="111"/>
      <c r="O116" s="62"/>
      <c r="P116" s="90"/>
      <c r="Q116" s="90"/>
      <c r="R116" s="90"/>
      <c r="S116" s="90"/>
      <c r="T116" s="90"/>
      <c r="U116" s="90"/>
      <c r="V116" s="90"/>
      <c r="W116" s="90"/>
      <c r="X116" s="90"/>
    </row>
    <row r="117" spans="1:24" hidden="1" x14ac:dyDescent="0.2">
      <c r="A117" s="90"/>
      <c r="B117" s="90"/>
      <c r="C117" s="90"/>
      <c r="D117" s="152"/>
      <c r="E117" s="90"/>
      <c r="F117" s="90"/>
      <c r="G117" s="90"/>
      <c r="H117" s="111"/>
      <c r="I117" s="111"/>
      <c r="J117" s="111"/>
      <c r="K117" s="111"/>
      <c r="L117" s="111"/>
      <c r="M117" s="111"/>
      <c r="N117" s="111"/>
      <c r="O117" s="62"/>
      <c r="P117" s="90"/>
      <c r="Q117" s="90"/>
      <c r="R117" s="90"/>
      <c r="S117" s="90"/>
      <c r="T117" s="90"/>
      <c r="U117" s="90"/>
      <c r="V117" s="90"/>
      <c r="W117" s="90"/>
      <c r="X117" s="90"/>
    </row>
    <row r="118" spans="1:24" hidden="1" x14ac:dyDescent="0.2">
      <c r="A118" s="90"/>
      <c r="B118" s="90"/>
      <c r="C118" s="90"/>
      <c r="D118" s="152"/>
      <c r="E118" s="90"/>
      <c r="F118" s="90"/>
      <c r="G118" s="90"/>
      <c r="H118" s="111"/>
      <c r="I118" s="111"/>
      <c r="J118" s="111"/>
      <c r="K118" s="111"/>
      <c r="L118" s="111"/>
      <c r="M118" s="111"/>
      <c r="N118" s="111"/>
      <c r="O118" s="62"/>
      <c r="P118" s="90"/>
      <c r="Q118" s="90"/>
      <c r="R118" s="90"/>
      <c r="S118" s="90"/>
      <c r="T118" s="90"/>
      <c r="U118" s="90"/>
      <c r="V118" s="90"/>
      <c r="W118" s="90"/>
      <c r="X118" s="90"/>
    </row>
    <row r="119" spans="1:24" hidden="1" x14ac:dyDescent="0.2">
      <c r="A119" s="90"/>
      <c r="B119" s="90"/>
      <c r="C119" s="90"/>
      <c r="D119" s="152"/>
      <c r="E119" s="90"/>
      <c r="F119" s="90"/>
      <c r="G119" s="90"/>
      <c r="H119" s="111"/>
      <c r="I119" s="111"/>
      <c r="J119" s="111"/>
      <c r="K119" s="111"/>
      <c r="L119" s="111"/>
      <c r="M119" s="111"/>
      <c r="N119" s="111"/>
      <c r="O119" s="62"/>
      <c r="P119" s="90"/>
      <c r="Q119" s="90"/>
      <c r="R119" s="90"/>
      <c r="S119" s="90"/>
      <c r="T119" s="90"/>
      <c r="U119" s="90"/>
      <c r="V119" s="90"/>
      <c r="W119" s="90"/>
      <c r="X119" s="90"/>
    </row>
    <row r="120" spans="1:24" hidden="1" x14ac:dyDescent="0.2">
      <c r="A120" s="90"/>
      <c r="B120" s="90"/>
      <c r="C120" s="90"/>
      <c r="D120" s="152"/>
      <c r="E120" s="90"/>
      <c r="F120" s="90"/>
      <c r="G120" s="90"/>
      <c r="H120" s="111"/>
      <c r="I120" s="111"/>
      <c r="J120" s="111"/>
      <c r="K120" s="111"/>
      <c r="L120" s="111"/>
      <c r="M120" s="111"/>
      <c r="N120" s="111"/>
      <c r="O120" s="62"/>
      <c r="P120" s="90"/>
      <c r="Q120" s="90"/>
      <c r="R120" s="90"/>
      <c r="S120" s="90"/>
      <c r="T120" s="90"/>
      <c r="U120" s="90"/>
      <c r="V120" s="90"/>
      <c r="W120" s="90"/>
      <c r="X120" s="90"/>
    </row>
    <row r="121" spans="1:24" hidden="1" x14ac:dyDescent="0.2">
      <c r="A121" s="90"/>
      <c r="B121" s="90"/>
      <c r="C121" s="90"/>
      <c r="D121" s="152"/>
      <c r="E121" s="90"/>
      <c r="F121" s="90"/>
      <c r="G121" s="90"/>
      <c r="H121" s="111"/>
      <c r="I121" s="111"/>
      <c r="J121" s="111"/>
      <c r="K121" s="111"/>
      <c r="L121" s="111"/>
      <c r="M121" s="111"/>
      <c r="N121" s="111"/>
      <c r="O121" s="62"/>
      <c r="P121" s="90"/>
      <c r="Q121" s="90"/>
      <c r="R121" s="90"/>
      <c r="S121" s="90"/>
      <c r="T121" s="90"/>
      <c r="U121" s="90"/>
      <c r="V121" s="90"/>
      <c r="W121" s="90"/>
      <c r="X121" s="90"/>
    </row>
    <row r="122" spans="1:24" hidden="1" x14ac:dyDescent="0.2">
      <c r="A122" s="90"/>
      <c r="B122" s="90"/>
      <c r="C122" s="90"/>
      <c r="D122" s="152"/>
      <c r="E122" s="90"/>
      <c r="F122" s="90"/>
      <c r="G122" s="90"/>
      <c r="H122" s="111"/>
      <c r="I122" s="111"/>
      <c r="J122" s="111"/>
      <c r="K122" s="111"/>
      <c r="L122" s="111"/>
      <c r="M122" s="111"/>
      <c r="N122" s="111"/>
      <c r="O122" s="62"/>
      <c r="P122" s="90"/>
      <c r="Q122" s="90"/>
      <c r="R122" s="90"/>
      <c r="S122" s="90"/>
      <c r="T122" s="90"/>
      <c r="U122" s="90"/>
      <c r="V122" s="90"/>
      <c r="W122" s="90"/>
      <c r="X122" s="90"/>
    </row>
    <row r="123" spans="1:24" hidden="1" x14ac:dyDescent="0.2">
      <c r="A123" s="90"/>
      <c r="B123" s="90"/>
      <c r="C123" s="90"/>
      <c r="D123" s="152"/>
      <c r="E123" s="90"/>
      <c r="F123" s="90"/>
      <c r="G123" s="90"/>
      <c r="H123" s="111"/>
      <c r="I123" s="111"/>
      <c r="J123" s="111"/>
      <c r="K123" s="111"/>
      <c r="L123" s="111"/>
      <c r="M123" s="111"/>
      <c r="N123" s="111"/>
      <c r="O123" s="62"/>
      <c r="P123" s="90"/>
      <c r="Q123" s="90"/>
      <c r="R123" s="90"/>
      <c r="S123" s="90"/>
      <c r="T123" s="90"/>
      <c r="U123" s="90"/>
      <c r="V123" s="90"/>
      <c r="W123" s="90"/>
      <c r="X123" s="90"/>
    </row>
    <row r="124" spans="1:24" hidden="1" x14ac:dyDescent="0.2">
      <c r="A124" s="90"/>
      <c r="B124" s="90"/>
      <c r="C124" s="90"/>
      <c r="D124" s="152"/>
      <c r="E124" s="90"/>
      <c r="F124" s="90"/>
      <c r="G124" s="90"/>
      <c r="H124" s="111"/>
      <c r="I124" s="111"/>
      <c r="J124" s="111"/>
      <c r="K124" s="111"/>
      <c r="L124" s="111"/>
      <c r="M124" s="111"/>
      <c r="N124" s="111"/>
      <c r="O124" s="62"/>
      <c r="P124" s="90"/>
      <c r="Q124" s="90"/>
      <c r="R124" s="90"/>
      <c r="S124" s="90"/>
      <c r="T124" s="90"/>
      <c r="U124" s="90"/>
      <c r="V124" s="90"/>
      <c r="W124" s="90"/>
      <c r="X124" s="90"/>
    </row>
    <row r="125" spans="1:24" hidden="1" x14ac:dyDescent="0.2">
      <c r="A125" s="90"/>
      <c r="B125" s="90"/>
      <c r="C125" s="90"/>
      <c r="D125" s="152"/>
      <c r="E125" s="90"/>
      <c r="F125" s="90"/>
      <c r="G125" s="90"/>
      <c r="H125" s="111"/>
      <c r="I125" s="111"/>
      <c r="J125" s="111"/>
      <c r="K125" s="111"/>
      <c r="L125" s="111"/>
      <c r="M125" s="111"/>
      <c r="N125" s="111"/>
      <c r="O125" s="62"/>
      <c r="P125" s="90"/>
      <c r="Q125" s="90"/>
      <c r="R125" s="90"/>
      <c r="S125" s="90"/>
      <c r="T125" s="90"/>
      <c r="U125" s="90"/>
      <c r="V125" s="90"/>
      <c r="W125" s="90"/>
      <c r="X125" s="90"/>
    </row>
    <row r="126" spans="1:24" hidden="1" x14ac:dyDescent="0.2">
      <c r="A126" s="90"/>
      <c r="B126" s="90"/>
      <c r="C126" s="90"/>
      <c r="D126" s="152"/>
      <c r="E126" s="90"/>
      <c r="F126" s="90"/>
      <c r="G126" s="90"/>
      <c r="H126" s="111"/>
      <c r="I126" s="111"/>
      <c r="J126" s="111"/>
      <c r="K126" s="111"/>
      <c r="L126" s="111"/>
      <c r="M126" s="111"/>
      <c r="N126" s="111"/>
      <c r="O126" s="62"/>
      <c r="P126" s="90"/>
      <c r="Q126" s="90"/>
      <c r="R126" s="90"/>
      <c r="S126" s="90"/>
      <c r="T126" s="90"/>
      <c r="U126" s="90"/>
      <c r="V126" s="90"/>
      <c r="W126" s="90"/>
      <c r="X126" s="90"/>
    </row>
    <row r="127" spans="1:24" hidden="1" x14ac:dyDescent="0.2">
      <c r="A127" s="90"/>
      <c r="B127" s="90"/>
      <c r="C127" s="90"/>
      <c r="D127" s="152"/>
      <c r="E127" s="90"/>
      <c r="F127" s="90"/>
      <c r="G127" s="90"/>
      <c r="H127" s="111"/>
      <c r="I127" s="111"/>
      <c r="J127" s="111"/>
      <c r="K127" s="111"/>
      <c r="L127" s="111"/>
      <c r="M127" s="111"/>
      <c r="N127" s="111"/>
      <c r="O127" s="62"/>
      <c r="P127" s="90"/>
      <c r="Q127" s="90"/>
      <c r="R127" s="90"/>
      <c r="S127" s="90"/>
      <c r="T127" s="90"/>
      <c r="U127" s="90"/>
      <c r="V127" s="90"/>
      <c r="W127" s="90"/>
      <c r="X127" s="90"/>
    </row>
    <row r="128" spans="1:24" hidden="1" x14ac:dyDescent="0.2">
      <c r="A128" s="90"/>
      <c r="B128" s="90"/>
      <c r="C128" s="90"/>
      <c r="D128" s="152"/>
      <c r="E128" s="90"/>
      <c r="F128" s="90"/>
      <c r="G128" s="90"/>
      <c r="H128" s="111"/>
      <c r="I128" s="111"/>
      <c r="J128" s="111"/>
      <c r="K128" s="111"/>
      <c r="L128" s="111"/>
      <c r="M128" s="111"/>
      <c r="N128" s="111"/>
      <c r="O128" s="62"/>
      <c r="P128" s="90"/>
      <c r="Q128" s="90"/>
      <c r="R128" s="90"/>
      <c r="S128" s="90"/>
      <c r="T128" s="90"/>
      <c r="U128" s="90"/>
      <c r="V128" s="90"/>
      <c r="W128" s="90"/>
      <c r="X128" s="90"/>
    </row>
    <row r="129" spans="1:24" hidden="1" x14ac:dyDescent="0.2">
      <c r="A129" s="90"/>
      <c r="B129" s="90"/>
      <c r="C129" s="90"/>
      <c r="D129" s="152"/>
      <c r="E129" s="90"/>
      <c r="F129" s="90"/>
      <c r="G129" s="90"/>
      <c r="H129" s="111"/>
      <c r="I129" s="111"/>
      <c r="J129" s="111"/>
      <c r="K129" s="111"/>
      <c r="L129" s="111"/>
      <c r="M129" s="111"/>
      <c r="N129" s="111"/>
      <c r="O129" s="62"/>
      <c r="P129" s="90"/>
      <c r="Q129" s="90"/>
      <c r="R129" s="90"/>
      <c r="S129" s="90"/>
      <c r="T129" s="90"/>
      <c r="U129" s="90"/>
      <c r="V129" s="90"/>
      <c r="W129" s="90"/>
      <c r="X129" s="90"/>
    </row>
    <row r="130" spans="1:24" hidden="1" x14ac:dyDescent="0.2">
      <c r="A130" s="90"/>
      <c r="B130" s="90"/>
      <c r="C130" s="90"/>
      <c r="D130" s="152"/>
      <c r="E130" s="90"/>
      <c r="F130" s="90"/>
      <c r="G130" s="90"/>
      <c r="H130" s="111"/>
      <c r="I130" s="111"/>
      <c r="J130" s="111"/>
      <c r="K130" s="111"/>
      <c r="L130" s="111"/>
      <c r="M130" s="111"/>
      <c r="N130" s="111"/>
      <c r="O130" s="62"/>
      <c r="P130" s="90"/>
      <c r="Q130" s="90"/>
      <c r="R130" s="90"/>
      <c r="S130" s="90"/>
      <c r="T130" s="90"/>
      <c r="U130" s="90"/>
      <c r="V130" s="90"/>
      <c r="W130" s="90"/>
      <c r="X130" s="90"/>
    </row>
    <row r="131" spans="1:24" hidden="1" x14ac:dyDescent="0.2">
      <c r="A131" s="90"/>
      <c r="B131" s="90"/>
      <c r="C131" s="90"/>
      <c r="D131" s="152"/>
      <c r="E131" s="90"/>
      <c r="F131" s="90"/>
      <c r="G131" s="90"/>
      <c r="H131" s="111"/>
      <c r="I131" s="111"/>
      <c r="J131" s="111"/>
      <c r="K131" s="111"/>
      <c r="L131" s="111"/>
      <c r="M131" s="111"/>
      <c r="N131" s="111"/>
      <c r="O131" s="62"/>
      <c r="P131" s="90"/>
      <c r="Q131" s="90"/>
      <c r="R131" s="90"/>
      <c r="S131" s="90"/>
      <c r="T131" s="90"/>
      <c r="U131" s="90"/>
      <c r="V131" s="90"/>
      <c r="W131" s="90"/>
      <c r="X131" s="90"/>
    </row>
    <row r="132" spans="1:24" hidden="1" x14ac:dyDescent="0.2">
      <c r="A132" s="90"/>
      <c r="B132" s="90"/>
      <c r="C132" s="90"/>
      <c r="D132" s="152"/>
      <c r="E132" s="90"/>
      <c r="F132" s="90"/>
      <c r="G132" s="90"/>
      <c r="H132" s="111"/>
      <c r="I132" s="111"/>
      <c r="J132" s="111"/>
      <c r="K132" s="111"/>
      <c r="L132" s="111"/>
      <c r="M132" s="111"/>
      <c r="N132" s="111"/>
      <c r="O132" s="62"/>
      <c r="P132" s="90"/>
      <c r="Q132" s="90"/>
      <c r="R132" s="90"/>
      <c r="S132" s="90"/>
      <c r="T132" s="90"/>
      <c r="U132" s="90"/>
      <c r="V132" s="90"/>
      <c r="W132" s="90"/>
      <c r="X132" s="90"/>
    </row>
    <row r="133" spans="1:24" hidden="1" x14ac:dyDescent="0.2">
      <c r="A133" s="90"/>
      <c r="B133" s="90"/>
      <c r="C133" s="90"/>
      <c r="D133" s="152"/>
      <c r="E133" s="90"/>
      <c r="F133" s="90"/>
      <c r="G133" s="90"/>
      <c r="H133" s="111"/>
      <c r="I133" s="111"/>
      <c r="J133" s="111"/>
      <c r="K133" s="111"/>
      <c r="L133" s="111"/>
      <c r="M133" s="111"/>
      <c r="N133" s="111"/>
      <c r="O133" s="62"/>
      <c r="P133" s="90"/>
      <c r="Q133" s="90"/>
      <c r="R133" s="90"/>
      <c r="S133" s="90"/>
      <c r="T133" s="90"/>
      <c r="U133" s="90"/>
      <c r="V133" s="90"/>
      <c r="W133" s="90"/>
      <c r="X133" s="90"/>
    </row>
    <row r="134" spans="1:24" hidden="1" x14ac:dyDescent="0.2">
      <c r="A134" s="90"/>
      <c r="B134" s="90"/>
      <c r="C134" s="90"/>
      <c r="D134" s="152"/>
      <c r="E134" s="90"/>
      <c r="F134" s="90"/>
      <c r="G134" s="90"/>
      <c r="H134" s="111"/>
      <c r="I134" s="111"/>
      <c r="J134" s="111"/>
      <c r="K134" s="111"/>
      <c r="L134" s="111"/>
      <c r="M134" s="111"/>
      <c r="N134" s="111"/>
      <c r="O134" s="62"/>
      <c r="P134" s="90"/>
      <c r="Q134" s="90"/>
      <c r="R134" s="90"/>
      <c r="S134" s="90"/>
      <c r="T134" s="90"/>
      <c r="U134" s="90"/>
      <c r="V134" s="90"/>
      <c r="W134" s="90"/>
      <c r="X134" s="90"/>
    </row>
    <row r="135" spans="1:24" hidden="1" x14ac:dyDescent="0.2">
      <c r="A135" s="90"/>
      <c r="B135" s="90"/>
      <c r="C135" s="90"/>
      <c r="D135" s="152"/>
      <c r="E135" s="90"/>
      <c r="F135" s="90"/>
      <c r="G135" s="90"/>
      <c r="H135" s="111"/>
      <c r="I135" s="111"/>
      <c r="J135" s="111"/>
      <c r="K135" s="111"/>
      <c r="L135" s="111"/>
      <c r="M135" s="111"/>
      <c r="N135" s="111"/>
      <c r="O135" s="62"/>
      <c r="P135" s="90"/>
      <c r="Q135" s="90"/>
      <c r="R135" s="90"/>
      <c r="S135" s="90"/>
      <c r="T135" s="90"/>
      <c r="U135" s="90"/>
      <c r="V135" s="90"/>
      <c r="W135" s="90"/>
      <c r="X135" s="90"/>
    </row>
    <row r="136" spans="1:24" hidden="1" x14ac:dyDescent="0.2">
      <c r="A136" s="90"/>
      <c r="B136" s="90"/>
      <c r="C136" s="90"/>
      <c r="D136" s="152"/>
      <c r="E136" s="90"/>
      <c r="F136" s="90"/>
      <c r="G136" s="90"/>
      <c r="H136" s="111"/>
      <c r="I136" s="111"/>
      <c r="J136" s="111"/>
      <c r="K136" s="111"/>
      <c r="L136" s="111"/>
      <c r="M136" s="111"/>
      <c r="N136" s="111"/>
      <c r="O136" s="62"/>
      <c r="P136" s="90"/>
      <c r="Q136" s="90"/>
      <c r="R136" s="90"/>
      <c r="S136" s="90"/>
      <c r="T136" s="90"/>
      <c r="U136" s="90"/>
      <c r="V136" s="90"/>
      <c r="W136" s="90"/>
      <c r="X136" s="90"/>
    </row>
    <row r="137" spans="1:24" hidden="1" x14ac:dyDescent="0.2">
      <c r="A137" s="90"/>
      <c r="B137" s="90"/>
      <c r="C137" s="90"/>
      <c r="D137" s="152"/>
      <c r="E137" s="90"/>
      <c r="F137" s="90"/>
      <c r="G137" s="90"/>
      <c r="H137" s="111"/>
      <c r="I137" s="111"/>
      <c r="J137" s="111"/>
      <c r="K137" s="111"/>
      <c r="L137" s="111"/>
      <c r="M137" s="111"/>
      <c r="N137" s="111"/>
      <c r="O137" s="62"/>
      <c r="P137" s="90"/>
      <c r="Q137" s="90"/>
      <c r="R137" s="90"/>
      <c r="S137" s="90"/>
      <c r="T137" s="90"/>
      <c r="U137" s="90"/>
      <c r="V137" s="90"/>
      <c r="W137" s="90"/>
      <c r="X137" s="90"/>
    </row>
    <row r="138" spans="1:24" hidden="1" x14ac:dyDescent="0.2">
      <c r="A138" s="90"/>
      <c r="B138" s="90"/>
      <c r="C138" s="90"/>
      <c r="D138" s="152"/>
      <c r="E138" s="90"/>
      <c r="F138" s="90"/>
      <c r="G138" s="90"/>
      <c r="H138" s="111"/>
      <c r="I138" s="111"/>
      <c r="J138" s="111"/>
      <c r="K138" s="111"/>
      <c r="L138" s="111"/>
      <c r="M138" s="111"/>
      <c r="N138" s="111"/>
      <c r="O138" s="62"/>
      <c r="P138" s="90"/>
      <c r="Q138" s="90"/>
      <c r="R138" s="90"/>
      <c r="S138" s="90"/>
      <c r="T138" s="90"/>
      <c r="U138" s="90"/>
      <c r="V138" s="90"/>
      <c r="W138" s="90"/>
      <c r="X138" s="90"/>
    </row>
    <row r="139" spans="1:24" hidden="1" x14ac:dyDescent="0.2">
      <c r="A139" s="90"/>
      <c r="B139" s="90"/>
      <c r="C139" s="90"/>
      <c r="D139" s="152"/>
      <c r="E139" s="90"/>
      <c r="F139" s="90"/>
      <c r="G139" s="90"/>
      <c r="H139" s="111"/>
      <c r="I139" s="111"/>
      <c r="J139" s="111"/>
      <c r="K139" s="111"/>
      <c r="L139" s="111"/>
      <c r="M139" s="111"/>
      <c r="N139" s="111"/>
      <c r="O139" s="62"/>
      <c r="P139" s="90"/>
      <c r="Q139" s="90"/>
      <c r="R139" s="90"/>
      <c r="S139" s="90"/>
      <c r="T139" s="90"/>
      <c r="U139" s="90"/>
      <c r="V139" s="90"/>
      <c r="W139" s="90"/>
      <c r="X139" s="90"/>
    </row>
    <row r="140" spans="1:24" hidden="1" x14ac:dyDescent="0.2">
      <c r="A140" s="90"/>
      <c r="B140" s="90"/>
      <c r="C140" s="90"/>
      <c r="D140" s="152"/>
      <c r="E140" s="90"/>
      <c r="F140" s="90"/>
      <c r="G140" s="90"/>
      <c r="H140" s="111"/>
      <c r="I140" s="111"/>
      <c r="J140" s="111"/>
      <c r="K140" s="111"/>
      <c r="L140" s="111"/>
      <c r="M140" s="111"/>
      <c r="N140" s="111"/>
      <c r="O140" s="62"/>
      <c r="P140" s="90"/>
      <c r="Q140" s="90"/>
      <c r="R140" s="90"/>
      <c r="S140" s="90"/>
      <c r="T140" s="90"/>
      <c r="U140" s="90"/>
      <c r="V140" s="90"/>
      <c r="W140" s="90"/>
      <c r="X140" s="90"/>
    </row>
    <row r="141" spans="1:24" hidden="1" x14ac:dyDescent="0.2">
      <c r="A141" s="90"/>
      <c r="B141" s="90"/>
      <c r="C141" s="90"/>
      <c r="D141" s="152"/>
      <c r="E141" s="90"/>
      <c r="F141" s="90"/>
      <c r="G141" s="90"/>
      <c r="H141" s="111"/>
      <c r="I141" s="111"/>
      <c r="J141" s="111"/>
      <c r="K141" s="111"/>
      <c r="L141" s="111"/>
      <c r="M141" s="111"/>
      <c r="N141" s="111"/>
      <c r="O141" s="62"/>
      <c r="P141" s="90"/>
      <c r="Q141" s="90"/>
      <c r="R141" s="90"/>
      <c r="S141" s="90"/>
      <c r="T141" s="90"/>
      <c r="U141" s="90"/>
      <c r="V141" s="90"/>
      <c r="W141" s="90"/>
      <c r="X141" s="90"/>
    </row>
    <row r="142" spans="1:24" hidden="1" x14ac:dyDescent="0.2">
      <c r="A142" s="90"/>
      <c r="B142" s="90"/>
      <c r="C142" s="90"/>
      <c r="D142" s="152"/>
      <c r="E142" s="90"/>
      <c r="F142" s="90"/>
      <c r="G142" s="90"/>
      <c r="H142" s="111"/>
      <c r="I142" s="111"/>
      <c r="J142" s="111"/>
      <c r="K142" s="111"/>
      <c r="L142" s="111"/>
      <c r="M142" s="111"/>
      <c r="N142" s="111"/>
      <c r="O142" s="62"/>
      <c r="P142" s="90"/>
      <c r="Q142" s="90"/>
      <c r="R142" s="90"/>
      <c r="S142" s="90"/>
      <c r="T142" s="90"/>
      <c r="U142" s="90"/>
      <c r="V142" s="90"/>
      <c r="W142" s="90"/>
      <c r="X142" s="90"/>
    </row>
    <row r="143" spans="1:24" hidden="1" x14ac:dyDescent="0.2">
      <c r="A143" s="90"/>
      <c r="B143" s="90"/>
      <c r="C143" s="90"/>
      <c r="D143" s="152"/>
      <c r="E143" s="90"/>
      <c r="F143" s="90"/>
      <c r="G143" s="90"/>
      <c r="H143" s="111"/>
      <c r="I143" s="111"/>
      <c r="J143" s="111"/>
      <c r="K143" s="111"/>
      <c r="L143" s="111"/>
      <c r="M143" s="111"/>
      <c r="N143" s="111"/>
      <c r="O143" s="62"/>
      <c r="P143" s="90"/>
      <c r="Q143" s="90"/>
      <c r="R143" s="90"/>
      <c r="S143" s="90"/>
      <c r="T143" s="90"/>
      <c r="U143" s="90"/>
      <c r="V143" s="90"/>
      <c r="W143" s="90"/>
      <c r="X143" s="90"/>
    </row>
    <row r="144" spans="1:24" hidden="1" x14ac:dyDescent="0.2">
      <c r="A144" s="90"/>
      <c r="B144" s="90"/>
      <c r="C144" s="90"/>
      <c r="D144" s="152"/>
      <c r="E144" s="90"/>
      <c r="F144" s="90"/>
      <c r="G144" s="90"/>
      <c r="H144" s="111"/>
      <c r="I144" s="111"/>
      <c r="J144" s="111"/>
      <c r="K144" s="111"/>
      <c r="L144" s="111"/>
      <c r="M144" s="111"/>
      <c r="N144" s="111"/>
      <c r="O144" s="62"/>
      <c r="P144" s="90"/>
      <c r="Q144" s="90"/>
      <c r="R144" s="90"/>
      <c r="S144" s="90"/>
      <c r="T144" s="90"/>
      <c r="U144" s="90"/>
      <c r="V144" s="90"/>
      <c r="W144" s="90"/>
      <c r="X144" s="90"/>
    </row>
    <row r="145" spans="1:24" hidden="1" x14ac:dyDescent="0.2">
      <c r="A145" s="90"/>
      <c r="B145" s="90"/>
      <c r="C145" s="90"/>
      <c r="D145" s="152"/>
      <c r="E145" s="90"/>
      <c r="F145" s="90"/>
      <c r="G145" s="90"/>
      <c r="H145" s="111"/>
      <c r="I145" s="111"/>
      <c r="J145" s="111"/>
      <c r="K145" s="111"/>
      <c r="L145" s="111"/>
      <c r="M145" s="111"/>
      <c r="N145" s="111"/>
      <c r="O145" s="62"/>
      <c r="P145" s="90"/>
      <c r="Q145" s="90"/>
      <c r="R145" s="90"/>
      <c r="S145" s="90"/>
      <c r="T145" s="90"/>
      <c r="U145" s="90"/>
      <c r="V145" s="90"/>
      <c r="W145" s="90"/>
      <c r="X145" s="90"/>
    </row>
    <row r="146" spans="1:24" hidden="1" x14ac:dyDescent="0.2">
      <c r="A146" s="90"/>
      <c r="B146" s="90"/>
      <c r="C146" s="90"/>
      <c r="D146" s="152"/>
      <c r="E146" s="90"/>
      <c r="F146" s="90"/>
      <c r="G146" s="90"/>
      <c r="H146" s="111"/>
      <c r="I146" s="111"/>
      <c r="J146" s="111"/>
      <c r="K146" s="111"/>
      <c r="L146" s="111"/>
      <c r="M146" s="111"/>
      <c r="N146" s="111"/>
      <c r="O146" s="62"/>
      <c r="P146" s="90"/>
      <c r="Q146" s="90"/>
      <c r="R146" s="90"/>
      <c r="S146" s="90"/>
      <c r="T146" s="90"/>
      <c r="U146" s="90"/>
      <c r="V146" s="90"/>
      <c r="W146" s="90"/>
      <c r="X146" s="90"/>
    </row>
    <row r="147" spans="1:24" hidden="1" x14ac:dyDescent="0.2">
      <c r="A147" s="90"/>
      <c r="B147" s="90"/>
      <c r="C147" s="90"/>
      <c r="D147" s="152"/>
      <c r="E147" s="90"/>
      <c r="F147" s="90"/>
      <c r="G147" s="90"/>
      <c r="H147" s="111"/>
      <c r="I147" s="111"/>
      <c r="J147" s="111"/>
      <c r="K147" s="111"/>
      <c r="L147" s="111"/>
      <c r="M147" s="111"/>
      <c r="N147" s="111"/>
      <c r="O147" s="62"/>
      <c r="P147" s="90"/>
      <c r="Q147" s="90"/>
      <c r="R147" s="90"/>
      <c r="S147" s="90"/>
      <c r="T147" s="90"/>
      <c r="U147" s="90"/>
      <c r="V147" s="90"/>
      <c r="W147" s="90"/>
      <c r="X147" s="90"/>
    </row>
    <row r="148" spans="1:24" hidden="1" x14ac:dyDescent="0.2">
      <c r="A148" s="90"/>
      <c r="B148" s="90"/>
      <c r="C148" s="90"/>
      <c r="D148" s="152"/>
      <c r="E148" s="90"/>
      <c r="F148" s="90"/>
      <c r="G148" s="90"/>
      <c r="H148" s="111"/>
      <c r="I148" s="111"/>
      <c r="J148" s="111"/>
      <c r="K148" s="111"/>
      <c r="L148" s="111"/>
      <c r="M148" s="111"/>
      <c r="N148" s="111"/>
      <c r="O148" s="62"/>
      <c r="P148" s="90"/>
      <c r="Q148" s="90"/>
      <c r="R148" s="90"/>
      <c r="S148" s="90"/>
      <c r="T148" s="90"/>
      <c r="U148" s="90"/>
      <c r="V148" s="90"/>
      <c r="W148" s="90"/>
      <c r="X148" s="90"/>
    </row>
    <row r="149" spans="1:24" hidden="1" x14ac:dyDescent="0.2">
      <c r="A149" s="90"/>
      <c r="B149" s="90"/>
      <c r="C149" s="90"/>
      <c r="D149" s="152"/>
      <c r="E149" s="90"/>
      <c r="F149" s="90"/>
      <c r="G149" s="90"/>
      <c r="H149" s="111"/>
      <c r="I149" s="111"/>
      <c r="J149" s="111"/>
      <c r="K149" s="111"/>
      <c r="L149" s="111"/>
      <c r="M149" s="111"/>
      <c r="N149" s="111"/>
      <c r="O149" s="62"/>
      <c r="P149" s="90"/>
      <c r="Q149" s="90"/>
      <c r="R149" s="90"/>
      <c r="S149" s="90"/>
      <c r="T149" s="90"/>
      <c r="U149" s="90"/>
      <c r="V149" s="90"/>
      <c r="W149" s="90"/>
      <c r="X149" s="90"/>
    </row>
    <row r="150" spans="1:24" hidden="1" x14ac:dyDescent="0.2">
      <c r="A150" s="90"/>
      <c r="B150" s="90"/>
      <c r="C150" s="90"/>
      <c r="D150" s="152"/>
      <c r="E150" s="90"/>
      <c r="F150" s="90"/>
      <c r="G150" s="90"/>
      <c r="H150" s="111"/>
      <c r="I150" s="111"/>
      <c r="J150" s="111"/>
      <c r="K150" s="111"/>
      <c r="L150" s="111"/>
      <c r="M150" s="111"/>
      <c r="N150" s="111"/>
      <c r="O150" s="62"/>
      <c r="P150" s="90"/>
      <c r="Q150" s="90"/>
      <c r="R150" s="90"/>
      <c r="S150" s="90"/>
      <c r="T150" s="90"/>
      <c r="U150" s="90"/>
      <c r="V150" s="90"/>
      <c r="W150" s="90"/>
      <c r="X150" s="90"/>
    </row>
    <row r="151" spans="1:24" hidden="1" x14ac:dyDescent="0.2">
      <c r="A151" s="90"/>
      <c r="B151" s="90"/>
      <c r="C151" s="90"/>
      <c r="D151" s="152"/>
      <c r="E151" s="90"/>
      <c r="F151" s="90"/>
      <c r="G151" s="90"/>
      <c r="H151" s="111"/>
      <c r="I151" s="111"/>
      <c r="J151" s="111"/>
      <c r="K151" s="111"/>
      <c r="L151" s="111"/>
      <c r="M151" s="111"/>
      <c r="N151" s="111"/>
      <c r="O151" s="62"/>
      <c r="P151" s="90"/>
      <c r="Q151" s="90"/>
      <c r="R151" s="90"/>
      <c r="S151" s="90"/>
      <c r="T151" s="90"/>
      <c r="U151" s="90"/>
      <c r="V151" s="90"/>
      <c r="W151" s="90"/>
      <c r="X151" s="90"/>
    </row>
    <row r="152" spans="1:24" hidden="1" x14ac:dyDescent="0.2">
      <c r="A152" s="90"/>
      <c r="B152" s="90"/>
      <c r="C152" s="90"/>
      <c r="D152" s="152"/>
      <c r="E152" s="90"/>
      <c r="F152" s="90"/>
      <c r="G152" s="90"/>
      <c r="H152" s="111"/>
      <c r="I152" s="111"/>
      <c r="J152" s="111"/>
      <c r="K152" s="111"/>
      <c r="L152" s="111"/>
      <c r="M152" s="111"/>
      <c r="N152" s="111"/>
      <c r="O152" s="62"/>
      <c r="P152" s="90"/>
      <c r="Q152" s="90"/>
      <c r="R152" s="90"/>
      <c r="S152" s="90"/>
      <c r="T152" s="90"/>
      <c r="U152" s="90"/>
      <c r="V152" s="90"/>
      <c r="W152" s="90"/>
      <c r="X152" s="90"/>
    </row>
    <row r="153" spans="1:24" hidden="1" x14ac:dyDescent="0.2">
      <c r="A153" s="90"/>
      <c r="B153" s="90"/>
      <c r="C153" s="90"/>
      <c r="D153" s="152"/>
      <c r="E153" s="90"/>
      <c r="F153" s="90"/>
      <c r="G153" s="90"/>
      <c r="H153" s="111"/>
      <c r="I153" s="111"/>
      <c r="J153" s="111"/>
      <c r="K153" s="111"/>
      <c r="L153" s="111"/>
      <c r="M153" s="111"/>
      <c r="N153" s="111"/>
      <c r="O153" s="62"/>
      <c r="P153" s="90"/>
      <c r="Q153" s="90"/>
      <c r="R153" s="90"/>
      <c r="S153" s="90"/>
      <c r="T153" s="90"/>
      <c r="U153" s="90"/>
      <c r="V153" s="90"/>
      <c r="W153" s="90"/>
      <c r="X153" s="90"/>
    </row>
    <row r="154" spans="1:24" hidden="1" x14ac:dyDescent="0.2">
      <c r="A154" s="90"/>
      <c r="B154" s="90"/>
      <c r="C154" s="90"/>
      <c r="D154" s="152"/>
      <c r="E154" s="90"/>
      <c r="F154" s="90"/>
      <c r="G154" s="90"/>
      <c r="H154" s="111"/>
      <c r="I154" s="111"/>
      <c r="J154" s="111"/>
      <c r="K154" s="111"/>
      <c r="L154" s="111"/>
      <c r="M154" s="111"/>
      <c r="N154" s="111"/>
      <c r="O154" s="62"/>
      <c r="P154" s="90"/>
      <c r="Q154" s="90"/>
      <c r="R154" s="90"/>
      <c r="S154" s="90"/>
      <c r="T154" s="90"/>
      <c r="U154" s="90"/>
      <c r="V154" s="90"/>
      <c r="W154" s="90"/>
      <c r="X154" s="90"/>
    </row>
    <row r="155" spans="1:24" hidden="1" x14ac:dyDescent="0.2">
      <c r="A155" s="90"/>
      <c r="B155" s="90"/>
      <c r="C155" s="90"/>
      <c r="D155" s="152"/>
      <c r="E155" s="90"/>
      <c r="F155" s="90"/>
      <c r="G155" s="90"/>
      <c r="H155" s="111"/>
      <c r="I155" s="111"/>
      <c r="J155" s="111"/>
      <c r="K155" s="111"/>
      <c r="L155" s="111"/>
      <c r="M155" s="111"/>
      <c r="N155" s="111"/>
      <c r="O155" s="62"/>
      <c r="P155" s="90"/>
      <c r="Q155" s="90"/>
      <c r="R155" s="90"/>
      <c r="S155" s="90"/>
      <c r="T155" s="90"/>
      <c r="U155" s="90"/>
      <c r="V155" s="90"/>
      <c r="W155" s="90"/>
      <c r="X155" s="90"/>
    </row>
    <row r="156" spans="1:24" hidden="1" x14ac:dyDescent="0.2">
      <c r="A156" s="90"/>
      <c r="B156" s="90"/>
      <c r="C156" s="90"/>
      <c r="D156" s="152"/>
      <c r="E156" s="90"/>
      <c r="F156" s="90"/>
      <c r="G156" s="90"/>
      <c r="H156" s="111"/>
      <c r="I156" s="111"/>
      <c r="J156" s="111"/>
      <c r="K156" s="111"/>
      <c r="L156" s="111"/>
      <c r="M156" s="111"/>
      <c r="N156" s="111"/>
      <c r="O156" s="62"/>
      <c r="P156" s="90"/>
      <c r="Q156" s="90"/>
      <c r="R156" s="90"/>
      <c r="S156" s="90"/>
      <c r="T156" s="90"/>
      <c r="U156" s="90"/>
      <c r="V156" s="90"/>
      <c r="W156" s="90"/>
      <c r="X156" s="90"/>
    </row>
    <row r="157" spans="1:24" hidden="1" x14ac:dyDescent="0.2">
      <c r="A157" s="90"/>
      <c r="B157" s="90"/>
      <c r="C157" s="90"/>
      <c r="D157" s="152"/>
      <c r="E157" s="90"/>
      <c r="F157" s="90"/>
      <c r="G157" s="90"/>
      <c r="H157" s="111"/>
      <c r="I157" s="111"/>
      <c r="J157" s="111"/>
      <c r="K157" s="111"/>
      <c r="L157" s="111"/>
      <c r="M157" s="111"/>
      <c r="N157" s="111"/>
      <c r="O157" s="62"/>
      <c r="P157" s="90"/>
      <c r="Q157" s="90"/>
      <c r="R157" s="90"/>
      <c r="S157" s="90"/>
      <c r="T157" s="90"/>
      <c r="U157" s="90"/>
      <c r="V157" s="90"/>
      <c r="W157" s="90"/>
      <c r="X157" s="90"/>
    </row>
    <row r="158" spans="1:24" hidden="1" x14ac:dyDescent="0.2">
      <c r="A158" s="90"/>
      <c r="B158" s="90"/>
      <c r="C158" s="90"/>
      <c r="D158" s="152"/>
      <c r="E158" s="90"/>
      <c r="F158" s="90"/>
      <c r="G158" s="90"/>
      <c r="H158" s="111"/>
      <c r="I158" s="111"/>
      <c r="J158" s="111"/>
      <c r="K158" s="111"/>
      <c r="L158" s="111"/>
      <c r="M158" s="111"/>
      <c r="N158" s="111"/>
      <c r="O158" s="62"/>
      <c r="P158" s="90"/>
      <c r="Q158" s="90"/>
      <c r="R158" s="90"/>
      <c r="S158" s="90"/>
      <c r="T158" s="90"/>
      <c r="U158" s="90"/>
      <c r="V158" s="90"/>
      <c r="W158" s="90"/>
      <c r="X158" s="90"/>
    </row>
    <row r="159" spans="1:24" hidden="1" x14ac:dyDescent="0.2">
      <c r="A159" s="90"/>
      <c r="B159" s="90"/>
      <c r="C159" s="90"/>
      <c r="D159" s="152"/>
      <c r="E159" s="90"/>
      <c r="F159" s="90"/>
      <c r="G159" s="90"/>
      <c r="H159" s="111"/>
      <c r="I159" s="111"/>
      <c r="J159" s="111"/>
      <c r="K159" s="111"/>
      <c r="L159" s="111"/>
      <c r="M159" s="111"/>
      <c r="N159" s="111"/>
      <c r="O159" s="62"/>
      <c r="P159" s="90"/>
      <c r="Q159" s="90"/>
      <c r="R159" s="90"/>
      <c r="S159" s="90"/>
      <c r="T159" s="90"/>
      <c r="U159" s="90"/>
      <c r="V159" s="90"/>
      <c r="W159" s="90"/>
      <c r="X159" s="90"/>
    </row>
    <row r="160" spans="1:24" hidden="1" x14ac:dyDescent="0.2">
      <c r="A160" s="90"/>
      <c r="B160" s="90"/>
      <c r="C160" s="90"/>
      <c r="D160" s="152"/>
      <c r="E160" s="90"/>
      <c r="F160" s="90"/>
      <c r="G160" s="90"/>
      <c r="H160" s="111"/>
      <c r="I160" s="111"/>
      <c r="J160" s="111"/>
      <c r="K160" s="111"/>
      <c r="L160" s="111"/>
      <c r="M160" s="111"/>
      <c r="N160" s="111"/>
      <c r="O160" s="62"/>
      <c r="P160" s="90"/>
      <c r="Q160" s="90"/>
      <c r="R160" s="90"/>
      <c r="S160" s="90"/>
      <c r="T160" s="90"/>
      <c r="U160" s="90"/>
      <c r="V160" s="90"/>
      <c r="W160" s="90"/>
      <c r="X160" s="90"/>
    </row>
    <row r="161" spans="1:24" hidden="1" x14ac:dyDescent="0.2">
      <c r="A161" s="90"/>
      <c r="B161" s="90"/>
      <c r="C161" s="90"/>
      <c r="D161" s="152"/>
      <c r="E161" s="90"/>
      <c r="F161" s="90"/>
      <c r="G161" s="90"/>
      <c r="H161" s="111"/>
      <c r="I161" s="111"/>
      <c r="J161" s="111"/>
      <c r="K161" s="111"/>
      <c r="L161" s="111"/>
      <c r="M161" s="111"/>
      <c r="N161" s="111"/>
      <c r="O161" s="62"/>
      <c r="P161" s="90"/>
      <c r="Q161" s="90"/>
      <c r="R161" s="90"/>
      <c r="S161" s="90"/>
      <c r="T161" s="90"/>
      <c r="U161" s="90"/>
      <c r="V161" s="90"/>
      <c r="W161" s="90"/>
      <c r="X161" s="90"/>
    </row>
    <row r="162" spans="1:24" hidden="1" x14ac:dyDescent="0.2">
      <c r="A162" s="90"/>
      <c r="B162" s="90"/>
      <c r="C162" s="90"/>
      <c r="D162" s="152"/>
      <c r="E162" s="90"/>
      <c r="F162" s="90"/>
      <c r="G162" s="90"/>
      <c r="H162" s="111"/>
      <c r="I162" s="111"/>
      <c r="J162" s="111"/>
      <c r="K162" s="111"/>
      <c r="L162" s="111"/>
      <c r="M162" s="111"/>
      <c r="N162" s="111"/>
      <c r="O162" s="62"/>
      <c r="P162" s="90"/>
      <c r="Q162" s="90"/>
      <c r="R162" s="90"/>
      <c r="S162" s="90"/>
      <c r="T162" s="90"/>
      <c r="U162" s="90"/>
      <c r="V162" s="90"/>
      <c r="W162" s="90"/>
      <c r="X162" s="90"/>
    </row>
    <row r="163" spans="1:24" hidden="1" x14ac:dyDescent="0.2">
      <c r="A163" s="90"/>
      <c r="B163" s="90"/>
      <c r="C163" s="90"/>
      <c r="D163" s="152"/>
      <c r="E163" s="90"/>
      <c r="F163" s="90"/>
      <c r="G163" s="90"/>
      <c r="H163" s="111"/>
      <c r="I163" s="111"/>
      <c r="J163" s="111"/>
      <c r="K163" s="111"/>
      <c r="L163" s="111"/>
      <c r="M163" s="111"/>
      <c r="N163" s="111"/>
      <c r="O163" s="62"/>
      <c r="P163" s="90"/>
      <c r="Q163" s="90"/>
      <c r="R163" s="90"/>
      <c r="S163" s="90"/>
      <c r="T163" s="90"/>
      <c r="U163" s="90"/>
      <c r="V163" s="90"/>
      <c r="W163" s="90"/>
      <c r="X163" s="90"/>
    </row>
    <row r="164" spans="1:24" hidden="1" x14ac:dyDescent="0.2">
      <c r="A164" s="90"/>
      <c r="B164" s="90"/>
      <c r="C164" s="90"/>
      <c r="D164" s="152"/>
      <c r="E164" s="90"/>
      <c r="F164" s="90"/>
      <c r="G164" s="90"/>
      <c r="H164" s="111"/>
      <c r="I164" s="111"/>
      <c r="J164" s="111"/>
      <c r="K164" s="111"/>
      <c r="L164" s="111"/>
      <c r="M164" s="111"/>
      <c r="N164" s="111"/>
      <c r="O164" s="62"/>
      <c r="P164" s="90"/>
      <c r="Q164" s="90"/>
      <c r="R164" s="90"/>
      <c r="S164" s="90"/>
      <c r="T164" s="90"/>
      <c r="U164" s="90"/>
      <c r="V164" s="90"/>
      <c r="W164" s="90"/>
      <c r="X164" s="90"/>
    </row>
    <row r="165" spans="1:24" hidden="1" x14ac:dyDescent="0.2">
      <c r="A165" s="90"/>
      <c r="B165" s="90"/>
      <c r="C165" s="90"/>
      <c r="D165" s="152"/>
      <c r="E165" s="90"/>
      <c r="F165" s="90"/>
      <c r="G165" s="90"/>
      <c r="H165" s="111"/>
      <c r="I165" s="111"/>
      <c r="J165" s="111"/>
      <c r="K165" s="111"/>
      <c r="L165" s="111"/>
      <c r="M165" s="111"/>
      <c r="N165" s="111"/>
      <c r="O165" s="62"/>
      <c r="P165" s="90"/>
      <c r="Q165" s="90"/>
      <c r="R165" s="90"/>
      <c r="S165" s="90"/>
      <c r="T165" s="90"/>
      <c r="U165" s="90"/>
      <c r="V165" s="90"/>
      <c r="W165" s="90"/>
      <c r="X165" s="90"/>
    </row>
    <row r="166" spans="1:24" hidden="1" x14ac:dyDescent="0.2">
      <c r="A166" s="90"/>
      <c r="B166" s="90"/>
      <c r="C166" s="90"/>
      <c r="D166" s="152"/>
      <c r="E166" s="90"/>
      <c r="F166" s="90"/>
      <c r="G166" s="90"/>
      <c r="H166" s="111"/>
      <c r="I166" s="111"/>
      <c r="J166" s="111"/>
      <c r="K166" s="111"/>
      <c r="L166" s="111"/>
      <c r="M166" s="111"/>
      <c r="N166" s="111"/>
      <c r="O166" s="62"/>
      <c r="P166" s="90"/>
      <c r="Q166" s="90"/>
      <c r="R166" s="90"/>
      <c r="S166" s="90"/>
      <c r="T166" s="90"/>
      <c r="U166" s="90"/>
      <c r="V166" s="90"/>
      <c r="W166" s="90"/>
      <c r="X166" s="90"/>
    </row>
    <row r="167" spans="1:24" hidden="1" x14ac:dyDescent="0.2">
      <c r="A167" s="90"/>
      <c r="B167" s="90"/>
      <c r="C167" s="90"/>
      <c r="D167" s="152"/>
      <c r="E167" s="90"/>
      <c r="F167" s="90"/>
      <c r="G167" s="90"/>
      <c r="H167" s="111"/>
      <c r="I167" s="111"/>
      <c r="J167" s="111"/>
      <c r="K167" s="111"/>
      <c r="L167" s="111"/>
      <c r="M167" s="111"/>
      <c r="N167" s="111"/>
      <c r="O167" s="62"/>
      <c r="P167" s="90"/>
      <c r="Q167" s="90"/>
      <c r="R167" s="90"/>
      <c r="S167" s="90"/>
      <c r="T167" s="90"/>
      <c r="U167" s="90"/>
      <c r="V167" s="90"/>
      <c r="W167" s="90"/>
      <c r="X167" s="90"/>
    </row>
    <row r="168" spans="1:24" hidden="1" x14ac:dyDescent="0.2">
      <c r="A168" s="90"/>
      <c r="B168" s="90"/>
      <c r="C168" s="90"/>
      <c r="D168" s="152"/>
      <c r="E168" s="90"/>
      <c r="F168" s="90"/>
      <c r="G168" s="90"/>
      <c r="H168" s="111"/>
      <c r="I168" s="111"/>
      <c r="J168" s="111"/>
      <c r="K168" s="111"/>
      <c r="L168" s="111"/>
      <c r="M168" s="111"/>
      <c r="N168" s="111"/>
      <c r="O168" s="62"/>
      <c r="P168" s="90"/>
      <c r="Q168" s="90"/>
      <c r="R168" s="90"/>
      <c r="S168" s="90"/>
      <c r="T168" s="90"/>
      <c r="U168" s="90"/>
      <c r="V168" s="90"/>
      <c r="W168" s="90"/>
      <c r="X168" s="90"/>
    </row>
    <row r="169" spans="1:24" hidden="1" x14ac:dyDescent="0.2">
      <c r="A169" s="90"/>
      <c r="B169" s="90"/>
      <c r="C169" s="90"/>
      <c r="D169" s="152"/>
      <c r="E169" s="90"/>
      <c r="F169" s="90"/>
      <c r="G169" s="90"/>
      <c r="H169" s="111"/>
      <c r="I169" s="111"/>
      <c r="J169" s="111"/>
      <c r="K169" s="111"/>
      <c r="L169" s="111"/>
      <c r="M169" s="111"/>
      <c r="N169" s="111"/>
      <c r="O169" s="62"/>
      <c r="P169" s="90"/>
      <c r="Q169" s="90"/>
      <c r="R169" s="90"/>
      <c r="S169" s="90"/>
      <c r="T169" s="90"/>
      <c r="U169" s="90"/>
      <c r="V169" s="90"/>
      <c r="W169" s="90"/>
      <c r="X169" s="90"/>
    </row>
    <row r="170" spans="1:24" hidden="1" x14ac:dyDescent="0.2">
      <c r="A170" s="90"/>
      <c r="B170" s="90"/>
      <c r="C170" s="90"/>
      <c r="D170" s="152"/>
      <c r="E170" s="90"/>
      <c r="F170" s="90"/>
      <c r="G170" s="90"/>
      <c r="H170" s="111"/>
      <c r="I170" s="111"/>
      <c r="J170" s="111"/>
      <c r="K170" s="111"/>
      <c r="L170" s="111"/>
      <c r="M170" s="111"/>
      <c r="N170" s="111"/>
      <c r="O170" s="62"/>
      <c r="P170" s="90"/>
      <c r="Q170" s="90"/>
      <c r="R170" s="90"/>
      <c r="S170" s="90"/>
      <c r="T170" s="90"/>
      <c r="U170" s="90"/>
      <c r="V170" s="90"/>
      <c r="W170" s="90"/>
      <c r="X170" s="90"/>
    </row>
    <row r="171" spans="1:24" hidden="1" x14ac:dyDescent="0.2">
      <c r="A171" s="90"/>
      <c r="B171" s="90"/>
      <c r="C171" s="90"/>
      <c r="D171" s="152"/>
      <c r="E171" s="90"/>
      <c r="F171" s="90"/>
      <c r="G171" s="90"/>
      <c r="H171" s="111"/>
      <c r="I171" s="111"/>
      <c r="J171" s="111"/>
      <c r="K171" s="111"/>
      <c r="L171" s="111"/>
      <c r="M171" s="111"/>
      <c r="N171" s="111"/>
      <c r="O171" s="62"/>
      <c r="P171" s="90"/>
      <c r="Q171" s="90"/>
      <c r="R171" s="90"/>
      <c r="S171" s="90"/>
      <c r="T171" s="90"/>
      <c r="U171" s="90"/>
      <c r="V171" s="90"/>
      <c r="W171" s="90"/>
      <c r="X171" s="90"/>
    </row>
    <row r="172" spans="1:24" hidden="1" x14ac:dyDescent="0.2">
      <c r="A172" s="90"/>
      <c r="B172" s="90"/>
      <c r="C172" s="90"/>
      <c r="D172" s="152"/>
      <c r="E172" s="90"/>
      <c r="F172" s="90"/>
      <c r="G172" s="90"/>
      <c r="H172" s="111"/>
      <c r="I172" s="111"/>
      <c r="J172" s="111"/>
      <c r="K172" s="111"/>
      <c r="L172" s="111"/>
      <c r="M172" s="111"/>
      <c r="N172" s="111"/>
      <c r="O172" s="62"/>
      <c r="P172" s="90"/>
      <c r="Q172" s="90"/>
      <c r="R172" s="90"/>
      <c r="S172" s="90"/>
      <c r="T172" s="90"/>
      <c r="U172" s="90"/>
      <c r="V172" s="90"/>
      <c r="W172" s="90"/>
      <c r="X172" s="90"/>
    </row>
    <row r="173" spans="1:24" hidden="1" x14ac:dyDescent="0.2">
      <c r="A173" s="90"/>
      <c r="B173" s="90"/>
      <c r="C173" s="90"/>
      <c r="D173" s="152"/>
      <c r="E173" s="90"/>
      <c r="F173" s="90"/>
      <c r="G173" s="90"/>
      <c r="H173" s="111"/>
      <c r="I173" s="111"/>
      <c r="J173" s="111"/>
      <c r="K173" s="111"/>
      <c r="L173" s="111"/>
      <c r="M173" s="111"/>
      <c r="N173" s="111"/>
      <c r="O173" s="62"/>
      <c r="P173" s="90"/>
      <c r="Q173" s="90"/>
      <c r="R173" s="90"/>
      <c r="S173" s="90"/>
      <c r="T173" s="90"/>
      <c r="U173" s="90"/>
      <c r="V173" s="90"/>
      <c r="W173" s="90"/>
      <c r="X173" s="90"/>
    </row>
    <row r="174" spans="1:24" hidden="1" x14ac:dyDescent="0.2">
      <c r="A174" s="90"/>
      <c r="B174" s="90"/>
      <c r="C174" s="90"/>
      <c r="D174" s="152"/>
      <c r="E174" s="90"/>
      <c r="F174" s="90"/>
      <c r="G174" s="90"/>
      <c r="H174" s="111"/>
      <c r="I174" s="111"/>
      <c r="J174" s="111"/>
      <c r="K174" s="111"/>
      <c r="L174" s="111"/>
      <c r="M174" s="111"/>
      <c r="N174" s="111"/>
      <c r="O174" s="62"/>
      <c r="P174" s="90"/>
      <c r="Q174" s="90"/>
      <c r="R174" s="90"/>
      <c r="S174" s="90"/>
      <c r="T174" s="90"/>
      <c r="U174" s="90"/>
      <c r="V174" s="90"/>
      <c r="W174" s="90"/>
      <c r="X174" s="90"/>
    </row>
    <row r="175" spans="1:24" hidden="1" x14ac:dyDescent="0.2">
      <c r="A175" s="90"/>
      <c r="B175" s="90"/>
      <c r="C175" s="90"/>
      <c r="D175" s="152"/>
      <c r="E175" s="90"/>
      <c r="F175" s="90"/>
      <c r="G175" s="90"/>
      <c r="H175" s="111"/>
      <c r="I175" s="111"/>
      <c r="J175" s="111"/>
      <c r="K175" s="111"/>
      <c r="L175" s="111"/>
      <c r="M175" s="111"/>
      <c r="N175" s="111"/>
      <c r="O175" s="62"/>
      <c r="P175" s="90"/>
      <c r="Q175" s="90"/>
      <c r="R175" s="90"/>
      <c r="S175" s="90"/>
      <c r="T175" s="90"/>
      <c r="U175" s="90"/>
      <c r="V175" s="90"/>
      <c r="W175" s="90"/>
      <c r="X175" s="90"/>
    </row>
    <row r="176" spans="1:24" hidden="1" x14ac:dyDescent="0.2">
      <c r="A176" s="90"/>
      <c r="B176" s="90"/>
      <c r="C176" s="90"/>
      <c r="D176" s="152"/>
      <c r="E176" s="90"/>
      <c r="F176" s="90"/>
      <c r="G176" s="90"/>
      <c r="H176" s="111"/>
      <c r="I176" s="111"/>
      <c r="J176" s="111"/>
      <c r="K176" s="111"/>
      <c r="L176" s="111"/>
      <c r="M176" s="111"/>
      <c r="N176" s="111"/>
      <c r="O176" s="62"/>
      <c r="P176" s="90"/>
      <c r="Q176" s="90"/>
      <c r="R176" s="90"/>
      <c r="S176" s="90"/>
      <c r="T176" s="90"/>
      <c r="U176" s="90"/>
      <c r="V176" s="90"/>
      <c r="W176" s="90"/>
      <c r="X176" s="90"/>
    </row>
    <row r="177" spans="1:24" hidden="1" x14ac:dyDescent="0.2">
      <c r="A177" s="90"/>
      <c r="B177" s="90"/>
      <c r="C177" s="90"/>
      <c r="D177" s="152"/>
      <c r="E177" s="90"/>
      <c r="F177" s="90"/>
      <c r="G177" s="90"/>
      <c r="H177" s="111"/>
      <c r="I177" s="111"/>
      <c r="J177" s="111"/>
      <c r="K177" s="111"/>
      <c r="L177" s="111"/>
      <c r="M177" s="111"/>
      <c r="N177" s="111"/>
      <c r="O177" s="62"/>
      <c r="P177" s="90"/>
      <c r="Q177" s="90"/>
      <c r="R177" s="90"/>
      <c r="S177" s="90"/>
      <c r="T177" s="90"/>
      <c r="U177" s="90"/>
      <c r="V177" s="90"/>
      <c r="W177" s="90"/>
      <c r="X177" s="90"/>
    </row>
    <row r="178" spans="1:24" hidden="1" x14ac:dyDescent="0.2">
      <c r="A178" s="90"/>
      <c r="B178" s="90"/>
      <c r="C178" s="90"/>
      <c r="D178" s="152"/>
      <c r="E178" s="90"/>
      <c r="F178" s="90"/>
      <c r="G178" s="90"/>
      <c r="H178" s="111"/>
      <c r="I178" s="111"/>
      <c r="J178" s="111"/>
      <c r="K178" s="111"/>
      <c r="L178" s="111"/>
      <c r="M178" s="111"/>
      <c r="N178" s="111"/>
      <c r="O178" s="62"/>
      <c r="P178" s="90"/>
      <c r="Q178" s="90"/>
      <c r="R178" s="90"/>
      <c r="S178" s="90"/>
      <c r="T178" s="90"/>
      <c r="U178" s="90"/>
      <c r="V178" s="90"/>
      <c r="W178" s="90"/>
      <c r="X178" s="90"/>
    </row>
    <row r="179" spans="1:24" hidden="1" x14ac:dyDescent="0.2">
      <c r="A179" s="90"/>
      <c r="B179" s="90"/>
      <c r="C179" s="90"/>
      <c r="D179" s="152"/>
      <c r="E179" s="90"/>
      <c r="F179" s="90"/>
      <c r="G179" s="90"/>
      <c r="H179" s="111"/>
      <c r="I179" s="111"/>
      <c r="J179" s="111"/>
      <c r="K179" s="111"/>
      <c r="L179" s="111"/>
      <c r="M179" s="111"/>
      <c r="N179" s="111"/>
      <c r="O179" s="62"/>
      <c r="P179" s="90"/>
      <c r="Q179" s="90"/>
      <c r="R179" s="90"/>
      <c r="S179" s="90"/>
      <c r="T179" s="90"/>
      <c r="U179" s="90"/>
      <c r="V179" s="90"/>
      <c r="W179" s="90"/>
      <c r="X179" s="90"/>
    </row>
    <row r="180" spans="1:24" hidden="1" x14ac:dyDescent="0.2">
      <c r="A180" s="90"/>
      <c r="B180" s="90"/>
      <c r="C180" s="90"/>
      <c r="D180" s="152"/>
      <c r="E180" s="90"/>
      <c r="F180" s="90"/>
      <c r="G180" s="90"/>
      <c r="H180" s="111"/>
      <c r="I180" s="111"/>
      <c r="J180" s="111"/>
      <c r="K180" s="111"/>
      <c r="L180" s="111"/>
      <c r="M180" s="111"/>
      <c r="N180" s="111"/>
      <c r="O180" s="62"/>
      <c r="P180" s="90"/>
      <c r="Q180" s="90"/>
      <c r="R180" s="90"/>
      <c r="S180" s="90"/>
      <c r="T180" s="90"/>
      <c r="U180" s="90"/>
      <c r="V180" s="90"/>
      <c r="W180" s="90"/>
      <c r="X180" s="90"/>
    </row>
    <row r="181" spans="1:24" hidden="1" x14ac:dyDescent="0.2">
      <c r="A181" s="90"/>
      <c r="B181" s="90"/>
      <c r="C181" s="90"/>
      <c r="D181" s="152"/>
      <c r="E181" s="90"/>
      <c r="F181" s="90"/>
      <c r="G181" s="90"/>
      <c r="H181" s="111"/>
      <c r="I181" s="111"/>
      <c r="J181" s="111"/>
      <c r="K181" s="111"/>
      <c r="L181" s="111"/>
      <c r="M181" s="111"/>
      <c r="N181" s="111"/>
      <c r="O181" s="62"/>
      <c r="P181" s="90"/>
      <c r="Q181" s="90"/>
      <c r="R181" s="90"/>
      <c r="S181" s="90"/>
      <c r="T181" s="90"/>
      <c r="U181" s="90"/>
      <c r="V181" s="90"/>
      <c r="W181" s="90"/>
      <c r="X181" s="90"/>
    </row>
    <row r="182" spans="1:24" hidden="1" x14ac:dyDescent="0.2">
      <c r="A182" s="90"/>
      <c r="B182" s="90"/>
      <c r="C182" s="90"/>
      <c r="D182" s="152"/>
      <c r="E182" s="90"/>
      <c r="F182" s="90"/>
      <c r="G182" s="90"/>
      <c r="H182" s="111"/>
      <c r="I182" s="111"/>
      <c r="J182" s="111"/>
      <c r="K182" s="111"/>
      <c r="L182" s="111"/>
      <c r="M182" s="111"/>
      <c r="N182" s="111"/>
      <c r="O182" s="62"/>
      <c r="P182" s="90"/>
      <c r="Q182" s="90"/>
      <c r="R182" s="90"/>
      <c r="S182" s="90"/>
      <c r="T182" s="90"/>
      <c r="U182" s="90"/>
      <c r="V182" s="90"/>
      <c r="W182" s="90"/>
      <c r="X182" s="90"/>
    </row>
    <row r="183" spans="1:24" hidden="1" x14ac:dyDescent="0.2">
      <c r="A183" s="90"/>
      <c r="B183" s="90"/>
      <c r="C183" s="90"/>
      <c r="D183" s="152"/>
      <c r="E183" s="90"/>
      <c r="F183" s="90"/>
      <c r="G183" s="90"/>
      <c r="H183" s="111"/>
      <c r="I183" s="111"/>
      <c r="J183" s="111"/>
      <c r="K183" s="111"/>
      <c r="L183" s="111"/>
      <c r="M183" s="111"/>
      <c r="N183" s="111"/>
      <c r="O183" s="62"/>
      <c r="P183" s="90"/>
      <c r="Q183" s="90"/>
      <c r="R183" s="90"/>
      <c r="S183" s="90"/>
      <c r="T183" s="90"/>
      <c r="U183" s="90"/>
      <c r="V183" s="90"/>
      <c r="W183" s="90"/>
      <c r="X183" s="90"/>
    </row>
    <row r="184" spans="1:24" hidden="1" x14ac:dyDescent="0.2">
      <c r="A184" s="90"/>
      <c r="B184" s="90"/>
      <c r="C184" s="90"/>
      <c r="D184" s="152"/>
      <c r="E184" s="90"/>
      <c r="F184" s="90"/>
      <c r="G184" s="90"/>
      <c r="H184" s="111"/>
      <c r="I184" s="111"/>
      <c r="J184" s="111"/>
      <c r="K184" s="111"/>
      <c r="L184" s="111"/>
      <c r="M184" s="111"/>
      <c r="N184" s="111"/>
      <c r="O184" s="62"/>
      <c r="P184" s="90"/>
      <c r="Q184" s="90"/>
      <c r="R184" s="90"/>
      <c r="S184" s="90"/>
      <c r="T184" s="90"/>
      <c r="U184" s="90"/>
      <c r="V184" s="90"/>
      <c r="W184" s="90"/>
      <c r="X184" s="90"/>
    </row>
    <row r="185" spans="1:24" hidden="1" x14ac:dyDescent="0.2">
      <c r="A185" s="90"/>
      <c r="B185" s="90"/>
      <c r="C185" s="90"/>
      <c r="D185" s="152"/>
      <c r="E185" s="90"/>
      <c r="F185" s="90"/>
      <c r="G185" s="90"/>
      <c r="H185" s="111"/>
      <c r="I185" s="111"/>
      <c r="J185" s="111"/>
      <c r="K185" s="111"/>
      <c r="L185" s="111"/>
      <c r="M185" s="111"/>
      <c r="N185" s="111"/>
      <c r="O185" s="62"/>
      <c r="P185" s="90"/>
      <c r="Q185" s="90"/>
      <c r="R185" s="90"/>
      <c r="S185" s="90"/>
      <c r="T185" s="90"/>
      <c r="U185" s="90"/>
      <c r="V185" s="90"/>
      <c r="W185" s="90"/>
      <c r="X185" s="90"/>
    </row>
    <row r="186" spans="1:24" hidden="1" x14ac:dyDescent="0.2">
      <c r="A186" s="90"/>
      <c r="B186" s="90"/>
      <c r="C186" s="90"/>
      <c r="D186" s="152"/>
      <c r="E186" s="90"/>
      <c r="F186" s="90"/>
      <c r="G186" s="90"/>
      <c r="H186" s="111"/>
      <c r="I186" s="111"/>
      <c r="J186" s="111"/>
      <c r="K186" s="111"/>
      <c r="L186" s="111"/>
      <c r="M186" s="111"/>
      <c r="N186" s="111"/>
      <c r="O186" s="62"/>
      <c r="P186" s="90"/>
      <c r="Q186" s="90"/>
      <c r="R186" s="90"/>
      <c r="S186" s="90"/>
      <c r="T186" s="90"/>
      <c r="U186" s="90"/>
      <c r="V186" s="90"/>
      <c r="W186" s="90"/>
      <c r="X186" s="90"/>
    </row>
    <row r="187" spans="1:24" hidden="1" x14ac:dyDescent="0.2">
      <c r="A187" s="90"/>
      <c r="B187" s="90"/>
      <c r="C187" s="90"/>
      <c r="D187" s="152"/>
      <c r="E187" s="90"/>
      <c r="F187" s="90"/>
      <c r="G187" s="90"/>
      <c r="H187" s="111"/>
      <c r="I187" s="111"/>
      <c r="J187" s="111"/>
      <c r="K187" s="111"/>
      <c r="L187" s="111"/>
      <c r="M187" s="111"/>
      <c r="N187" s="111"/>
      <c r="O187" s="62"/>
      <c r="P187" s="90"/>
      <c r="Q187" s="90"/>
      <c r="R187" s="90"/>
      <c r="S187" s="90"/>
      <c r="T187" s="90"/>
      <c r="U187" s="90"/>
      <c r="V187" s="90"/>
      <c r="W187" s="90"/>
      <c r="X187" s="90"/>
    </row>
    <row r="188" spans="1:24" hidden="1" x14ac:dyDescent="0.2">
      <c r="A188" s="90"/>
      <c r="B188" s="90"/>
      <c r="C188" s="90"/>
      <c r="D188" s="152"/>
      <c r="E188" s="90"/>
      <c r="F188" s="90"/>
      <c r="G188" s="90"/>
      <c r="H188" s="111"/>
      <c r="I188" s="111"/>
      <c r="J188" s="111"/>
      <c r="K188" s="111"/>
      <c r="L188" s="111"/>
      <c r="M188" s="111"/>
      <c r="N188" s="111"/>
      <c r="O188" s="62"/>
      <c r="P188" s="90"/>
      <c r="Q188" s="90"/>
      <c r="R188" s="90"/>
      <c r="S188" s="90"/>
      <c r="T188" s="90"/>
      <c r="U188" s="90"/>
      <c r="V188" s="90"/>
      <c r="W188" s="90"/>
      <c r="X188" s="90"/>
    </row>
    <row r="189" spans="1:24" hidden="1" x14ac:dyDescent="0.2">
      <c r="A189" s="90"/>
      <c r="B189" s="90"/>
      <c r="C189" s="90"/>
      <c r="D189" s="152"/>
      <c r="E189" s="90"/>
      <c r="F189" s="90"/>
      <c r="G189" s="90"/>
      <c r="H189" s="111"/>
      <c r="I189" s="111"/>
      <c r="J189" s="111"/>
      <c r="K189" s="111"/>
      <c r="L189" s="111"/>
      <c r="M189" s="111"/>
      <c r="N189" s="111"/>
      <c r="O189" s="62"/>
      <c r="P189" s="90"/>
      <c r="Q189" s="90"/>
      <c r="R189" s="90"/>
      <c r="S189" s="90"/>
      <c r="T189" s="90"/>
      <c r="U189" s="90"/>
      <c r="V189" s="90"/>
      <c r="W189" s="90"/>
      <c r="X189" s="90"/>
    </row>
    <row r="190" spans="1:24" hidden="1" x14ac:dyDescent="0.2">
      <c r="A190" s="90"/>
      <c r="B190" s="90"/>
      <c r="C190" s="90"/>
      <c r="D190" s="152"/>
      <c r="E190" s="90"/>
      <c r="F190" s="90"/>
      <c r="G190" s="90"/>
      <c r="H190" s="111"/>
      <c r="I190" s="111"/>
      <c r="J190" s="111"/>
      <c r="K190" s="111"/>
      <c r="L190" s="111"/>
      <c r="M190" s="111"/>
      <c r="N190" s="111"/>
      <c r="O190" s="62"/>
      <c r="P190" s="90"/>
      <c r="Q190" s="90"/>
      <c r="R190" s="90"/>
      <c r="S190" s="90"/>
      <c r="T190" s="90"/>
      <c r="U190" s="90"/>
      <c r="V190" s="90"/>
      <c r="W190" s="90"/>
      <c r="X190" s="90"/>
    </row>
    <row r="191" spans="1:24" hidden="1" x14ac:dyDescent="0.2">
      <c r="A191" s="90"/>
      <c r="B191" s="90"/>
      <c r="C191" s="90"/>
      <c r="D191" s="152"/>
      <c r="E191" s="90"/>
      <c r="F191" s="90"/>
      <c r="G191" s="90"/>
      <c r="H191" s="111"/>
      <c r="I191" s="111"/>
      <c r="J191" s="111"/>
      <c r="K191" s="111"/>
      <c r="L191" s="111"/>
      <c r="M191" s="111"/>
      <c r="N191" s="111"/>
      <c r="O191" s="62"/>
      <c r="P191" s="90"/>
      <c r="Q191" s="90"/>
      <c r="R191" s="90"/>
      <c r="S191" s="90"/>
      <c r="T191" s="90"/>
      <c r="U191" s="90"/>
      <c r="V191" s="90"/>
      <c r="W191" s="90"/>
      <c r="X191" s="90"/>
    </row>
    <row r="192" spans="1:24" hidden="1" x14ac:dyDescent="0.2">
      <c r="A192" s="90"/>
      <c r="B192" s="90"/>
      <c r="C192" s="90"/>
      <c r="D192" s="152"/>
      <c r="E192" s="90"/>
      <c r="F192" s="90"/>
      <c r="G192" s="90"/>
      <c r="H192" s="111"/>
      <c r="I192" s="111"/>
      <c r="J192" s="111"/>
      <c r="K192" s="111"/>
      <c r="L192" s="111"/>
      <c r="M192" s="111"/>
      <c r="N192" s="111"/>
      <c r="O192" s="62"/>
      <c r="P192" s="90"/>
      <c r="Q192" s="90"/>
      <c r="R192" s="90"/>
      <c r="S192" s="90"/>
      <c r="T192" s="90"/>
      <c r="U192" s="90"/>
      <c r="V192" s="90"/>
      <c r="W192" s="90"/>
      <c r="X192" s="90"/>
    </row>
    <row r="193" spans="1:24" hidden="1" x14ac:dyDescent="0.2">
      <c r="A193" s="90"/>
      <c r="B193" s="90"/>
      <c r="C193" s="90"/>
      <c r="D193" s="152"/>
      <c r="E193" s="90"/>
      <c r="F193" s="90"/>
      <c r="G193" s="90"/>
      <c r="H193" s="111"/>
      <c r="I193" s="111"/>
      <c r="J193" s="111"/>
      <c r="K193" s="111"/>
      <c r="L193" s="111"/>
      <c r="M193" s="111"/>
      <c r="N193" s="111"/>
      <c r="O193" s="62"/>
      <c r="P193" s="90"/>
      <c r="Q193" s="90"/>
      <c r="R193" s="90"/>
      <c r="S193" s="90"/>
      <c r="T193" s="90"/>
      <c r="U193" s="90"/>
      <c r="V193" s="90"/>
      <c r="W193" s="90"/>
      <c r="X193" s="90"/>
    </row>
    <row r="194" spans="1:24" hidden="1" x14ac:dyDescent="0.2">
      <c r="A194" s="90"/>
      <c r="B194" s="90"/>
      <c r="C194" s="90"/>
      <c r="D194" s="152"/>
      <c r="E194" s="90"/>
      <c r="F194" s="90"/>
      <c r="G194" s="90"/>
      <c r="H194" s="111"/>
      <c r="I194" s="111"/>
      <c r="J194" s="111"/>
      <c r="K194" s="111"/>
      <c r="L194" s="111"/>
      <c r="M194" s="111"/>
      <c r="N194" s="111"/>
      <c r="O194" s="62"/>
      <c r="P194" s="90"/>
      <c r="Q194" s="90"/>
      <c r="R194" s="90"/>
      <c r="S194" s="90"/>
      <c r="T194" s="90"/>
      <c r="U194" s="90"/>
      <c r="V194" s="90"/>
      <c r="W194" s="90"/>
      <c r="X194" s="90"/>
    </row>
    <row r="195" spans="1:24" hidden="1" x14ac:dyDescent="0.2">
      <c r="A195" s="90"/>
      <c r="B195" s="90"/>
      <c r="C195" s="90"/>
      <c r="D195" s="152"/>
      <c r="E195" s="90"/>
      <c r="F195" s="90"/>
      <c r="G195" s="90"/>
      <c r="H195" s="111"/>
      <c r="I195" s="111"/>
      <c r="J195" s="111"/>
      <c r="K195" s="111"/>
      <c r="L195" s="111"/>
      <c r="M195" s="111"/>
      <c r="N195" s="111"/>
      <c r="O195" s="62"/>
      <c r="P195" s="90"/>
      <c r="Q195" s="90"/>
      <c r="R195" s="90"/>
      <c r="S195" s="90"/>
      <c r="T195" s="90"/>
      <c r="U195" s="90"/>
      <c r="V195" s="90"/>
      <c r="W195" s="90"/>
      <c r="X195" s="90"/>
    </row>
    <row r="196" spans="1:24" hidden="1" x14ac:dyDescent="0.2">
      <c r="A196" s="90"/>
      <c r="B196" s="90"/>
      <c r="C196" s="90"/>
      <c r="D196" s="152"/>
      <c r="E196" s="90"/>
      <c r="F196" s="90"/>
      <c r="G196" s="90"/>
      <c r="H196" s="111"/>
      <c r="I196" s="111"/>
      <c r="J196" s="111"/>
      <c r="K196" s="111"/>
      <c r="L196" s="111"/>
      <c r="M196" s="111"/>
      <c r="N196" s="111"/>
      <c r="O196" s="62"/>
      <c r="P196" s="90"/>
      <c r="Q196" s="90"/>
      <c r="R196" s="90"/>
      <c r="S196" s="90"/>
      <c r="T196" s="90"/>
      <c r="U196" s="90"/>
      <c r="V196" s="90"/>
      <c r="W196" s="90"/>
      <c r="X196" s="90"/>
    </row>
    <row r="197" spans="1:24" hidden="1" x14ac:dyDescent="0.2">
      <c r="A197" s="90"/>
      <c r="B197" s="90"/>
      <c r="C197" s="90"/>
      <c r="D197" s="152"/>
      <c r="E197" s="90"/>
      <c r="F197" s="90"/>
      <c r="G197" s="90"/>
      <c r="H197" s="111"/>
      <c r="I197" s="111"/>
      <c r="J197" s="111"/>
      <c r="K197" s="111"/>
      <c r="L197" s="111"/>
      <c r="M197" s="111"/>
      <c r="N197" s="111"/>
      <c r="O197" s="62"/>
      <c r="P197" s="90"/>
      <c r="Q197" s="90"/>
      <c r="R197" s="90"/>
      <c r="S197" s="90"/>
      <c r="T197" s="90"/>
      <c r="U197" s="90"/>
      <c r="V197" s="90"/>
      <c r="W197" s="90"/>
      <c r="X197" s="90"/>
    </row>
    <row r="198" spans="1:24" hidden="1" x14ac:dyDescent="0.2">
      <c r="A198" s="90"/>
      <c r="B198" s="90"/>
      <c r="C198" s="90"/>
      <c r="D198" s="152"/>
      <c r="E198" s="90"/>
      <c r="F198" s="90"/>
      <c r="G198" s="90"/>
      <c r="H198" s="111"/>
      <c r="I198" s="111"/>
      <c r="J198" s="111"/>
      <c r="K198" s="111"/>
      <c r="L198" s="111"/>
      <c r="M198" s="111"/>
      <c r="N198" s="111"/>
      <c r="O198" s="62"/>
      <c r="P198" s="90"/>
      <c r="Q198" s="90"/>
      <c r="R198" s="90"/>
      <c r="S198" s="90"/>
      <c r="T198" s="90"/>
      <c r="U198" s="90"/>
      <c r="V198" s="90"/>
      <c r="W198" s="90"/>
      <c r="X198" s="90"/>
    </row>
    <row r="199" spans="1:24" hidden="1" x14ac:dyDescent="0.2">
      <c r="A199" s="90"/>
      <c r="B199" s="90"/>
      <c r="C199" s="90"/>
      <c r="D199" s="152"/>
      <c r="E199" s="90"/>
      <c r="F199" s="90"/>
      <c r="G199" s="90"/>
      <c r="H199" s="111"/>
      <c r="I199" s="111"/>
      <c r="J199" s="111"/>
      <c r="K199" s="111"/>
      <c r="L199" s="111"/>
      <c r="M199" s="111"/>
      <c r="N199" s="111"/>
      <c r="O199" s="62"/>
      <c r="P199" s="90"/>
      <c r="Q199" s="90"/>
      <c r="R199" s="90"/>
      <c r="S199" s="90"/>
      <c r="T199" s="90"/>
      <c r="U199" s="90"/>
      <c r="V199" s="90"/>
      <c r="W199" s="90"/>
      <c r="X199" s="90"/>
    </row>
    <row r="200" spans="1:24" hidden="1" x14ac:dyDescent="0.2">
      <c r="A200" s="90"/>
      <c r="B200" s="90"/>
      <c r="C200" s="90"/>
      <c r="D200" s="152"/>
      <c r="E200" s="90"/>
      <c r="F200" s="90"/>
      <c r="G200" s="90"/>
      <c r="H200" s="111"/>
      <c r="I200" s="111"/>
      <c r="J200" s="111"/>
      <c r="K200" s="111"/>
      <c r="L200" s="111"/>
      <c r="M200" s="111"/>
      <c r="N200" s="111"/>
      <c r="O200" s="62"/>
      <c r="P200" s="90"/>
      <c r="Q200" s="90"/>
      <c r="R200" s="90"/>
      <c r="S200" s="90"/>
      <c r="T200" s="90"/>
      <c r="U200" s="90"/>
      <c r="V200" s="90"/>
      <c r="W200" s="90"/>
      <c r="X200" s="90"/>
    </row>
    <row r="201" spans="1:24" hidden="1" x14ac:dyDescent="0.2">
      <c r="A201" s="90"/>
      <c r="B201" s="90"/>
      <c r="C201" s="90"/>
      <c r="D201" s="152"/>
      <c r="E201" s="90"/>
      <c r="F201" s="90"/>
      <c r="G201" s="90"/>
      <c r="H201" s="111"/>
      <c r="I201" s="111"/>
      <c r="J201" s="111"/>
      <c r="K201" s="111"/>
      <c r="L201" s="111"/>
      <c r="M201" s="111"/>
      <c r="N201" s="111"/>
      <c r="O201" s="62"/>
      <c r="P201" s="90"/>
      <c r="Q201" s="90"/>
      <c r="R201" s="90"/>
      <c r="S201" s="90"/>
      <c r="T201" s="90"/>
      <c r="U201" s="90"/>
      <c r="V201" s="90"/>
      <c r="W201" s="90"/>
      <c r="X201" s="90"/>
    </row>
    <row r="202" spans="1:24" hidden="1" x14ac:dyDescent="0.2">
      <c r="A202" s="90"/>
      <c r="B202" s="90"/>
      <c r="C202" s="90"/>
      <c r="D202" s="152"/>
      <c r="E202" s="90"/>
      <c r="F202" s="90"/>
      <c r="G202" s="90"/>
      <c r="H202" s="111"/>
      <c r="I202" s="111"/>
      <c r="J202" s="111"/>
      <c r="K202" s="111"/>
      <c r="L202" s="111"/>
      <c r="M202" s="111"/>
      <c r="N202" s="111"/>
      <c r="O202" s="62"/>
      <c r="P202" s="90"/>
      <c r="Q202" s="90"/>
      <c r="R202" s="90"/>
      <c r="S202" s="90"/>
      <c r="T202" s="90"/>
      <c r="U202" s="90"/>
      <c r="V202" s="90"/>
      <c r="W202" s="90"/>
      <c r="X202" s="90"/>
    </row>
    <row r="203" spans="1:24" hidden="1" x14ac:dyDescent="0.2">
      <c r="A203" s="90"/>
      <c r="B203" s="90"/>
      <c r="C203" s="90"/>
      <c r="D203" s="152"/>
      <c r="E203" s="90"/>
      <c r="F203" s="90"/>
      <c r="G203" s="90"/>
      <c r="H203" s="111"/>
      <c r="I203" s="111"/>
      <c r="J203" s="111"/>
      <c r="K203" s="111"/>
      <c r="L203" s="111"/>
      <c r="M203" s="111"/>
      <c r="N203" s="111"/>
      <c r="O203" s="62"/>
      <c r="P203" s="90"/>
      <c r="Q203" s="90"/>
      <c r="R203" s="90"/>
      <c r="S203" s="90"/>
      <c r="T203" s="90"/>
      <c r="U203" s="90"/>
      <c r="V203" s="90"/>
      <c r="W203" s="90"/>
      <c r="X203" s="90"/>
    </row>
    <row r="204" spans="1:24" hidden="1" x14ac:dyDescent="0.2">
      <c r="A204" s="90"/>
      <c r="B204" s="90"/>
      <c r="C204" s="90"/>
      <c r="D204" s="152"/>
      <c r="E204" s="90"/>
      <c r="F204" s="90"/>
      <c r="G204" s="90"/>
      <c r="H204" s="111"/>
      <c r="I204" s="111"/>
      <c r="J204" s="111"/>
      <c r="K204" s="111"/>
      <c r="L204" s="111"/>
      <c r="M204" s="111"/>
      <c r="N204" s="111"/>
      <c r="O204" s="62"/>
      <c r="P204" s="90"/>
      <c r="Q204" s="90"/>
      <c r="R204" s="90"/>
      <c r="S204" s="90"/>
      <c r="T204" s="90"/>
      <c r="U204" s="90"/>
      <c r="V204" s="90"/>
      <c r="W204" s="90"/>
      <c r="X204" s="90"/>
    </row>
    <row r="205" spans="1:24" hidden="1" x14ac:dyDescent="0.2">
      <c r="A205" s="90"/>
      <c r="B205" s="90"/>
      <c r="C205" s="90"/>
      <c r="D205" s="152"/>
      <c r="E205" s="90"/>
      <c r="F205" s="90"/>
      <c r="G205" s="90"/>
      <c r="H205" s="111"/>
      <c r="I205" s="111"/>
      <c r="J205" s="111"/>
      <c r="K205" s="111"/>
      <c r="L205" s="111"/>
      <c r="M205" s="111"/>
      <c r="N205" s="111"/>
      <c r="O205" s="62"/>
      <c r="P205" s="90"/>
      <c r="Q205" s="90"/>
      <c r="R205" s="90"/>
      <c r="S205" s="90"/>
      <c r="T205" s="90"/>
      <c r="U205" s="90"/>
      <c r="V205" s="90"/>
      <c r="W205" s="90"/>
      <c r="X205" s="90"/>
    </row>
    <row r="206" spans="1:24" hidden="1" x14ac:dyDescent="0.2">
      <c r="A206" s="90"/>
      <c r="B206" s="90"/>
      <c r="C206" s="90"/>
      <c r="D206" s="152"/>
      <c r="E206" s="90"/>
      <c r="F206" s="90"/>
      <c r="G206" s="90"/>
      <c r="H206" s="111"/>
      <c r="I206" s="111"/>
      <c r="J206" s="111"/>
      <c r="K206" s="111"/>
      <c r="L206" s="111"/>
      <c r="M206" s="111"/>
      <c r="N206" s="111"/>
      <c r="O206" s="62"/>
      <c r="P206" s="90"/>
      <c r="Q206" s="90"/>
      <c r="R206" s="90"/>
      <c r="S206" s="90"/>
      <c r="T206" s="90"/>
      <c r="U206" s="90"/>
      <c r="V206" s="90"/>
      <c r="W206" s="90"/>
      <c r="X206" s="90"/>
    </row>
    <row r="207" spans="1:24" hidden="1" x14ac:dyDescent="0.2">
      <c r="A207" s="90"/>
      <c r="B207" s="90"/>
      <c r="C207" s="90"/>
      <c r="D207" s="152"/>
      <c r="E207" s="90"/>
      <c r="F207" s="90"/>
      <c r="G207" s="90"/>
      <c r="H207" s="111"/>
      <c r="I207" s="111"/>
      <c r="J207" s="111"/>
      <c r="K207" s="111"/>
      <c r="L207" s="111"/>
      <c r="M207" s="111"/>
      <c r="N207" s="111"/>
      <c r="O207" s="62"/>
      <c r="P207" s="90"/>
      <c r="Q207" s="90"/>
      <c r="R207" s="90"/>
      <c r="S207" s="90"/>
      <c r="T207" s="90"/>
      <c r="U207" s="90"/>
      <c r="V207" s="90"/>
      <c r="W207" s="90"/>
      <c r="X207" s="90"/>
    </row>
    <row r="208" spans="1:24" hidden="1" x14ac:dyDescent="0.2">
      <c r="A208" s="90"/>
      <c r="B208" s="90"/>
      <c r="C208" s="90"/>
      <c r="D208" s="152"/>
      <c r="E208" s="90"/>
      <c r="F208" s="90"/>
      <c r="G208" s="90"/>
      <c r="H208" s="111"/>
      <c r="I208" s="111"/>
      <c r="J208" s="111"/>
      <c r="K208" s="111"/>
      <c r="L208" s="111"/>
      <c r="M208" s="111"/>
      <c r="N208" s="111"/>
      <c r="O208" s="62"/>
      <c r="P208" s="90"/>
      <c r="Q208" s="90"/>
      <c r="R208" s="90"/>
      <c r="S208" s="90"/>
      <c r="T208" s="90"/>
      <c r="U208" s="90"/>
      <c r="V208" s="90"/>
      <c r="W208" s="90"/>
      <c r="X208" s="90"/>
    </row>
    <row r="209" spans="1:24" hidden="1" x14ac:dyDescent="0.2">
      <c r="A209" s="90"/>
      <c r="B209" s="90"/>
      <c r="C209" s="90"/>
      <c r="D209" s="152"/>
      <c r="E209" s="90"/>
      <c r="F209" s="90"/>
      <c r="G209" s="90"/>
      <c r="H209" s="111"/>
      <c r="I209" s="111"/>
      <c r="J209" s="111"/>
      <c r="K209" s="111"/>
      <c r="L209" s="111"/>
      <c r="M209" s="111"/>
      <c r="N209" s="111"/>
      <c r="O209" s="62"/>
      <c r="P209" s="90"/>
      <c r="Q209" s="90"/>
      <c r="R209" s="90"/>
      <c r="S209" s="90"/>
      <c r="T209" s="90"/>
      <c r="U209" s="90"/>
      <c r="V209" s="90"/>
      <c r="W209" s="90"/>
      <c r="X209" s="90"/>
    </row>
    <row r="210" spans="1:24" hidden="1" x14ac:dyDescent="0.2">
      <c r="A210" s="90"/>
      <c r="B210" s="90"/>
      <c r="C210" s="90"/>
      <c r="D210" s="152"/>
      <c r="E210" s="90"/>
      <c r="F210" s="90"/>
      <c r="G210" s="90"/>
      <c r="H210" s="111"/>
      <c r="I210" s="111"/>
      <c r="J210" s="111"/>
      <c r="K210" s="111"/>
      <c r="L210" s="111"/>
      <c r="M210" s="111"/>
      <c r="N210" s="111"/>
      <c r="O210" s="62"/>
      <c r="P210" s="90"/>
      <c r="Q210" s="90"/>
      <c r="R210" s="90"/>
      <c r="S210" s="90"/>
      <c r="T210" s="90"/>
      <c r="U210" s="90"/>
      <c r="V210" s="90"/>
      <c r="W210" s="90"/>
      <c r="X210" s="90"/>
    </row>
    <row r="211" spans="1:24" hidden="1" x14ac:dyDescent="0.2">
      <c r="A211" s="90"/>
      <c r="B211" s="90"/>
      <c r="C211" s="90"/>
      <c r="D211" s="152"/>
      <c r="E211" s="90"/>
      <c r="F211" s="90"/>
      <c r="G211" s="90"/>
      <c r="H211" s="111"/>
      <c r="I211" s="111"/>
      <c r="J211" s="111"/>
      <c r="K211" s="111"/>
      <c r="L211" s="111"/>
      <c r="M211" s="111"/>
      <c r="N211" s="111"/>
      <c r="O211" s="62"/>
      <c r="P211" s="90"/>
      <c r="Q211" s="90"/>
      <c r="R211" s="90"/>
      <c r="S211" s="90"/>
      <c r="T211" s="90"/>
      <c r="U211" s="90"/>
      <c r="V211" s="90"/>
      <c r="W211" s="90"/>
      <c r="X211" s="90"/>
    </row>
    <row r="212" spans="1:24" hidden="1" x14ac:dyDescent="0.2">
      <c r="A212" s="90"/>
      <c r="B212" s="90"/>
      <c r="C212" s="90"/>
      <c r="D212" s="152"/>
      <c r="E212" s="90"/>
      <c r="F212" s="90"/>
      <c r="G212" s="90"/>
      <c r="H212" s="111"/>
      <c r="I212" s="111"/>
      <c r="J212" s="111"/>
      <c r="K212" s="111"/>
      <c r="L212" s="111"/>
      <c r="M212" s="111"/>
      <c r="N212" s="111"/>
      <c r="O212" s="62"/>
      <c r="P212" s="90"/>
      <c r="Q212" s="90"/>
      <c r="R212" s="90"/>
      <c r="S212" s="90"/>
      <c r="T212" s="90"/>
      <c r="U212" s="90"/>
      <c r="V212" s="90"/>
      <c r="W212" s="90"/>
      <c r="X212" s="90"/>
    </row>
    <row r="213" spans="1:24" hidden="1" x14ac:dyDescent="0.2">
      <c r="A213" s="90"/>
      <c r="B213" s="90"/>
      <c r="C213" s="90"/>
      <c r="D213" s="152"/>
      <c r="E213" s="90"/>
      <c r="F213" s="90"/>
      <c r="G213" s="90"/>
      <c r="H213" s="111"/>
      <c r="I213" s="111"/>
      <c r="J213" s="111"/>
      <c r="K213" s="111"/>
      <c r="L213" s="111"/>
      <c r="M213" s="111"/>
      <c r="N213" s="111"/>
      <c r="O213" s="62"/>
      <c r="P213" s="90"/>
      <c r="Q213" s="90"/>
      <c r="R213" s="90"/>
      <c r="S213" s="90"/>
      <c r="T213" s="90"/>
      <c r="U213" s="90"/>
      <c r="V213" s="90"/>
      <c r="W213" s="90"/>
      <c r="X213" s="90"/>
    </row>
    <row r="214" spans="1:24" hidden="1" x14ac:dyDescent="0.2">
      <c r="A214" s="90"/>
      <c r="B214" s="90"/>
      <c r="C214" s="90"/>
      <c r="D214" s="152"/>
      <c r="E214" s="90"/>
      <c r="F214" s="90"/>
      <c r="G214" s="90"/>
      <c r="H214" s="111"/>
      <c r="I214" s="111"/>
      <c r="J214" s="111"/>
      <c r="K214" s="111"/>
      <c r="L214" s="111"/>
      <c r="M214" s="111"/>
      <c r="N214" s="111"/>
      <c r="O214" s="62"/>
      <c r="P214" s="90"/>
      <c r="Q214" s="90"/>
      <c r="R214" s="90"/>
      <c r="S214" s="90"/>
      <c r="T214" s="90"/>
      <c r="U214" s="90"/>
      <c r="V214" s="90"/>
      <c r="W214" s="90"/>
      <c r="X214" s="90"/>
    </row>
    <row r="215" spans="1:24" hidden="1" x14ac:dyDescent="0.2">
      <c r="A215" s="90"/>
      <c r="B215" s="90"/>
      <c r="C215" s="90"/>
      <c r="D215" s="152"/>
      <c r="E215" s="90"/>
      <c r="F215" s="90"/>
      <c r="G215" s="90"/>
      <c r="H215" s="111"/>
      <c r="I215" s="111"/>
      <c r="J215" s="111"/>
      <c r="K215" s="111"/>
      <c r="L215" s="111"/>
      <c r="M215" s="111"/>
      <c r="N215" s="111"/>
      <c r="O215" s="62"/>
      <c r="P215" s="90"/>
      <c r="Q215" s="90"/>
      <c r="R215" s="90"/>
      <c r="S215" s="90"/>
      <c r="T215" s="90"/>
      <c r="U215" s="90"/>
      <c r="V215" s="90"/>
      <c r="W215" s="90"/>
      <c r="X215" s="90"/>
    </row>
    <row r="216" spans="1:24" hidden="1" x14ac:dyDescent="0.2">
      <c r="A216" s="90"/>
      <c r="B216" s="90"/>
      <c r="C216" s="90"/>
      <c r="D216" s="152"/>
      <c r="E216" s="90"/>
      <c r="F216" s="90"/>
      <c r="G216" s="90"/>
      <c r="H216" s="111"/>
      <c r="I216" s="111"/>
      <c r="J216" s="111"/>
      <c r="K216" s="111"/>
      <c r="L216" s="111"/>
      <c r="M216" s="111"/>
      <c r="N216" s="111"/>
      <c r="O216" s="62"/>
      <c r="P216" s="90"/>
      <c r="Q216" s="90"/>
      <c r="R216" s="90"/>
      <c r="S216" s="90"/>
      <c r="T216" s="90"/>
      <c r="U216" s="90"/>
      <c r="V216" s="90"/>
      <c r="W216" s="90"/>
      <c r="X216" s="90"/>
    </row>
    <row r="217" spans="1:24" hidden="1" x14ac:dyDescent="0.2">
      <c r="A217" s="90"/>
      <c r="B217" s="90"/>
      <c r="C217" s="90"/>
      <c r="D217" s="152"/>
      <c r="E217" s="90"/>
      <c r="F217" s="90"/>
      <c r="G217" s="90"/>
      <c r="H217" s="111"/>
      <c r="I217" s="111"/>
      <c r="J217" s="111"/>
      <c r="K217" s="111"/>
      <c r="L217" s="111"/>
      <c r="M217" s="111"/>
      <c r="N217" s="111"/>
      <c r="O217" s="62"/>
      <c r="P217" s="90"/>
      <c r="Q217" s="90"/>
      <c r="R217" s="90"/>
      <c r="S217" s="90"/>
      <c r="T217" s="90"/>
      <c r="U217" s="90"/>
      <c r="V217" s="90"/>
      <c r="W217" s="90"/>
      <c r="X217" s="90"/>
    </row>
    <row r="218" spans="1:24" hidden="1" x14ac:dyDescent="0.2">
      <c r="A218" s="90"/>
      <c r="B218" s="90"/>
      <c r="C218" s="90"/>
      <c r="D218" s="152"/>
      <c r="E218" s="90"/>
      <c r="F218" s="90"/>
      <c r="G218" s="90"/>
      <c r="H218" s="111"/>
      <c r="I218" s="111"/>
      <c r="J218" s="111"/>
      <c r="K218" s="111"/>
      <c r="L218" s="111"/>
      <c r="M218" s="111"/>
      <c r="N218" s="111"/>
      <c r="O218" s="62"/>
      <c r="P218" s="90"/>
      <c r="Q218" s="90"/>
      <c r="R218" s="90"/>
      <c r="S218" s="90"/>
      <c r="T218" s="90"/>
      <c r="U218" s="90"/>
      <c r="V218" s="90"/>
      <c r="W218" s="90"/>
      <c r="X218" s="90"/>
    </row>
    <row r="219" spans="1:24" hidden="1" x14ac:dyDescent="0.2">
      <c r="A219" s="90"/>
      <c r="B219" s="90"/>
      <c r="C219" s="90"/>
      <c r="D219" s="152"/>
      <c r="E219" s="90"/>
      <c r="F219" s="90"/>
      <c r="G219" s="90"/>
      <c r="H219" s="111"/>
      <c r="I219" s="111"/>
      <c r="J219" s="111"/>
      <c r="K219" s="111"/>
      <c r="L219" s="111"/>
      <c r="M219" s="111"/>
      <c r="N219" s="111"/>
      <c r="O219" s="62"/>
      <c r="P219" s="90"/>
      <c r="Q219" s="90"/>
      <c r="R219" s="90"/>
      <c r="S219" s="90"/>
      <c r="T219" s="90"/>
      <c r="U219" s="90"/>
      <c r="V219" s="90"/>
      <c r="W219" s="90"/>
      <c r="X219" s="90"/>
    </row>
    <row r="220" spans="1:24" hidden="1" x14ac:dyDescent="0.2">
      <c r="A220" s="90"/>
      <c r="B220" s="90"/>
      <c r="C220" s="90"/>
      <c r="D220" s="152"/>
      <c r="E220" s="90"/>
      <c r="F220" s="90"/>
      <c r="G220" s="90"/>
      <c r="H220" s="111"/>
      <c r="I220" s="111"/>
      <c r="J220" s="111"/>
      <c r="K220" s="111"/>
      <c r="L220" s="111"/>
      <c r="M220" s="111"/>
      <c r="N220" s="111"/>
      <c r="O220" s="62"/>
      <c r="P220" s="90"/>
      <c r="Q220" s="90"/>
      <c r="R220" s="90"/>
      <c r="S220" s="90"/>
      <c r="T220" s="90"/>
      <c r="U220" s="90"/>
      <c r="V220" s="90"/>
      <c r="W220" s="90"/>
      <c r="X220" s="90"/>
    </row>
    <row r="221" spans="1:24" hidden="1" x14ac:dyDescent="0.2">
      <c r="A221" s="90"/>
      <c r="B221" s="90"/>
      <c r="C221" s="90"/>
      <c r="D221" s="152"/>
      <c r="E221" s="90"/>
      <c r="F221" s="90"/>
      <c r="G221" s="90"/>
      <c r="H221" s="111"/>
      <c r="I221" s="111"/>
      <c r="J221" s="111"/>
      <c r="K221" s="111"/>
      <c r="L221" s="111"/>
      <c r="M221" s="111"/>
      <c r="N221" s="111"/>
      <c r="O221" s="62"/>
      <c r="P221" s="90"/>
      <c r="Q221" s="90"/>
      <c r="R221" s="90"/>
      <c r="S221" s="90"/>
      <c r="T221" s="90"/>
      <c r="U221" s="90"/>
      <c r="V221" s="90"/>
      <c r="W221" s="90"/>
      <c r="X221" s="90"/>
    </row>
    <row r="222" spans="1:24" hidden="1" x14ac:dyDescent="0.2">
      <c r="A222" s="90"/>
      <c r="B222" s="90"/>
      <c r="C222" s="90"/>
      <c r="D222" s="152"/>
      <c r="E222" s="90"/>
      <c r="F222" s="90"/>
      <c r="G222" s="90"/>
      <c r="H222" s="111"/>
      <c r="I222" s="111"/>
      <c r="J222" s="111"/>
      <c r="K222" s="111"/>
      <c r="L222" s="111"/>
      <c r="M222" s="111"/>
      <c r="N222" s="111"/>
      <c r="O222" s="62"/>
      <c r="P222" s="90"/>
      <c r="Q222" s="90"/>
      <c r="R222" s="90"/>
      <c r="S222" s="90"/>
      <c r="T222" s="90"/>
      <c r="U222" s="90"/>
      <c r="V222" s="90"/>
      <c r="W222" s="90"/>
      <c r="X222" s="90"/>
    </row>
    <row r="223" spans="1:24" hidden="1" x14ac:dyDescent="0.2">
      <c r="A223" s="90"/>
      <c r="B223" s="90"/>
      <c r="C223" s="90"/>
      <c r="D223" s="152"/>
      <c r="E223" s="90"/>
      <c r="F223" s="90"/>
      <c r="G223" s="90"/>
      <c r="H223" s="111"/>
      <c r="I223" s="111"/>
      <c r="J223" s="111"/>
      <c r="K223" s="111"/>
      <c r="L223" s="111"/>
      <c r="M223" s="111"/>
      <c r="N223" s="111"/>
      <c r="O223" s="62"/>
      <c r="P223" s="90"/>
      <c r="Q223" s="90"/>
      <c r="R223" s="90"/>
      <c r="S223" s="90"/>
      <c r="T223" s="90"/>
      <c r="U223" s="90"/>
      <c r="V223" s="90"/>
      <c r="W223" s="90"/>
      <c r="X223" s="90"/>
    </row>
    <row r="224" spans="1:24" hidden="1" x14ac:dyDescent="0.2">
      <c r="A224" s="90"/>
      <c r="B224" s="90"/>
      <c r="C224" s="90"/>
      <c r="D224" s="152"/>
      <c r="E224" s="90"/>
      <c r="F224" s="90"/>
      <c r="G224" s="90"/>
      <c r="H224" s="111"/>
      <c r="I224" s="111"/>
      <c r="J224" s="111"/>
      <c r="K224" s="111"/>
      <c r="L224" s="111"/>
      <c r="M224" s="111"/>
      <c r="N224" s="111"/>
      <c r="O224" s="62"/>
      <c r="P224" s="90"/>
      <c r="Q224" s="90"/>
      <c r="R224" s="90"/>
      <c r="S224" s="90"/>
      <c r="T224" s="90"/>
      <c r="U224" s="90"/>
      <c r="V224" s="90"/>
      <c r="W224" s="90"/>
      <c r="X224" s="90"/>
    </row>
    <row r="225" spans="1:24" hidden="1" x14ac:dyDescent="0.2">
      <c r="A225" s="90"/>
      <c r="B225" s="90"/>
      <c r="C225" s="90"/>
      <c r="D225" s="152"/>
      <c r="E225" s="90"/>
      <c r="F225" s="90"/>
      <c r="G225" s="90"/>
      <c r="H225" s="111"/>
      <c r="I225" s="111"/>
      <c r="J225" s="111"/>
      <c r="K225" s="111"/>
      <c r="L225" s="111"/>
      <c r="M225" s="111"/>
      <c r="N225" s="111"/>
      <c r="O225" s="62"/>
      <c r="P225" s="90"/>
      <c r="Q225" s="90"/>
      <c r="R225" s="90"/>
      <c r="S225" s="90"/>
      <c r="T225" s="90"/>
      <c r="U225" s="90"/>
      <c r="V225" s="90"/>
      <c r="W225" s="90"/>
      <c r="X225" s="90"/>
    </row>
    <row r="226" spans="1:24" hidden="1" x14ac:dyDescent="0.2">
      <c r="A226" s="90"/>
      <c r="B226" s="90"/>
      <c r="C226" s="90"/>
      <c r="D226" s="152"/>
      <c r="E226" s="90"/>
      <c r="F226" s="90"/>
      <c r="G226" s="90"/>
      <c r="H226" s="111"/>
      <c r="I226" s="111"/>
      <c r="J226" s="111"/>
      <c r="K226" s="111"/>
      <c r="L226" s="111"/>
      <c r="M226" s="111"/>
      <c r="N226" s="111"/>
      <c r="O226" s="62"/>
      <c r="P226" s="90"/>
      <c r="Q226" s="90"/>
      <c r="R226" s="90"/>
      <c r="S226" s="90"/>
      <c r="T226" s="90"/>
      <c r="U226" s="90"/>
      <c r="V226" s="90"/>
      <c r="W226" s="90"/>
      <c r="X226" s="90"/>
    </row>
    <row r="227" spans="1:24" hidden="1" x14ac:dyDescent="0.2">
      <c r="A227" s="90"/>
      <c r="B227" s="90"/>
      <c r="C227" s="90"/>
      <c r="D227" s="152"/>
      <c r="E227" s="90"/>
      <c r="F227" s="90"/>
      <c r="G227" s="90"/>
      <c r="H227" s="111"/>
      <c r="I227" s="111"/>
      <c r="J227" s="111"/>
      <c r="K227" s="111"/>
      <c r="L227" s="111"/>
      <c r="M227" s="111"/>
      <c r="N227" s="111"/>
      <c r="O227" s="62"/>
      <c r="P227" s="90"/>
      <c r="Q227" s="90"/>
      <c r="R227" s="90"/>
      <c r="S227" s="90"/>
      <c r="T227" s="90"/>
      <c r="U227" s="90"/>
      <c r="V227" s="90"/>
      <c r="W227" s="90"/>
      <c r="X227" s="90"/>
    </row>
    <row r="228" spans="1:24" hidden="1" x14ac:dyDescent="0.2">
      <c r="A228" s="90"/>
      <c r="B228" s="90"/>
      <c r="C228" s="90"/>
      <c r="D228" s="152"/>
      <c r="E228" s="90"/>
      <c r="F228" s="90"/>
      <c r="G228" s="90"/>
      <c r="H228" s="111"/>
      <c r="I228" s="111"/>
      <c r="J228" s="111"/>
      <c r="K228" s="111"/>
      <c r="L228" s="111"/>
      <c r="M228" s="111"/>
      <c r="N228" s="111"/>
      <c r="O228" s="62"/>
      <c r="P228" s="90"/>
      <c r="Q228" s="90"/>
      <c r="R228" s="90"/>
      <c r="S228" s="90"/>
      <c r="T228" s="90"/>
      <c r="U228" s="90"/>
      <c r="V228" s="90"/>
      <c r="W228" s="90"/>
      <c r="X228" s="90"/>
    </row>
    <row r="229" spans="1:24" hidden="1" x14ac:dyDescent="0.2">
      <c r="A229" s="90"/>
      <c r="B229" s="90"/>
      <c r="C229" s="90"/>
      <c r="D229" s="152"/>
      <c r="E229" s="90"/>
      <c r="F229" s="90"/>
      <c r="G229" s="90"/>
      <c r="H229" s="111"/>
      <c r="I229" s="111"/>
      <c r="J229" s="111"/>
      <c r="K229" s="111"/>
      <c r="L229" s="111"/>
      <c r="M229" s="111"/>
      <c r="N229" s="111"/>
      <c r="O229" s="62"/>
      <c r="P229" s="90"/>
      <c r="Q229" s="90"/>
      <c r="R229" s="90"/>
      <c r="S229" s="90"/>
      <c r="T229" s="90"/>
      <c r="U229" s="90"/>
      <c r="V229" s="90"/>
      <c r="W229" s="90"/>
      <c r="X229" s="90"/>
    </row>
    <row r="230" spans="1:24" hidden="1" x14ac:dyDescent="0.2">
      <c r="A230" s="90"/>
      <c r="B230" s="90"/>
      <c r="C230" s="90"/>
      <c r="D230" s="152"/>
      <c r="E230" s="90"/>
      <c r="F230" s="90"/>
      <c r="G230" s="90"/>
      <c r="H230" s="111"/>
      <c r="I230" s="111"/>
      <c r="J230" s="111"/>
      <c r="K230" s="111"/>
      <c r="L230" s="111"/>
      <c r="M230" s="111"/>
      <c r="N230" s="111"/>
      <c r="O230" s="62"/>
      <c r="P230" s="90"/>
      <c r="Q230" s="90"/>
      <c r="R230" s="90"/>
      <c r="S230" s="90"/>
      <c r="T230" s="90"/>
      <c r="U230" s="90"/>
      <c r="V230" s="90"/>
      <c r="W230" s="90"/>
      <c r="X230" s="90"/>
    </row>
    <row r="231" spans="1:24" hidden="1" x14ac:dyDescent="0.2">
      <c r="A231" s="90"/>
      <c r="B231" s="90"/>
      <c r="C231" s="90"/>
      <c r="D231" s="152"/>
      <c r="E231" s="90"/>
      <c r="F231" s="90"/>
      <c r="G231" s="90"/>
      <c r="H231" s="111"/>
      <c r="I231" s="111"/>
      <c r="J231" s="111"/>
      <c r="K231" s="111"/>
      <c r="L231" s="111"/>
      <c r="M231" s="111"/>
      <c r="N231" s="111"/>
      <c r="O231" s="62"/>
      <c r="P231" s="90"/>
      <c r="Q231" s="90"/>
      <c r="R231" s="90"/>
      <c r="S231" s="90"/>
      <c r="T231" s="90"/>
      <c r="U231" s="90"/>
      <c r="V231" s="90"/>
      <c r="W231" s="90"/>
      <c r="X231" s="90"/>
    </row>
    <row r="232" spans="1:24" hidden="1" x14ac:dyDescent="0.2">
      <c r="A232" s="90"/>
      <c r="B232" s="90"/>
      <c r="C232" s="90"/>
      <c r="D232" s="152"/>
      <c r="E232" s="90"/>
      <c r="F232" s="90"/>
      <c r="G232" s="90"/>
      <c r="H232" s="111"/>
      <c r="I232" s="111"/>
      <c r="J232" s="111"/>
      <c r="K232" s="111"/>
      <c r="L232" s="111"/>
      <c r="M232" s="111"/>
      <c r="N232" s="111"/>
      <c r="O232" s="62"/>
      <c r="P232" s="90"/>
      <c r="Q232" s="90"/>
      <c r="R232" s="90"/>
      <c r="S232" s="90"/>
      <c r="T232" s="90"/>
      <c r="U232" s="90"/>
      <c r="V232" s="90"/>
      <c r="W232" s="90"/>
      <c r="X232" s="90"/>
    </row>
    <row r="233" spans="1:24" hidden="1" x14ac:dyDescent="0.2">
      <c r="A233" s="90"/>
      <c r="B233" s="90"/>
      <c r="C233" s="90"/>
      <c r="D233" s="152"/>
      <c r="E233" s="90"/>
      <c r="F233" s="90"/>
      <c r="G233" s="90"/>
      <c r="H233" s="111"/>
      <c r="I233" s="111"/>
      <c r="J233" s="111"/>
      <c r="K233" s="111"/>
      <c r="L233" s="111"/>
      <c r="M233" s="111"/>
      <c r="N233" s="111"/>
      <c r="O233" s="62"/>
      <c r="P233" s="90"/>
      <c r="Q233" s="90"/>
      <c r="R233" s="90"/>
      <c r="S233" s="90"/>
      <c r="T233" s="90"/>
      <c r="U233" s="90"/>
      <c r="V233" s="90"/>
      <c r="W233" s="90"/>
      <c r="X233" s="90"/>
    </row>
    <row r="234" spans="1:24" hidden="1" x14ac:dyDescent="0.2">
      <c r="A234" s="90"/>
      <c r="B234" s="90"/>
      <c r="C234" s="90"/>
      <c r="D234" s="152"/>
      <c r="E234" s="90"/>
      <c r="F234" s="90"/>
      <c r="G234" s="90"/>
      <c r="H234" s="111"/>
      <c r="I234" s="111"/>
      <c r="J234" s="111"/>
      <c r="K234" s="111"/>
      <c r="L234" s="111"/>
      <c r="M234" s="111"/>
      <c r="N234" s="111"/>
      <c r="O234" s="62"/>
      <c r="P234" s="90"/>
      <c r="Q234" s="90"/>
      <c r="R234" s="90"/>
      <c r="S234" s="90"/>
      <c r="T234" s="90"/>
      <c r="U234" s="90"/>
      <c r="V234" s="90"/>
      <c r="W234" s="90"/>
      <c r="X234" s="90"/>
    </row>
    <row r="235" spans="1:24" hidden="1" x14ac:dyDescent="0.2">
      <c r="A235" s="90"/>
      <c r="B235" s="90"/>
      <c r="C235" s="90"/>
      <c r="D235" s="152"/>
      <c r="E235" s="90"/>
      <c r="F235" s="90"/>
      <c r="G235" s="90"/>
      <c r="H235" s="111"/>
      <c r="I235" s="111"/>
      <c r="J235" s="111"/>
      <c r="K235" s="111"/>
      <c r="L235" s="111"/>
      <c r="M235" s="111"/>
      <c r="N235" s="111"/>
      <c r="O235" s="62"/>
      <c r="P235" s="90"/>
      <c r="Q235" s="90"/>
      <c r="R235" s="90"/>
      <c r="S235" s="90"/>
      <c r="T235" s="90"/>
      <c r="U235" s="90"/>
      <c r="V235" s="90"/>
      <c r="W235" s="90"/>
      <c r="X235" s="90"/>
    </row>
    <row r="236" spans="1:24" hidden="1" x14ac:dyDescent="0.2">
      <c r="A236" s="90"/>
      <c r="B236" s="90"/>
      <c r="C236" s="90"/>
      <c r="D236" s="152"/>
      <c r="E236" s="90"/>
      <c r="F236" s="90"/>
      <c r="G236" s="90"/>
      <c r="H236" s="111"/>
      <c r="I236" s="111"/>
      <c r="J236" s="111"/>
      <c r="K236" s="111"/>
      <c r="L236" s="111"/>
      <c r="M236" s="111"/>
      <c r="N236" s="111"/>
      <c r="O236" s="62"/>
      <c r="P236" s="90"/>
      <c r="Q236" s="90"/>
      <c r="R236" s="90"/>
      <c r="S236" s="90"/>
      <c r="T236" s="90"/>
      <c r="U236" s="90"/>
      <c r="V236" s="90"/>
      <c r="W236" s="90"/>
      <c r="X236" s="90"/>
    </row>
    <row r="237" spans="1:24" hidden="1" x14ac:dyDescent="0.2">
      <c r="A237" s="90"/>
      <c r="B237" s="90"/>
      <c r="C237" s="90"/>
      <c r="D237" s="152"/>
      <c r="E237" s="90"/>
      <c r="F237" s="90"/>
      <c r="G237" s="90"/>
      <c r="H237" s="111"/>
      <c r="I237" s="111"/>
      <c r="J237" s="111"/>
      <c r="K237" s="111"/>
      <c r="L237" s="111"/>
      <c r="M237" s="111"/>
      <c r="N237" s="111"/>
      <c r="O237" s="62"/>
      <c r="P237" s="90"/>
      <c r="Q237" s="90"/>
      <c r="R237" s="90"/>
      <c r="S237" s="90"/>
      <c r="T237" s="90"/>
      <c r="U237" s="90"/>
      <c r="V237" s="90"/>
      <c r="W237" s="90"/>
      <c r="X237" s="90"/>
    </row>
    <row r="238" spans="1:24" hidden="1" x14ac:dyDescent="0.2">
      <c r="A238" s="90"/>
      <c r="B238" s="90"/>
      <c r="C238" s="90"/>
      <c r="D238" s="152"/>
      <c r="E238" s="90"/>
      <c r="F238" s="90"/>
      <c r="G238" s="90"/>
      <c r="H238" s="111"/>
      <c r="I238" s="111"/>
      <c r="J238" s="111"/>
      <c r="K238" s="111"/>
      <c r="L238" s="111"/>
      <c r="M238" s="111"/>
      <c r="N238" s="111"/>
      <c r="O238" s="62"/>
      <c r="P238" s="90"/>
      <c r="Q238" s="90"/>
      <c r="R238" s="90"/>
      <c r="S238" s="90"/>
      <c r="T238" s="90"/>
      <c r="U238" s="90"/>
      <c r="V238" s="90"/>
      <c r="W238" s="90"/>
      <c r="X238" s="90"/>
    </row>
    <row r="239" spans="1:24" hidden="1" x14ac:dyDescent="0.2">
      <c r="A239" s="90"/>
      <c r="B239" s="90"/>
      <c r="C239" s="90"/>
      <c r="D239" s="152"/>
      <c r="E239" s="90"/>
      <c r="F239" s="90"/>
      <c r="G239" s="90"/>
      <c r="H239" s="111"/>
      <c r="I239" s="111"/>
      <c r="J239" s="111"/>
      <c r="K239" s="111"/>
      <c r="L239" s="111"/>
      <c r="M239" s="111"/>
      <c r="N239" s="111"/>
      <c r="O239" s="62"/>
      <c r="P239" s="90"/>
      <c r="Q239" s="90"/>
      <c r="R239" s="90"/>
      <c r="S239" s="90"/>
      <c r="T239" s="90"/>
      <c r="U239" s="90"/>
      <c r="V239" s="90"/>
      <c r="W239" s="90"/>
      <c r="X239" s="90"/>
    </row>
    <row r="240" spans="1:24" hidden="1" x14ac:dyDescent="0.2">
      <c r="A240" s="90"/>
      <c r="B240" s="90"/>
      <c r="C240" s="90"/>
      <c r="D240" s="152"/>
      <c r="E240" s="90"/>
      <c r="F240" s="90"/>
      <c r="G240" s="90"/>
      <c r="H240" s="111"/>
      <c r="I240" s="111"/>
      <c r="J240" s="111"/>
      <c r="K240" s="111"/>
      <c r="L240" s="111"/>
      <c r="M240" s="111"/>
      <c r="N240" s="111"/>
      <c r="O240" s="62"/>
      <c r="P240" s="90"/>
      <c r="Q240" s="90"/>
      <c r="R240" s="90"/>
      <c r="S240" s="90"/>
      <c r="T240" s="90"/>
      <c r="U240" s="90"/>
      <c r="V240" s="90"/>
      <c r="W240" s="90"/>
      <c r="X240" s="90"/>
    </row>
    <row r="241" spans="1:24" hidden="1" x14ac:dyDescent="0.2">
      <c r="A241" s="90"/>
      <c r="B241" s="90"/>
      <c r="C241" s="90"/>
      <c r="D241" s="152"/>
      <c r="E241" s="90"/>
      <c r="F241" s="90"/>
      <c r="G241" s="90"/>
      <c r="H241" s="111"/>
      <c r="I241" s="111"/>
      <c r="J241" s="111"/>
      <c r="K241" s="111"/>
      <c r="L241" s="111"/>
      <c r="M241" s="111"/>
      <c r="N241" s="111"/>
      <c r="O241" s="62"/>
      <c r="P241" s="90"/>
      <c r="Q241" s="90"/>
      <c r="R241" s="90"/>
      <c r="S241" s="90"/>
      <c r="T241" s="90"/>
      <c r="U241" s="90"/>
      <c r="V241" s="90"/>
      <c r="W241" s="90"/>
      <c r="X241" s="90"/>
    </row>
    <row r="242" spans="1:24" hidden="1" x14ac:dyDescent="0.2">
      <c r="A242" s="90"/>
      <c r="B242" s="90"/>
      <c r="C242" s="90"/>
      <c r="D242" s="152"/>
      <c r="E242" s="90"/>
      <c r="F242" s="90"/>
      <c r="G242" s="90"/>
      <c r="H242" s="111"/>
      <c r="I242" s="111"/>
      <c r="J242" s="111"/>
      <c r="K242" s="111"/>
      <c r="L242" s="111"/>
      <c r="M242" s="111"/>
      <c r="N242" s="111"/>
      <c r="O242" s="62"/>
      <c r="P242" s="90"/>
      <c r="Q242" s="90"/>
      <c r="R242" s="90"/>
      <c r="S242" s="90"/>
      <c r="T242" s="90"/>
      <c r="U242" s="90"/>
      <c r="V242" s="90"/>
      <c r="W242" s="90"/>
      <c r="X242" s="90"/>
    </row>
    <row r="243" spans="1:24" hidden="1" x14ac:dyDescent="0.2">
      <c r="A243" s="90"/>
      <c r="B243" s="90"/>
      <c r="C243" s="90"/>
      <c r="D243" s="152"/>
      <c r="E243" s="90"/>
      <c r="F243" s="90"/>
      <c r="G243" s="90"/>
      <c r="H243" s="111"/>
      <c r="I243" s="111"/>
      <c r="J243" s="111"/>
      <c r="K243" s="111"/>
      <c r="L243" s="111"/>
      <c r="M243" s="111"/>
      <c r="N243" s="111"/>
      <c r="O243" s="62"/>
      <c r="P243" s="90"/>
      <c r="Q243" s="90"/>
      <c r="R243" s="90"/>
      <c r="S243" s="90"/>
      <c r="T243" s="90"/>
      <c r="U243" s="90"/>
      <c r="V243" s="90"/>
      <c r="W243" s="90"/>
      <c r="X243" s="90"/>
    </row>
    <row r="244" spans="1:24" hidden="1" x14ac:dyDescent="0.2">
      <c r="A244" s="90"/>
      <c r="B244" s="90"/>
      <c r="C244" s="90"/>
      <c r="D244" s="152"/>
      <c r="E244" s="90"/>
      <c r="F244" s="90"/>
      <c r="G244" s="90"/>
      <c r="H244" s="111"/>
      <c r="I244" s="111"/>
      <c r="J244" s="111"/>
      <c r="K244" s="111"/>
      <c r="L244" s="111"/>
      <c r="M244" s="111"/>
      <c r="N244" s="111"/>
      <c r="O244" s="62"/>
      <c r="P244" s="90"/>
      <c r="Q244" s="90"/>
      <c r="R244" s="90"/>
      <c r="S244" s="90"/>
      <c r="T244" s="90"/>
      <c r="U244" s="90"/>
      <c r="V244" s="90"/>
      <c r="W244" s="90"/>
      <c r="X244" s="90"/>
    </row>
    <row r="245" spans="1:24" hidden="1" x14ac:dyDescent="0.2">
      <c r="A245" s="90"/>
      <c r="B245" s="90"/>
      <c r="C245" s="90"/>
      <c r="D245" s="152"/>
      <c r="E245" s="90"/>
      <c r="F245" s="90"/>
      <c r="G245" s="90"/>
      <c r="H245" s="111"/>
      <c r="I245" s="111"/>
      <c r="J245" s="111"/>
      <c r="K245" s="111"/>
      <c r="L245" s="111"/>
      <c r="M245" s="111"/>
      <c r="N245" s="111"/>
      <c r="O245" s="62"/>
      <c r="P245" s="90"/>
      <c r="Q245" s="90"/>
      <c r="R245" s="90"/>
      <c r="S245" s="90"/>
      <c r="T245" s="90"/>
      <c r="U245" s="90"/>
      <c r="V245" s="90"/>
      <c r="W245" s="90"/>
      <c r="X245" s="90"/>
    </row>
    <row r="246" spans="1:24" hidden="1" x14ac:dyDescent="0.2">
      <c r="A246" s="90"/>
      <c r="B246" s="90"/>
      <c r="C246" s="90"/>
      <c r="D246" s="152"/>
      <c r="E246" s="90"/>
      <c r="F246" s="90"/>
      <c r="G246" s="90"/>
      <c r="H246" s="111"/>
      <c r="I246" s="111"/>
      <c r="J246" s="111"/>
      <c r="K246" s="111"/>
      <c r="L246" s="111"/>
      <c r="M246" s="111"/>
      <c r="N246" s="111"/>
      <c r="O246" s="62"/>
      <c r="P246" s="90"/>
      <c r="Q246" s="90"/>
      <c r="R246" s="90"/>
      <c r="S246" s="90"/>
      <c r="T246" s="90"/>
      <c r="U246" s="90"/>
      <c r="V246" s="90"/>
      <c r="W246" s="90"/>
      <c r="X246" s="90"/>
    </row>
    <row r="247" spans="1:24" hidden="1" x14ac:dyDescent="0.2">
      <c r="A247" s="90"/>
      <c r="B247" s="90"/>
      <c r="C247" s="90"/>
      <c r="D247" s="152"/>
      <c r="E247" s="90"/>
      <c r="F247" s="90"/>
      <c r="G247" s="90"/>
      <c r="H247" s="111"/>
      <c r="I247" s="111"/>
      <c r="J247" s="111"/>
      <c r="K247" s="111"/>
      <c r="L247" s="111"/>
      <c r="M247" s="111"/>
      <c r="N247" s="111"/>
      <c r="O247" s="62"/>
      <c r="P247" s="90"/>
      <c r="Q247" s="90"/>
      <c r="R247" s="90"/>
      <c r="S247" s="90"/>
      <c r="T247" s="90"/>
      <c r="U247" s="90"/>
      <c r="V247" s="90"/>
      <c r="W247" s="90"/>
      <c r="X247" s="90"/>
    </row>
    <row r="248" spans="1:24" hidden="1" x14ac:dyDescent="0.2">
      <c r="A248" s="90"/>
      <c r="B248" s="90"/>
      <c r="C248" s="90"/>
      <c r="D248" s="152"/>
      <c r="E248" s="90"/>
      <c r="F248" s="90"/>
      <c r="G248" s="90"/>
      <c r="H248" s="111"/>
      <c r="I248" s="111"/>
      <c r="J248" s="111"/>
      <c r="K248" s="111"/>
      <c r="L248" s="111"/>
      <c r="M248" s="111"/>
      <c r="N248" s="111"/>
      <c r="O248" s="62"/>
      <c r="P248" s="90"/>
      <c r="Q248" s="90"/>
      <c r="R248" s="90"/>
      <c r="S248" s="90"/>
      <c r="T248" s="90"/>
      <c r="U248" s="90"/>
      <c r="V248" s="90"/>
      <c r="W248" s="90"/>
      <c r="X248" s="90"/>
    </row>
    <row r="249" spans="1:24" hidden="1" x14ac:dyDescent="0.2">
      <c r="A249" s="90"/>
      <c r="B249" s="90"/>
      <c r="C249" s="90"/>
      <c r="D249" s="152"/>
      <c r="E249" s="90"/>
      <c r="F249" s="90"/>
      <c r="G249" s="90"/>
      <c r="H249" s="111"/>
      <c r="I249" s="111"/>
      <c r="J249" s="111"/>
      <c r="K249" s="111"/>
      <c r="L249" s="111"/>
      <c r="M249" s="111"/>
      <c r="N249" s="111"/>
      <c r="O249" s="62"/>
      <c r="P249" s="90"/>
      <c r="Q249" s="90"/>
      <c r="R249" s="90"/>
      <c r="S249" s="90"/>
      <c r="T249" s="90"/>
      <c r="U249" s="90"/>
      <c r="V249" s="90"/>
      <c r="W249" s="90"/>
      <c r="X249" s="90"/>
    </row>
    <row r="250" spans="1:24" hidden="1" x14ac:dyDescent="0.2">
      <c r="A250" s="90"/>
      <c r="B250" s="90"/>
      <c r="C250" s="90"/>
      <c r="D250" s="152"/>
      <c r="E250" s="90"/>
      <c r="F250" s="90"/>
      <c r="G250" s="90"/>
      <c r="H250" s="111"/>
      <c r="I250" s="111"/>
      <c r="J250" s="111"/>
      <c r="K250" s="111"/>
      <c r="L250" s="111"/>
      <c r="M250" s="111"/>
      <c r="N250" s="111"/>
      <c r="O250" s="62"/>
      <c r="P250" s="90"/>
      <c r="Q250" s="90"/>
      <c r="R250" s="90"/>
      <c r="S250" s="90"/>
      <c r="T250" s="90"/>
      <c r="U250" s="90"/>
      <c r="V250" s="90"/>
      <c r="W250" s="90"/>
      <c r="X250" s="90"/>
    </row>
    <row r="251" spans="1:24" hidden="1" x14ac:dyDescent="0.2">
      <c r="A251" s="90"/>
      <c r="B251" s="90"/>
      <c r="C251" s="90"/>
      <c r="D251" s="152"/>
      <c r="E251" s="90"/>
      <c r="F251" s="90"/>
      <c r="G251" s="90"/>
      <c r="H251" s="111"/>
      <c r="I251" s="111"/>
      <c r="J251" s="111"/>
      <c r="K251" s="111"/>
      <c r="L251" s="111"/>
      <c r="M251" s="111"/>
      <c r="N251" s="111"/>
      <c r="O251" s="62"/>
      <c r="P251" s="90"/>
      <c r="Q251" s="90"/>
      <c r="R251" s="90"/>
      <c r="S251" s="90"/>
      <c r="T251" s="90"/>
      <c r="U251" s="90"/>
      <c r="V251" s="90"/>
      <c r="W251" s="90"/>
      <c r="X251" s="90"/>
    </row>
    <row r="252" spans="1:24" hidden="1" x14ac:dyDescent="0.2">
      <c r="A252" s="90"/>
      <c r="B252" s="90"/>
      <c r="C252" s="90"/>
      <c r="D252" s="152"/>
      <c r="E252" s="90"/>
      <c r="F252" s="90"/>
      <c r="G252" s="90"/>
      <c r="H252" s="111"/>
      <c r="I252" s="111"/>
      <c r="J252" s="111"/>
      <c r="K252" s="111"/>
      <c r="L252" s="111"/>
      <c r="M252" s="111"/>
      <c r="N252" s="111"/>
      <c r="O252" s="62"/>
      <c r="P252" s="90"/>
      <c r="Q252" s="90"/>
      <c r="R252" s="90"/>
      <c r="S252" s="90"/>
      <c r="T252" s="90"/>
      <c r="U252" s="90"/>
      <c r="V252" s="90"/>
      <c r="W252" s="90"/>
      <c r="X252" s="90"/>
    </row>
    <row r="253" spans="1:24" hidden="1" x14ac:dyDescent="0.2">
      <c r="A253" s="90"/>
      <c r="B253" s="90"/>
      <c r="C253" s="90"/>
      <c r="D253" s="152"/>
      <c r="E253" s="90"/>
      <c r="F253" s="90"/>
      <c r="G253" s="90"/>
      <c r="H253" s="111"/>
      <c r="I253" s="111"/>
      <c r="J253" s="111"/>
      <c r="K253" s="111"/>
      <c r="L253" s="111"/>
      <c r="M253" s="111"/>
      <c r="N253" s="111"/>
      <c r="O253" s="62"/>
      <c r="P253" s="90"/>
      <c r="Q253" s="90"/>
      <c r="R253" s="90"/>
      <c r="S253" s="90"/>
      <c r="T253" s="90"/>
      <c r="U253" s="90"/>
      <c r="V253" s="90"/>
      <c r="W253" s="90"/>
      <c r="X253" s="90"/>
    </row>
    <row r="254" spans="1:24" hidden="1" x14ac:dyDescent="0.2">
      <c r="A254" s="90"/>
      <c r="B254" s="90"/>
      <c r="C254" s="90"/>
      <c r="D254" s="152"/>
      <c r="E254" s="90"/>
      <c r="F254" s="90"/>
      <c r="G254" s="90"/>
      <c r="H254" s="111"/>
      <c r="I254" s="111"/>
      <c r="J254" s="111"/>
      <c r="K254" s="111"/>
      <c r="L254" s="111"/>
      <c r="M254" s="111"/>
      <c r="N254" s="111"/>
      <c r="O254" s="62"/>
      <c r="P254" s="90"/>
      <c r="Q254" s="90"/>
      <c r="R254" s="90"/>
      <c r="S254" s="90"/>
      <c r="T254" s="90"/>
      <c r="U254" s="90"/>
      <c r="V254" s="90"/>
      <c r="W254" s="90"/>
      <c r="X254" s="90"/>
    </row>
    <row r="255" spans="1:24" hidden="1" x14ac:dyDescent="0.2">
      <c r="A255" s="90"/>
      <c r="B255" s="90"/>
      <c r="C255" s="90"/>
      <c r="D255" s="152"/>
      <c r="E255" s="90"/>
      <c r="F255" s="90"/>
      <c r="G255" s="90"/>
      <c r="H255" s="111"/>
      <c r="I255" s="111"/>
      <c r="J255" s="111"/>
      <c r="K255" s="111"/>
      <c r="L255" s="111"/>
      <c r="M255" s="111"/>
      <c r="N255" s="111"/>
      <c r="O255" s="62"/>
      <c r="P255" s="90"/>
      <c r="Q255" s="90"/>
      <c r="R255" s="90"/>
      <c r="S255" s="90"/>
      <c r="T255" s="90"/>
      <c r="U255" s="90"/>
      <c r="V255" s="90"/>
      <c r="W255" s="90"/>
      <c r="X255" s="90"/>
    </row>
    <row r="256" spans="1:24" hidden="1" x14ac:dyDescent="0.2">
      <c r="A256" s="90"/>
      <c r="B256" s="90"/>
      <c r="C256" s="90"/>
      <c r="D256" s="152"/>
      <c r="E256" s="90"/>
      <c r="F256" s="90"/>
      <c r="G256" s="90"/>
      <c r="H256" s="111"/>
      <c r="I256" s="111"/>
      <c r="J256" s="111"/>
      <c r="K256" s="111"/>
      <c r="L256" s="111"/>
      <c r="M256" s="111"/>
      <c r="N256" s="111"/>
      <c r="O256" s="62"/>
      <c r="P256" s="90"/>
      <c r="Q256" s="90"/>
      <c r="R256" s="90"/>
      <c r="S256" s="90"/>
      <c r="T256" s="90"/>
      <c r="U256" s="90"/>
      <c r="V256" s="90"/>
      <c r="W256" s="90"/>
      <c r="X256" s="90"/>
    </row>
    <row r="257" spans="1:24" hidden="1" x14ac:dyDescent="0.2">
      <c r="A257" s="90"/>
      <c r="B257" s="90"/>
      <c r="C257" s="90"/>
      <c r="D257" s="152"/>
      <c r="E257" s="90"/>
      <c r="F257" s="90"/>
      <c r="G257" s="90"/>
      <c r="H257" s="111"/>
      <c r="I257" s="111"/>
      <c r="J257" s="111"/>
      <c r="K257" s="111"/>
      <c r="L257" s="111"/>
      <c r="M257" s="111"/>
      <c r="N257" s="111"/>
      <c r="O257" s="62"/>
      <c r="P257" s="90"/>
      <c r="Q257" s="90"/>
      <c r="R257" s="90"/>
      <c r="S257" s="90"/>
      <c r="T257" s="90"/>
      <c r="U257" s="90"/>
      <c r="V257" s="90"/>
      <c r="W257" s="90"/>
      <c r="X257" s="90"/>
    </row>
    <row r="258" spans="1:24" hidden="1" x14ac:dyDescent="0.2">
      <c r="A258" s="90"/>
      <c r="B258" s="90"/>
      <c r="C258" s="90"/>
      <c r="D258" s="152"/>
      <c r="E258" s="90"/>
      <c r="F258" s="90"/>
      <c r="G258" s="90"/>
      <c r="H258" s="111"/>
      <c r="I258" s="111"/>
      <c r="J258" s="111"/>
      <c r="K258" s="111"/>
      <c r="L258" s="111"/>
      <c r="M258" s="111"/>
      <c r="N258" s="111"/>
      <c r="O258" s="62"/>
      <c r="P258" s="90"/>
      <c r="Q258" s="90"/>
      <c r="R258" s="90"/>
      <c r="S258" s="90"/>
      <c r="T258" s="90"/>
      <c r="U258" s="90"/>
      <c r="V258" s="90"/>
      <c r="W258" s="90"/>
      <c r="X258" s="90"/>
    </row>
    <row r="259" spans="1:24" hidden="1" x14ac:dyDescent="0.2">
      <c r="A259" s="90"/>
      <c r="B259" s="90"/>
      <c r="C259" s="90"/>
      <c r="D259" s="152"/>
      <c r="E259" s="90"/>
      <c r="F259" s="90"/>
      <c r="G259" s="90"/>
      <c r="H259" s="111"/>
      <c r="I259" s="111"/>
      <c r="J259" s="111"/>
      <c r="K259" s="111"/>
      <c r="L259" s="111"/>
      <c r="M259" s="111"/>
      <c r="N259" s="111"/>
      <c r="O259" s="62"/>
      <c r="P259" s="90"/>
      <c r="Q259" s="90"/>
      <c r="R259" s="90"/>
      <c r="S259" s="90"/>
      <c r="T259" s="90"/>
      <c r="U259" s="90"/>
      <c r="V259" s="90"/>
      <c r="W259" s="90"/>
      <c r="X259" s="90"/>
    </row>
    <row r="260" spans="1:24" hidden="1" x14ac:dyDescent="0.2">
      <c r="A260" s="90"/>
      <c r="B260" s="90"/>
      <c r="C260" s="90"/>
      <c r="D260" s="152"/>
      <c r="E260" s="90"/>
      <c r="F260" s="90"/>
      <c r="G260" s="90"/>
      <c r="H260" s="111"/>
      <c r="I260" s="111"/>
      <c r="J260" s="111"/>
      <c r="K260" s="111"/>
      <c r="L260" s="111"/>
      <c r="M260" s="111"/>
      <c r="N260" s="111"/>
      <c r="O260" s="62"/>
      <c r="P260" s="90"/>
      <c r="Q260" s="90"/>
      <c r="R260" s="90"/>
      <c r="S260" s="90"/>
      <c r="T260" s="90"/>
      <c r="U260" s="90"/>
      <c r="V260" s="90"/>
      <c r="W260" s="90"/>
      <c r="X260" s="90"/>
    </row>
    <row r="261" spans="1:24" hidden="1" x14ac:dyDescent="0.2">
      <c r="A261" s="90"/>
      <c r="B261" s="90"/>
      <c r="C261" s="90"/>
      <c r="D261" s="152"/>
      <c r="E261" s="90"/>
      <c r="F261" s="90"/>
      <c r="G261" s="90"/>
      <c r="H261" s="111"/>
      <c r="I261" s="111"/>
      <c r="J261" s="111"/>
      <c r="K261" s="111"/>
      <c r="L261" s="111"/>
      <c r="M261" s="111"/>
      <c r="N261" s="111"/>
      <c r="O261" s="62"/>
      <c r="P261" s="90"/>
      <c r="Q261" s="90"/>
      <c r="R261" s="90"/>
      <c r="S261" s="90"/>
      <c r="T261" s="90"/>
      <c r="U261" s="90"/>
      <c r="V261" s="90"/>
      <c r="W261" s="90"/>
      <c r="X261" s="90"/>
    </row>
    <row r="262" spans="1:24" hidden="1" x14ac:dyDescent="0.2">
      <c r="A262" s="90"/>
      <c r="B262" s="90"/>
      <c r="C262" s="90"/>
      <c r="D262" s="152"/>
      <c r="E262" s="90"/>
      <c r="F262" s="90"/>
      <c r="G262" s="90"/>
      <c r="H262" s="111"/>
      <c r="I262" s="111"/>
      <c r="J262" s="111"/>
      <c r="K262" s="111"/>
      <c r="L262" s="111"/>
      <c r="M262" s="111"/>
      <c r="N262" s="111"/>
      <c r="O262" s="62"/>
      <c r="P262" s="90"/>
      <c r="Q262" s="90"/>
      <c r="R262" s="90"/>
      <c r="S262" s="90"/>
      <c r="T262" s="90"/>
      <c r="U262" s="90"/>
      <c r="V262" s="90"/>
      <c r="W262" s="90"/>
      <c r="X262" s="90"/>
    </row>
    <row r="263" spans="1:24" hidden="1" x14ac:dyDescent="0.2">
      <c r="A263" s="90"/>
      <c r="B263" s="90"/>
      <c r="C263" s="90"/>
      <c r="D263" s="152"/>
      <c r="E263" s="90"/>
      <c r="F263" s="90"/>
      <c r="G263" s="90"/>
      <c r="H263" s="111"/>
      <c r="I263" s="111"/>
      <c r="J263" s="111"/>
      <c r="K263" s="111"/>
      <c r="L263" s="111"/>
      <c r="M263" s="111"/>
      <c r="N263" s="111"/>
      <c r="O263" s="62"/>
      <c r="P263" s="90"/>
      <c r="Q263" s="90"/>
      <c r="R263" s="90"/>
      <c r="S263" s="90"/>
      <c r="T263" s="90"/>
      <c r="U263" s="90"/>
      <c r="V263" s="90"/>
      <c r="W263" s="90"/>
      <c r="X263" s="90"/>
    </row>
    <row r="264" spans="1:24" hidden="1" x14ac:dyDescent="0.2">
      <c r="A264" s="90"/>
      <c r="B264" s="90"/>
      <c r="C264" s="90"/>
      <c r="D264" s="152"/>
      <c r="E264" s="90"/>
      <c r="F264" s="90"/>
      <c r="G264" s="90"/>
      <c r="H264" s="111"/>
      <c r="I264" s="111"/>
      <c r="J264" s="111"/>
      <c r="K264" s="111"/>
      <c r="L264" s="111"/>
      <c r="M264" s="111"/>
      <c r="N264" s="111"/>
      <c r="O264" s="62"/>
      <c r="P264" s="90"/>
      <c r="Q264" s="90"/>
      <c r="R264" s="90"/>
      <c r="S264" s="90"/>
      <c r="T264" s="90"/>
      <c r="U264" s="90"/>
      <c r="V264" s="90"/>
      <c r="W264" s="90"/>
      <c r="X264" s="90"/>
    </row>
    <row r="265" spans="1:24" hidden="1" x14ac:dyDescent="0.2">
      <c r="A265" s="90"/>
      <c r="B265" s="90"/>
      <c r="C265" s="90"/>
      <c r="D265" s="152"/>
      <c r="E265" s="90"/>
      <c r="F265" s="90"/>
      <c r="G265" s="90"/>
      <c r="H265" s="111"/>
      <c r="I265" s="111"/>
      <c r="J265" s="111"/>
      <c r="K265" s="111"/>
      <c r="L265" s="111"/>
      <c r="M265" s="111"/>
      <c r="N265" s="111"/>
      <c r="O265" s="62"/>
      <c r="P265" s="90"/>
      <c r="Q265" s="90"/>
      <c r="R265" s="90"/>
      <c r="S265" s="90"/>
      <c r="T265" s="90"/>
      <c r="U265" s="90"/>
      <c r="V265" s="90"/>
      <c r="W265" s="90"/>
      <c r="X265" s="90"/>
    </row>
    <row r="266" spans="1:24" hidden="1" x14ac:dyDescent="0.2">
      <c r="A266" s="90"/>
      <c r="B266" s="90"/>
      <c r="C266" s="90"/>
      <c r="D266" s="152"/>
      <c r="E266" s="90"/>
      <c r="F266" s="90"/>
      <c r="G266" s="90"/>
      <c r="H266" s="90"/>
      <c r="I266" s="90"/>
      <c r="J266" s="90"/>
      <c r="K266" s="90"/>
      <c r="L266" s="90"/>
      <c r="M266" s="90"/>
      <c r="N266" s="90"/>
      <c r="O266" s="62"/>
      <c r="P266" s="90"/>
      <c r="Q266" s="90"/>
      <c r="R266" s="90"/>
      <c r="S266" s="90"/>
      <c r="T266" s="90"/>
      <c r="U266" s="90"/>
      <c r="V266" s="90"/>
      <c r="W266" s="90"/>
      <c r="X266" s="90"/>
    </row>
    <row r="267" spans="1:24" hidden="1" x14ac:dyDescent="0.2"/>
    <row r="268" spans="1:24" hidden="1" x14ac:dyDescent="0.2"/>
    <row r="269" spans="1:24" hidden="1" x14ac:dyDescent="0.2"/>
    <row r="270" spans="1:24" hidden="1" x14ac:dyDescent="0.2"/>
    <row r="271" spans="1:24" hidden="1" x14ac:dyDescent="0.2"/>
    <row r="272" spans="1:2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</sheetData>
  <mergeCells count="1">
    <mergeCell ref="H7:O7"/>
  </mergeCells>
  <hyperlinks>
    <hyperlink ref="O1" location="Menu!A1" display="Menu"/>
  </hyperlinks>
  <pageMargins left="0.19685039370078741" right="0.19685039370078741" top="0.19685039370078741" bottom="0.19685039370078741" header="0.31496062992125984" footer="0.31496062992125984"/>
  <pageSetup paperSize="8" scale="77" fitToHeight="0" orientation="landscape" r:id="rId1"/>
  <ignoredErrors>
    <ignoredError sqref="O9:O20 O21:O90 O91:O9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8" tint="0.79998168889431442"/>
  </sheetPr>
  <dimension ref="A1:BN37"/>
  <sheetViews>
    <sheetView zoomScale="80" zoomScaleNormal="80" workbookViewId="0">
      <selection activeCell="B14" sqref="B14"/>
    </sheetView>
  </sheetViews>
  <sheetFormatPr defaultColWidth="0" defaultRowHeight="12.75" customHeight="1" zeroHeight="1" x14ac:dyDescent="0.2"/>
  <cols>
    <col min="1" max="1" width="3.625" style="35" customWidth="1"/>
    <col min="2" max="2" width="21.375" style="35" customWidth="1"/>
    <col min="3" max="13" width="8.625" style="35" customWidth="1"/>
    <col min="14" max="14" width="3.625" style="35" customWidth="1"/>
    <col min="15" max="15" width="9" style="35" hidden="1" customWidth="1"/>
    <col min="16" max="66" width="0" style="35" hidden="1" customWidth="1"/>
    <col min="67" max="16384" width="9" style="35" hidden="1"/>
  </cols>
  <sheetData>
    <row r="1" spans="1:15" ht="18" x14ac:dyDescent="0.25">
      <c r="A1" s="24" t="s">
        <v>139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 t="s">
        <v>39</v>
      </c>
      <c r="N1" s="33"/>
      <c r="O1" s="33"/>
    </row>
    <row r="2" spans="1:15" ht="15.75" x14ac:dyDescent="0.25">
      <c r="A2" s="36" t="str">
        <f ca="1">RIGHT(CELL("filename", $A$1), LEN(CELL("filename", $A$1)) - SEARCH("]", CELL("filename", $A$1)))</f>
        <v>Inflation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x14ac:dyDescent="0.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37"/>
      <c r="B4" s="47" t="s">
        <v>50</v>
      </c>
      <c r="C4" s="49">
        <v>2021</v>
      </c>
      <c r="D4" s="25"/>
      <c r="E4" s="92"/>
      <c r="F4" s="92"/>
      <c r="G4" s="92"/>
      <c r="H4" s="92"/>
      <c r="I4" s="25"/>
      <c r="J4" s="25"/>
      <c r="K4" s="25"/>
      <c r="L4" s="25"/>
      <c r="M4" s="25"/>
      <c r="N4" s="25"/>
      <c r="O4" s="25"/>
    </row>
    <row r="5" spans="1:15" x14ac:dyDescent="0.2">
      <c r="A5" s="37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x14ac:dyDescent="0.2">
      <c r="A6" s="37"/>
      <c r="B6" s="88" t="s">
        <v>477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ht="19.5" customHeight="1" x14ac:dyDescent="0.2">
      <c r="A7" s="37"/>
      <c r="B7" s="46" t="s">
        <v>479</v>
      </c>
      <c r="C7" s="91" t="str">
        <f>"FY"&amp;RIGHT(C8,2)&amp;"/"&amp;RIGHT(C8+1,2)</f>
        <v>FY11/12</v>
      </c>
      <c r="D7" s="91" t="str">
        <f t="shared" ref="D7:M7" si="0">"FY"&amp;RIGHT(D8,2)&amp;"/"&amp;RIGHT(D8+1,2)</f>
        <v>FY12/13</v>
      </c>
      <c r="E7" s="91" t="str">
        <f t="shared" si="0"/>
        <v>FY13/14</v>
      </c>
      <c r="F7" s="91" t="str">
        <f t="shared" si="0"/>
        <v>FY14/15</v>
      </c>
      <c r="G7" s="91" t="str">
        <f t="shared" si="0"/>
        <v>FY15/16</v>
      </c>
      <c r="H7" s="91" t="str">
        <f t="shared" si="0"/>
        <v>FY16/17</v>
      </c>
      <c r="I7" s="91" t="str">
        <f t="shared" si="0"/>
        <v>FY17/18</v>
      </c>
      <c r="J7" s="91" t="str">
        <f t="shared" si="0"/>
        <v>FY18/19</v>
      </c>
      <c r="K7" s="91" t="str">
        <f t="shared" si="0"/>
        <v>FY19/20</v>
      </c>
      <c r="L7" s="91" t="str">
        <f t="shared" si="0"/>
        <v>FY20/21</v>
      </c>
      <c r="M7" s="91" t="str">
        <f t="shared" si="0"/>
        <v>FY21/22</v>
      </c>
      <c r="N7" s="25"/>
      <c r="O7" s="25"/>
    </row>
    <row r="8" spans="1:15" x14ac:dyDescent="0.2">
      <c r="A8" s="37"/>
      <c r="B8" s="46" t="s">
        <v>51</v>
      </c>
      <c r="C8" s="17">
        <v>2011</v>
      </c>
      <c r="D8" s="17">
        <f>C8+1</f>
        <v>2012</v>
      </c>
      <c r="E8" s="17">
        <f t="shared" ref="E8:M8" si="1">D8+1</f>
        <v>2013</v>
      </c>
      <c r="F8" s="17">
        <f t="shared" si="1"/>
        <v>2014</v>
      </c>
      <c r="G8" s="17">
        <f t="shared" si="1"/>
        <v>2015</v>
      </c>
      <c r="H8" s="17">
        <f t="shared" si="1"/>
        <v>2016</v>
      </c>
      <c r="I8" s="17">
        <f t="shared" si="1"/>
        <v>2017</v>
      </c>
      <c r="J8" s="17">
        <f t="shared" si="1"/>
        <v>2018</v>
      </c>
      <c r="K8" s="17">
        <f t="shared" si="1"/>
        <v>2019</v>
      </c>
      <c r="L8" s="17">
        <f>K8+1</f>
        <v>2020</v>
      </c>
      <c r="M8" s="17">
        <f t="shared" si="1"/>
        <v>2021</v>
      </c>
      <c r="N8" s="39"/>
      <c r="O8" s="39"/>
    </row>
    <row r="9" spans="1:15" x14ac:dyDescent="0.2">
      <c r="A9" s="37"/>
      <c r="B9" s="8" t="s">
        <v>52</v>
      </c>
      <c r="C9" s="197">
        <f>CHOOSE(C$20,C13,C17)</f>
        <v>2.9927760577915352E-2</v>
      </c>
      <c r="D9" s="197">
        <f t="shared" ref="D9:M9" si="2">CHOOSE(D$20,D13,D17)</f>
        <v>2.2044088176352838E-2</v>
      </c>
      <c r="E9" s="197">
        <f t="shared" si="2"/>
        <v>2.7450980392156765E-2</v>
      </c>
      <c r="F9" s="197">
        <f t="shared" si="2"/>
        <v>1.7175572519083859E-2</v>
      </c>
      <c r="G9" s="197">
        <f t="shared" si="2"/>
        <v>1.6885553470919357E-2</v>
      </c>
      <c r="H9" s="197">
        <f t="shared" si="2"/>
        <v>1.4760147601476037E-2</v>
      </c>
      <c r="I9" s="197">
        <f t="shared" si="2"/>
        <v>1.9090909090909047E-2</v>
      </c>
      <c r="J9" s="197">
        <f t="shared" si="2"/>
        <v>1.7841213202497874E-2</v>
      </c>
      <c r="K9" s="197">
        <f t="shared" si="2"/>
        <v>1.5929203539823078E-2</v>
      </c>
      <c r="L9" s="197">
        <f t="shared" si="2"/>
        <v>2.000000000000024E-2</v>
      </c>
      <c r="M9" s="197">
        <f t="shared" si="2"/>
        <v>2.1998043050963867E-2</v>
      </c>
      <c r="N9" s="39"/>
      <c r="O9" s="39"/>
    </row>
    <row r="10" spans="1:15" x14ac:dyDescent="0.2">
      <c r="A10" s="37"/>
      <c r="B10" s="8" t="str">
        <f>"Conversion Factor to" &amp; " " &amp;C4</f>
        <v>Conversion Factor to 2021</v>
      </c>
      <c r="C10" s="176">
        <f t="shared" ref="C10:M10" si="3">CHOOSE(C$20,C14,C18)</f>
        <v>1.1991170626161898</v>
      </c>
      <c r="D10" s="176">
        <f t="shared" si="3"/>
        <v>1.1732537534225072</v>
      </c>
      <c r="E10" s="176">
        <f t="shared" si="3"/>
        <v>1.1419072790944249</v>
      </c>
      <c r="F10" s="176">
        <f t="shared" si="3"/>
        <v>1.122625542674444</v>
      </c>
      <c r="G10" s="176">
        <f t="shared" si="3"/>
        <v>1.1039841591244994</v>
      </c>
      <c r="H10" s="176">
        <f t="shared" si="3"/>
        <v>1.0879262077190521</v>
      </c>
      <c r="I10" s="176">
        <f t="shared" si="3"/>
        <v>1.0675457881275268</v>
      </c>
      <c r="J10" s="176">
        <f t="shared" si="3"/>
        <v>1.0488333290893579</v>
      </c>
      <c r="K10" s="176">
        <f t="shared" si="3"/>
        <v>1.0424380039119834</v>
      </c>
      <c r="L10" s="176">
        <f t="shared" si="3"/>
        <v>1.0219980430509639</v>
      </c>
      <c r="M10" s="176">
        <f t="shared" si="3"/>
        <v>1</v>
      </c>
      <c r="N10" s="39"/>
      <c r="O10" s="39"/>
    </row>
    <row r="11" spans="1:15" x14ac:dyDescent="0.2">
      <c r="A11" s="37"/>
      <c r="B11" s="37"/>
      <c r="C11" s="37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39"/>
      <c r="O11" s="39"/>
    </row>
    <row r="12" spans="1:15" x14ac:dyDescent="0.2">
      <c r="A12" s="37"/>
      <c r="B12" s="46" t="s">
        <v>493</v>
      </c>
      <c r="C12" s="91">
        <v>2011</v>
      </c>
      <c r="D12" s="91">
        <f>C12+1</f>
        <v>2012</v>
      </c>
      <c r="E12" s="91">
        <f t="shared" ref="E12" si="4">D12+1</f>
        <v>2013</v>
      </c>
      <c r="F12" s="91">
        <f t="shared" ref="F12" si="5">E12+1</f>
        <v>2014</v>
      </c>
      <c r="G12" s="91">
        <f t="shared" ref="G12" si="6">F12+1</f>
        <v>2015</v>
      </c>
      <c r="H12" s="91">
        <f t="shared" ref="H12" si="7">G12+1</f>
        <v>2016</v>
      </c>
      <c r="I12" s="91">
        <f t="shared" ref="I12" si="8">H12+1</f>
        <v>2017</v>
      </c>
      <c r="J12" s="91">
        <f t="shared" ref="J12" si="9">I12+1</f>
        <v>2018</v>
      </c>
      <c r="K12" s="91">
        <f t="shared" ref="K12" si="10">J12+1</f>
        <v>2019</v>
      </c>
      <c r="L12" s="91">
        <f>K12+1</f>
        <v>2020</v>
      </c>
      <c r="M12" s="91">
        <f t="shared" ref="M12" si="11">L12+1</f>
        <v>2021</v>
      </c>
      <c r="N12" s="39"/>
      <c r="O12" s="39"/>
    </row>
    <row r="13" spans="1:15" x14ac:dyDescent="0.2">
      <c r="A13" s="37"/>
      <c r="B13" s="8" t="s">
        <v>52</v>
      </c>
      <c r="C13" s="48">
        <v>3.5490605427975108E-2</v>
      </c>
      <c r="D13" s="48">
        <v>1.2096774193548487E-2</v>
      </c>
      <c r="E13" s="48">
        <v>2.3904382470119501E-2</v>
      </c>
      <c r="F13" s="48">
        <v>3.0155642023346418E-2</v>
      </c>
      <c r="G13" s="48">
        <v>1.5108593012275628E-2</v>
      </c>
      <c r="H13" s="48">
        <v>1.0232558139534831E-2</v>
      </c>
      <c r="I13" s="48">
        <v>1.9337016574585641E-2</v>
      </c>
      <c r="J13" s="48">
        <v>2.0776874435411097E-2</v>
      </c>
      <c r="K13" s="48">
        <v>1.5929203539823078E-2</v>
      </c>
      <c r="L13" s="48">
        <v>2.000000000000024E-2</v>
      </c>
      <c r="M13" s="48">
        <v>2.1998043050963867E-2</v>
      </c>
      <c r="N13" s="39"/>
      <c r="O13" s="39"/>
    </row>
    <row r="14" spans="1:15" x14ac:dyDescent="0.2">
      <c r="A14" s="37"/>
      <c r="B14" s="8" t="str">
        <f>"Conversion Factor to" &amp; " " &amp;C4</f>
        <v>Conversion Factor to 2021</v>
      </c>
      <c r="C14" s="176">
        <f t="shared" ref="C14" si="12">D14*(1+D13)</f>
        <v>1.2063697867852392</v>
      </c>
      <c r="D14" s="176">
        <f t="shared" ref="D14" si="13">E14*(1+E13)</f>
        <v>1.1919510243933837</v>
      </c>
      <c r="E14" s="176">
        <f t="shared" ref="E14" si="14">F14*(1+F13)</f>
        <v>1.1641233740184409</v>
      </c>
      <c r="F14" s="176">
        <f t="shared" ref="F14" si="15">G14*(1+G13)</f>
        <v>1.1300461081123296</v>
      </c>
      <c r="G14" s="176">
        <f t="shared" ref="G14" si="16">H14*(1+H13)</f>
        <v>1.1132268172008903</v>
      </c>
      <c r="H14" s="176">
        <f t="shared" ref="H14" si="17">I14*(1+I13)</f>
        <v>1.1019510391261116</v>
      </c>
      <c r="I14" s="176">
        <f t="shared" ref="I14" si="18">J14*(1+J13)</f>
        <v>1.0810468188716866</v>
      </c>
      <c r="J14" s="176">
        <f t="shared" ref="J14" si="19">K14*(1+K13)</f>
        <v>1.0590432110539443</v>
      </c>
      <c r="K14" s="176">
        <f t="shared" ref="K14" si="20">L14*(1+L13)</f>
        <v>1.0424380039119834</v>
      </c>
      <c r="L14" s="176">
        <f>M14*(1+M13)</f>
        <v>1.0219980430509639</v>
      </c>
      <c r="M14" s="144">
        <v>1</v>
      </c>
      <c r="N14" s="39"/>
      <c r="O14" s="39"/>
    </row>
    <row r="15" spans="1:15" x14ac:dyDescent="0.2">
      <c r="A15" s="37"/>
      <c r="B15" s="37"/>
      <c r="C15" s="37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39"/>
      <c r="O15" s="39"/>
    </row>
    <row r="16" spans="1:15" x14ac:dyDescent="0.2">
      <c r="A16" s="37"/>
      <c r="B16" s="46" t="s">
        <v>492</v>
      </c>
      <c r="C16" s="91" t="s">
        <v>480</v>
      </c>
      <c r="D16" s="91" t="s">
        <v>481</v>
      </c>
      <c r="E16" s="91" t="s">
        <v>482</v>
      </c>
      <c r="F16" s="91" t="s">
        <v>483</v>
      </c>
      <c r="G16" s="91" t="s">
        <v>484</v>
      </c>
      <c r="H16" s="91" t="s">
        <v>485</v>
      </c>
      <c r="I16" s="91" t="s">
        <v>486</v>
      </c>
      <c r="J16" s="91" t="s">
        <v>487</v>
      </c>
      <c r="K16" s="91" t="s">
        <v>488</v>
      </c>
      <c r="L16" s="91" t="s">
        <v>489</v>
      </c>
      <c r="M16" s="91" t="s">
        <v>490</v>
      </c>
      <c r="N16" s="39"/>
      <c r="O16" s="39"/>
    </row>
    <row r="17" spans="1:15" x14ac:dyDescent="0.2">
      <c r="A17" s="37"/>
      <c r="B17" s="8" t="s">
        <v>52</v>
      </c>
      <c r="C17" s="177">
        <v>2.9927760577915352E-2</v>
      </c>
      <c r="D17" s="177">
        <v>2.2044088176352838E-2</v>
      </c>
      <c r="E17" s="177">
        <v>2.7450980392156765E-2</v>
      </c>
      <c r="F17" s="177">
        <v>1.7175572519083859E-2</v>
      </c>
      <c r="G17" s="177">
        <v>1.6885553470919357E-2</v>
      </c>
      <c r="H17" s="177">
        <v>1.4760147601476037E-2</v>
      </c>
      <c r="I17" s="177">
        <v>1.9090909090909047E-2</v>
      </c>
      <c r="J17" s="177">
        <v>1.7841213202497874E-2</v>
      </c>
      <c r="K17" s="177">
        <v>1.6146509135816611E-2</v>
      </c>
      <c r="L17" s="177">
        <v>2.000000000000024E-2</v>
      </c>
      <c r="M17" s="177">
        <v>2.4E-2</v>
      </c>
      <c r="N17" s="39"/>
      <c r="O17" s="39"/>
    </row>
    <row r="18" spans="1:15" x14ac:dyDescent="0.2">
      <c r="A18" s="37"/>
      <c r="B18" s="8" t="str">
        <f>"Conversion Factor to" &amp; " " &amp;C4</f>
        <v>Conversion Factor to 2021</v>
      </c>
      <c r="C18" s="178">
        <f t="shared" ref="C18:J18" si="21">D18*(1+D17)</f>
        <v>1.1991170626161898</v>
      </c>
      <c r="D18" s="178">
        <f t="shared" si="21"/>
        <v>1.1732537534225072</v>
      </c>
      <c r="E18" s="178">
        <f t="shared" si="21"/>
        <v>1.1419072790944249</v>
      </c>
      <c r="F18" s="178">
        <f t="shared" si="21"/>
        <v>1.122625542674444</v>
      </c>
      <c r="G18" s="178">
        <f t="shared" si="21"/>
        <v>1.1039841591244994</v>
      </c>
      <c r="H18" s="178">
        <f t="shared" si="21"/>
        <v>1.0879262077190521</v>
      </c>
      <c r="I18" s="178">
        <f t="shared" si="21"/>
        <v>1.0675457881275268</v>
      </c>
      <c r="J18" s="178">
        <f t="shared" si="21"/>
        <v>1.0488333290893579</v>
      </c>
      <c r="K18" s="178">
        <f>L18*(1+L17)</f>
        <v>1.0321674282789592</v>
      </c>
      <c r="L18" s="178">
        <f>(1+M17)^0.5</f>
        <v>1.0119288512538813</v>
      </c>
      <c r="M18" s="179">
        <v>1</v>
      </c>
      <c r="N18" s="39"/>
      <c r="O18" s="39"/>
    </row>
    <row r="19" spans="1:15" x14ac:dyDescent="0.2">
      <c r="A19" s="37"/>
      <c r="B19" s="37"/>
      <c r="C19" s="37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94"/>
    </row>
    <row r="20" spans="1:15" x14ac:dyDescent="0.2">
      <c r="A20" s="37"/>
      <c r="B20" s="25" t="s">
        <v>491</v>
      </c>
      <c r="C20" s="59">
        <v>2</v>
      </c>
      <c r="D20" s="59">
        <v>2</v>
      </c>
      <c r="E20" s="59">
        <v>2</v>
      </c>
      <c r="F20" s="59">
        <v>2</v>
      </c>
      <c r="G20" s="59">
        <v>2</v>
      </c>
      <c r="H20" s="59">
        <v>2</v>
      </c>
      <c r="I20" s="59">
        <v>2</v>
      </c>
      <c r="J20" s="59">
        <v>2</v>
      </c>
      <c r="K20" s="59">
        <v>1</v>
      </c>
      <c r="L20" s="59">
        <v>1</v>
      </c>
      <c r="M20" s="59">
        <v>1</v>
      </c>
      <c r="N20" s="94"/>
    </row>
    <row r="21" spans="1:15" x14ac:dyDescent="0.2">
      <c r="A21" s="37"/>
      <c r="B21" s="85"/>
      <c r="C21" s="85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94"/>
    </row>
    <row r="22" spans="1:15" x14ac:dyDescent="0.2">
      <c r="A22" s="37"/>
      <c r="B22" s="85"/>
      <c r="C22" s="85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94"/>
    </row>
    <row r="23" spans="1:15" x14ac:dyDescent="0.2">
      <c r="A23" s="37"/>
      <c r="B23" s="37"/>
      <c r="C23" s="37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94"/>
    </row>
    <row r="24" spans="1:15" hidden="1" x14ac:dyDescent="0.2">
      <c r="A24" s="37"/>
      <c r="B24" s="37"/>
      <c r="C24" s="37"/>
      <c r="D24" s="43"/>
      <c r="E24" s="43"/>
      <c r="F24" s="43"/>
      <c r="G24" s="43"/>
      <c r="H24" s="43"/>
      <c r="I24" s="43"/>
      <c r="J24" s="43"/>
      <c r="K24" s="43"/>
      <c r="L24" s="43"/>
      <c r="M24" s="43"/>
    </row>
    <row r="25" spans="1:15" hidden="1" x14ac:dyDescent="0.2">
      <c r="A25" s="37"/>
      <c r="B25" s="37"/>
      <c r="C25" s="37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5" hidden="1" x14ac:dyDescent="0.2">
      <c r="A26" s="37"/>
      <c r="B26" s="37"/>
      <c r="C26" s="37"/>
      <c r="D26" s="43"/>
      <c r="E26" s="43"/>
      <c r="F26" s="43"/>
      <c r="G26" s="43"/>
      <c r="H26" s="43"/>
      <c r="I26" s="43"/>
      <c r="J26" s="43"/>
      <c r="K26" s="43"/>
      <c r="L26" s="43"/>
      <c r="M26" s="43"/>
    </row>
    <row r="27" spans="1:15" hidden="1" x14ac:dyDescent="0.2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9"/>
    </row>
    <row r="28" spans="1:15" hidden="1" x14ac:dyDescent="0.2">
      <c r="A28" s="37"/>
      <c r="B28" s="37"/>
      <c r="C28" s="37"/>
      <c r="D28" s="37"/>
      <c r="E28" s="37"/>
      <c r="F28" s="37"/>
      <c r="G28" s="37"/>
      <c r="H28" s="37"/>
      <c r="I28" s="39"/>
      <c r="J28" s="39"/>
      <c r="K28" s="39"/>
      <c r="L28" s="39"/>
      <c r="M28" s="39"/>
    </row>
    <row r="29" spans="1:15" hidden="1" x14ac:dyDescent="0.2">
      <c r="A29" s="37"/>
      <c r="B29" s="37"/>
      <c r="C29" s="37"/>
      <c r="D29" s="37"/>
      <c r="E29" s="37"/>
      <c r="F29" s="37"/>
      <c r="G29" s="37"/>
      <c r="H29" s="37"/>
    </row>
    <row r="30" spans="1:15" ht="12.75" hidden="1" customHeight="1" x14ac:dyDescent="0.2"/>
    <row r="31" spans="1:15" ht="12.75" hidden="1" customHeight="1" x14ac:dyDescent="0.2"/>
    <row r="32" spans="1:15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</sheetData>
  <dataValidations disablePrompts="1" count="1">
    <dataValidation type="list" allowBlank="1" showInputMessage="1" showErrorMessage="1" sqref="C20:M20">
      <formula1>"1,2"</formula1>
    </dataValidation>
  </dataValidations>
  <hyperlinks>
    <hyperlink ref="M1" location="Menu!A1" display="Menu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8" tint="0.79998168889431442"/>
  </sheetPr>
  <dimension ref="A1:V101"/>
  <sheetViews>
    <sheetView zoomScale="80" zoomScaleNormal="80" workbookViewId="0">
      <selection activeCell="K24" sqref="K24"/>
    </sheetView>
  </sheetViews>
  <sheetFormatPr defaultColWidth="0" defaultRowHeight="12.75" zeroHeight="1" x14ac:dyDescent="0.2"/>
  <cols>
    <col min="1" max="1" width="3.625" style="35" customWidth="1"/>
    <col min="2" max="2" width="31.125" style="35" customWidth="1"/>
    <col min="3" max="3" width="73.375" style="35" customWidth="1"/>
    <col min="4" max="11" width="11" style="35" customWidth="1"/>
    <col min="12" max="12" width="3.625" style="35" customWidth="1"/>
    <col min="13" max="17" width="9.625" style="35" hidden="1" customWidth="1"/>
    <col min="18" max="16384" width="9" style="35" hidden="1"/>
  </cols>
  <sheetData>
    <row r="1" spans="1:22" ht="18" x14ac:dyDescent="0.25">
      <c r="A1" s="24" t="s">
        <v>139</v>
      </c>
      <c r="B1" s="33"/>
      <c r="C1" s="33"/>
      <c r="D1" s="33"/>
      <c r="E1" s="33"/>
      <c r="F1" s="33"/>
      <c r="G1" s="33"/>
      <c r="H1" s="33"/>
      <c r="I1" s="33"/>
      <c r="J1" s="33"/>
      <c r="K1" s="34" t="s">
        <v>39</v>
      </c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</row>
    <row r="2" spans="1:22" ht="15.75" x14ac:dyDescent="0.25">
      <c r="A2" s="36" t="str">
        <f ca="1">RIGHT(CELL("filename", $A$1), LEN(CELL("filename", $A$1)) - SEARCH("]", CELL("filename", $A$1)))</f>
        <v>Historical Expenditure</v>
      </c>
      <c r="B2" s="36"/>
      <c r="C2" s="36"/>
      <c r="D2" s="36"/>
      <c r="E2" s="36"/>
      <c r="F2" s="36"/>
      <c r="G2" s="36"/>
      <c r="H2" s="36"/>
      <c r="I2" s="36"/>
      <c r="J2" s="30" t="s">
        <v>40</v>
      </c>
      <c r="K2" s="93" t="str">
        <f>IF(SUM(G16:K16)=0,"OK","Check!")</f>
        <v>OK</v>
      </c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</row>
    <row r="3" spans="1:22" x14ac:dyDescent="0.2">
      <c r="A3" s="37"/>
      <c r="B3" s="37"/>
      <c r="C3" s="37"/>
      <c r="D3" s="85"/>
      <c r="E3" s="85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22" x14ac:dyDescent="0.2">
      <c r="A4" s="37"/>
      <c r="B4" s="38" t="s">
        <v>45</v>
      </c>
      <c r="C4" s="37"/>
      <c r="D4" s="85"/>
      <c r="E4" s="85"/>
      <c r="F4" s="37"/>
      <c r="G4" s="37"/>
      <c r="H4" s="37"/>
      <c r="I4" s="37"/>
      <c r="J4" s="37"/>
      <c r="K4" s="37"/>
      <c r="L4" s="37"/>
      <c r="M4" s="37"/>
      <c r="N4" s="37"/>
      <c r="O4" s="37"/>
      <c r="P4" s="39"/>
      <c r="Q4" s="39"/>
      <c r="R4" s="39"/>
      <c r="S4" s="39"/>
    </row>
    <row r="5" spans="1:22" x14ac:dyDescent="0.2">
      <c r="A5" s="37"/>
      <c r="B5" s="89"/>
      <c r="C5" s="37"/>
      <c r="D5" s="85"/>
      <c r="E5" s="85"/>
      <c r="F5" s="37"/>
      <c r="G5" s="37"/>
      <c r="H5" s="37"/>
      <c r="I5" s="37"/>
      <c r="J5" s="37"/>
      <c r="K5" s="37"/>
      <c r="L5" s="37"/>
      <c r="M5" s="39"/>
      <c r="N5" s="39"/>
      <c r="O5" s="39"/>
      <c r="P5" s="39"/>
      <c r="Q5" s="39"/>
      <c r="R5" s="39"/>
      <c r="S5" s="39"/>
    </row>
    <row r="6" spans="1:22" x14ac:dyDescent="0.2">
      <c r="A6" s="37"/>
      <c r="B6" s="40"/>
      <c r="C6" s="37"/>
      <c r="D6" s="85"/>
      <c r="E6" s="85"/>
      <c r="F6" s="37"/>
      <c r="G6" s="37"/>
      <c r="H6" s="37"/>
      <c r="I6" s="37"/>
      <c r="J6" s="37"/>
      <c r="K6" s="37"/>
      <c r="L6" s="37"/>
      <c r="M6" s="39"/>
      <c r="N6" s="39"/>
      <c r="O6" s="39"/>
      <c r="P6" s="39"/>
      <c r="Q6" s="39"/>
      <c r="R6" s="39"/>
      <c r="S6" s="39"/>
    </row>
    <row r="7" spans="1:22" x14ac:dyDescent="0.2">
      <c r="A7" s="37"/>
      <c r="B7" s="40"/>
      <c r="C7" s="37"/>
      <c r="D7" s="210" t="s">
        <v>463</v>
      </c>
      <c r="E7" s="210"/>
      <c r="F7" s="210"/>
      <c r="G7" s="210"/>
      <c r="H7" s="210"/>
      <c r="I7" s="210"/>
      <c r="J7" s="210"/>
      <c r="K7" s="210"/>
      <c r="L7" s="39"/>
      <c r="M7" s="39"/>
      <c r="N7" s="39"/>
      <c r="O7" s="39"/>
      <c r="P7" s="39"/>
      <c r="Q7" s="39"/>
      <c r="R7" s="39"/>
      <c r="S7" s="39"/>
    </row>
    <row r="8" spans="1:22" x14ac:dyDescent="0.2">
      <c r="A8" s="37"/>
      <c r="B8" s="17" t="s">
        <v>46</v>
      </c>
      <c r="C8" s="46" t="s">
        <v>48</v>
      </c>
      <c r="D8" s="91" t="s">
        <v>452</v>
      </c>
      <c r="E8" s="91" t="s">
        <v>453</v>
      </c>
      <c r="F8" s="91" t="s">
        <v>454</v>
      </c>
      <c r="G8" s="91" t="s">
        <v>455</v>
      </c>
      <c r="H8" s="91" t="s">
        <v>456</v>
      </c>
      <c r="I8" s="91" t="s">
        <v>457</v>
      </c>
      <c r="J8" s="91" t="s">
        <v>458</v>
      </c>
      <c r="K8" s="91" t="s">
        <v>459</v>
      </c>
      <c r="L8" s="39"/>
      <c r="M8" s="39"/>
      <c r="N8" s="39"/>
      <c r="O8" s="39"/>
      <c r="P8" s="39"/>
      <c r="Q8" s="39"/>
      <c r="R8" s="39"/>
      <c r="S8" s="39"/>
    </row>
    <row r="9" spans="1:22" x14ac:dyDescent="0.2">
      <c r="A9" s="37"/>
      <c r="B9" s="41">
        <v>143</v>
      </c>
      <c r="C9" s="42" t="s">
        <v>140</v>
      </c>
      <c r="D9" s="71">
        <v>1310665.96</v>
      </c>
      <c r="E9" s="71">
        <v>1323449.3799999999</v>
      </c>
      <c r="F9" s="71">
        <v>803897.6399999999</v>
      </c>
      <c r="G9" s="71">
        <v>588038.38500000001</v>
      </c>
      <c r="H9" s="53">
        <v>535342.94500000007</v>
      </c>
      <c r="I9" s="53">
        <v>480962.13500000001</v>
      </c>
      <c r="J9" s="71">
        <v>1602436.69</v>
      </c>
      <c r="K9" s="71">
        <v>3027730</v>
      </c>
      <c r="L9" s="39"/>
      <c r="M9" s="39"/>
      <c r="N9" s="39"/>
      <c r="O9" s="39"/>
      <c r="P9" s="39"/>
      <c r="Q9" s="39"/>
      <c r="R9" s="39"/>
      <c r="S9" s="39"/>
    </row>
    <row r="10" spans="1:22" x14ac:dyDescent="0.2">
      <c r="A10" s="37"/>
      <c r="B10" s="41">
        <v>144</v>
      </c>
      <c r="C10" s="42" t="s">
        <v>141</v>
      </c>
      <c r="D10" s="71">
        <v>1022997.5999999996</v>
      </c>
      <c r="E10" s="71">
        <v>1145869.5249999999</v>
      </c>
      <c r="F10" s="71">
        <v>1166165.9650000003</v>
      </c>
      <c r="G10" s="71">
        <v>1094535.01</v>
      </c>
      <c r="H10" s="71">
        <v>822156.5</v>
      </c>
      <c r="I10" s="71">
        <v>508746.065</v>
      </c>
      <c r="J10" s="71">
        <v>984058.06499999994</v>
      </c>
      <c r="K10" s="71">
        <v>1667075</v>
      </c>
      <c r="L10" s="39"/>
      <c r="M10" s="39"/>
      <c r="N10" s="39"/>
      <c r="O10" s="39"/>
      <c r="P10" s="39"/>
      <c r="Q10" s="39"/>
      <c r="R10" s="39"/>
      <c r="S10" s="39"/>
    </row>
    <row r="11" spans="1:22" x14ac:dyDescent="0.2">
      <c r="A11" s="85"/>
      <c r="B11" s="86">
        <v>145</v>
      </c>
      <c r="C11" s="87" t="s">
        <v>284</v>
      </c>
      <c r="D11" s="71">
        <v>0</v>
      </c>
      <c r="E11" s="71">
        <v>0</v>
      </c>
      <c r="F11" s="71">
        <v>0</v>
      </c>
      <c r="G11" s="71">
        <v>0</v>
      </c>
      <c r="H11" s="71">
        <v>160304.15558300001</v>
      </c>
      <c r="I11" s="71">
        <v>393840.65558300004</v>
      </c>
      <c r="J11" s="71">
        <v>700036.5</v>
      </c>
      <c r="K11" s="71">
        <v>466500</v>
      </c>
      <c r="L11" s="94"/>
      <c r="M11" s="94"/>
      <c r="N11" s="94"/>
      <c r="O11" s="94"/>
      <c r="P11" s="94"/>
      <c r="Q11" s="94"/>
      <c r="R11" s="94"/>
      <c r="S11" s="94"/>
    </row>
    <row r="12" spans="1:22" x14ac:dyDescent="0.2">
      <c r="A12" s="37"/>
      <c r="B12" s="41">
        <v>150</v>
      </c>
      <c r="C12" s="42" t="s">
        <v>142</v>
      </c>
      <c r="D12" s="71">
        <v>2335406.4749999996</v>
      </c>
      <c r="E12" s="71">
        <v>1708460.2599999998</v>
      </c>
      <c r="F12" s="53">
        <v>605756.6100000001</v>
      </c>
      <c r="G12" s="71">
        <v>261237.10500000001</v>
      </c>
      <c r="H12" s="71">
        <v>254970.70500000002</v>
      </c>
      <c r="I12" s="71">
        <v>305038.59000000003</v>
      </c>
      <c r="J12" s="71">
        <v>283094.88500000001</v>
      </c>
      <c r="K12" s="71">
        <v>879123.5</v>
      </c>
      <c r="L12" s="39"/>
      <c r="M12" s="39"/>
      <c r="N12" s="39"/>
      <c r="O12" s="39"/>
      <c r="P12" s="39"/>
      <c r="Q12" s="39"/>
      <c r="R12" s="39"/>
      <c r="S12" s="39"/>
    </row>
    <row r="13" spans="1:22" x14ac:dyDescent="0.2">
      <c r="A13" s="37"/>
      <c r="B13" s="41">
        <v>154</v>
      </c>
      <c r="C13" s="42" t="s">
        <v>143</v>
      </c>
      <c r="D13" s="71">
        <v>795947.24</v>
      </c>
      <c r="E13" s="71">
        <v>1612115.3149999999</v>
      </c>
      <c r="F13" s="71">
        <v>1430787.05</v>
      </c>
      <c r="G13" s="71">
        <v>909257.5</v>
      </c>
      <c r="H13" s="71">
        <v>690245.62</v>
      </c>
      <c r="I13" s="71">
        <v>683690.68500000006</v>
      </c>
      <c r="J13" s="71">
        <v>828076.06499999994</v>
      </c>
      <c r="K13" s="71">
        <v>785000</v>
      </c>
      <c r="L13" s="39"/>
      <c r="M13" s="39"/>
      <c r="N13" s="39"/>
      <c r="O13" s="39"/>
      <c r="P13" s="39"/>
      <c r="Q13" s="39"/>
      <c r="R13" s="39"/>
      <c r="S13" s="39"/>
    </row>
    <row r="14" spans="1:22" x14ac:dyDescent="0.2">
      <c r="A14" s="37"/>
      <c r="B14" s="41">
        <v>157</v>
      </c>
      <c r="C14" s="42" t="s">
        <v>144</v>
      </c>
      <c r="D14" s="71">
        <v>6634734.8250000002</v>
      </c>
      <c r="E14" s="71">
        <v>9736127.7050000001</v>
      </c>
      <c r="F14" s="71">
        <v>11354390.515000001</v>
      </c>
      <c r="G14" s="71">
        <v>8925795</v>
      </c>
      <c r="H14" s="71">
        <v>5624226.0394169996</v>
      </c>
      <c r="I14" s="71">
        <v>3500524.2894169996</v>
      </c>
      <c r="J14" s="71">
        <v>2994687.75</v>
      </c>
      <c r="K14" s="71">
        <v>5069072</v>
      </c>
      <c r="L14" s="39"/>
      <c r="M14" s="39"/>
      <c r="N14" s="39"/>
      <c r="O14" s="39"/>
      <c r="P14" s="39"/>
      <c r="Q14" s="39"/>
      <c r="R14" s="39"/>
      <c r="S14" s="39"/>
    </row>
    <row r="15" spans="1:22" x14ac:dyDescent="0.2">
      <c r="A15" s="37"/>
      <c r="B15" s="37"/>
      <c r="C15" s="44" t="s">
        <v>47</v>
      </c>
      <c r="D15" s="96">
        <f t="shared" ref="D15:E15" si="0">SUM(D9:D14)</f>
        <v>12099752.1</v>
      </c>
      <c r="E15" s="96">
        <f t="shared" si="0"/>
        <v>15526022.184999999</v>
      </c>
      <c r="F15" s="45">
        <f t="shared" ref="F15:K15" si="1">SUM(F9:F14)</f>
        <v>15360997.780000001</v>
      </c>
      <c r="G15" s="45">
        <f t="shared" si="1"/>
        <v>11778863</v>
      </c>
      <c r="H15" s="45">
        <f t="shared" si="1"/>
        <v>8087245.9649999999</v>
      </c>
      <c r="I15" s="45">
        <f t="shared" si="1"/>
        <v>5872802.4199999999</v>
      </c>
      <c r="J15" s="45">
        <f t="shared" si="1"/>
        <v>7392389.9550000001</v>
      </c>
      <c r="K15" s="96">
        <f t="shared" si="1"/>
        <v>11894500.5</v>
      </c>
      <c r="L15" s="39"/>
      <c r="M15" s="39"/>
      <c r="N15" s="39"/>
      <c r="O15" s="39"/>
      <c r="P15" s="39"/>
      <c r="Q15" s="39"/>
      <c r="R15" s="39"/>
      <c r="S15" s="39"/>
    </row>
    <row r="16" spans="1:22" x14ac:dyDescent="0.2">
      <c r="A16" s="37"/>
      <c r="B16" s="37"/>
      <c r="C16" s="37"/>
      <c r="D16" s="170"/>
      <c r="E16" s="170"/>
      <c r="F16" s="170"/>
      <c r="G16" s="164">
        <f>G15-G83</f>
        <v>0</v>
      </c>
      <c r="H16" s="164">
        <f>H15-H83</f>
        <v>0</v>
      </c>
      <c r="I16" s="164">
        <f>I15-I83</f>
        <v>0</v>
      </c>
      <c r="J16" s="164">
        <f>J15-J83</f>
        <v>0</v>
      </c>
      <c r="K16" s="164">
        <f>K15-K83</f>
        <v>0</v>
      </c>
      <c r="L16" s="116"/>
      <c r="M16" s="37"/>
      <c r="N16" s="37"/>
      <c r="O16" s="37"/>
      <c r="P16" s="37"/>
      <c r="Q16" s="39"/>
      <c r="R16" s="39"/>
      <c r="S16" s="39"/>
    </row>
    <row r="17" spans="1:22" x14ac:dyDescent="0.2">
      <c r="A17" s="37"/>
      <c r="B17" s="58"/>
      <c r="C17" s="58"/>
      <c r="D17" s="170"/>
      <c r="E17" s="170"/>
      <c r="F17" s="170"/>
      <c r="G17" s="170"/>
      <c r="H17" s="170"/>
      <c r="I17" s="170"/>
      <c r="J17" s="170"/>
      <c r="K17" s="170"/>
      <c r="L17" s="116"/>
      <c r="M17" s="43"/>
      <c r="N17" s="43"/>
      <c r="O17" s="43"/>
      <c r="P17" s="43"/>
      <c r="Q17" s="43"/>
      <c r="R17" s="39"/>
      <c r="S17" s="39"/>
    </row>
    <row r="18" spans="1:22" x14ac:dyDescent="0.2">
      <c r="A18" s="37"/>
      <c r="B18" s="58"/>
      <c r="C18" s="58"/>
      <c r="D18" s="170"/>
      <c r="E18" s="170"/>
      <c r="F18" s="170"/>
      <c r="G18" s="170"/>
      <c r="H18" s="170"/>
      <c r="I18" s="170"/>
      <c r="J18" s="170"/>
      <c r="K18" s="170"/>
      <c r="L18" s="116"/>
      <c r="M18" s="43"/>
      <c r="N18" s="43"/>
      <c r="O18" s="43"/>
      <c r="P18" s="43"/>
      <c r="Q18" s="43"/>
      <c r="R18" s="39"/>
      <c r="S18" s="39"/>
    </row>
    <row r="19" spans="1:22" x14ac:dyDescent="0.2">
      <c r="A19" s="37"/>
      <c r="B19" s="63" t="s">
        <v>244</v>
      </c>
      <c r="C19" s="58"/>
      <c r="D19" s="170"/>
      <c r="E19" s="170"/>
      <c r="F19" s="170"/>
      <c r="G19" s="170"/>
      <c r="H19" s="170"/>
      <c r="I19" s="170"/>
      <c r="J19" s="170"/>
      <c r="K19" s="170"/>
      <c r="L19" s="116"/>
      <c r="M19" s="43"/>
      <c r="N19" s="43"/>
      <c r="O19" s="43"/>
      <c r="P19" s="43"/>
      <c r="Q19" s="43"/>
      <c r="R19" s="39"/>
      <c r="S19" s="39"/>
    </row>
    <row r="20" spans="1:22" x14ac:dyDescent="0.2">
      <c r="A20" s="37"/>
      <c r="B20" s="65"/>
      <c r="C20" s="58"/>
      <c r="D20" s="170"/>
      <c r="E20" s="170"/>
      <c r="F20" s="170"/>
      <c r="G20" s="170"/>
      <c r="H20" s="170"/>
      <c r="I20" s="170"/>
      <c r="J20" s="170"/>
      <c r="K20" s="170"/>
      <c r="L20" s="116"/>
      <c r="M20" s="43"/>
      <c r="N20" s="43"/>
      <c r="O20" s="43"/>
      <c r="P20" s="43"/>
      <c r="Q20" s="43"/>
      <c r="R20" s="39"/>
      <c r="S20" s="39"/>
    </row>
    <row r="21" spans="1:22" x14ac:dyDescent="0.2">
      <c r="A21" s="37"/>
      <c r="B21" s="58"/>
      <c r="C21" s="58"/>
      <c r="D21" s="94"/>
      <c r="E21" s="94"/>
      <c r="F21" s="58"/>
      <c r="G21" s="58"/>
      <c r="H21" s="58"/>
      <c r="I21" s="58"/>
      <c r="J21" s="115"/>
      <c r="K21" s="68"/>
      <c r="L21" s="116"/>
      <c r="M21" s="43"/>
      <c r="N21" s="43"/>
      <c r="O21" s="43"/>
      <c r="P21" s="43"/>
      <c r="Q21" s="43"/>
      <c r="R21" s="39"/>
      <c r="S21" s="39"/>
    </row>
    <row r="22" spans="1:22" x14ac:dyDescent="0.2">
      <c r="A22" s="37"/>
      <c r="B22" s="67"/>
      <c r="C22" s="67"/>
      <c r="D22" s="211" t="s">
        <v>463</v>
      </c>
      <c r="E22" s="212"/>
      <c r="F22" s="212"/>
      <c r="G22" s="212"/>
      <c r="H22" s="212"/>
      <c r="I22" s="212"/>
      <c r="J22" s="212"/>
      <c r="K22" s="213"/>
      <c r="L22" s="43"/>
      <c r="M22" s="43"/>
      <c r="N22" s="43"/>
      <c r="O22" s="43"/>
      <c r="P22" s="43"/>
      <c r="Q22" s="43"/>
      <c r="R22" s="39"/>
      <c r="S22" s="39"/>
    </row>
    <row r="23" spans="1:22" x14ac:dyDescent="0.2">
      <c r="A23" s="37"/>
      <c r="B23" s="74" t="s">
        <v>177</v>
      </c>
      <c r="C23" s="66" t="s">
        <v>178</v>
      </c>
      <c r="D23" s="91" t="s">
        <v>452</v>
      </c>
      <c r="E23" s="91" t="s">
        <v>453</v>
      </c>
      <c r="F23" s="91" t="s">
        <v>454</v>
      </c>
      <c r="G23" s="91" t="s">
        <v>455</v>
      </c>
      <c r="H23" s="91" t="s">
        <v>456</v>
      </c>
      <c r="I23" s="91" t="s">
        <v>457</v>
      </c>
      <c r="J23" s="91" t="s">
        <v>458</v>
      </c>
      <c r="K23" s="91" t="s">
        <v>459</v>
      </c>
      <c r="L23" s="43"/>
      <c r="M23" s="43"/>
      <c r="N23" s="170"/>
      <c r="O23" s="43"/>
      <c r="P23" s="43"/>
      <c r="Q23" s="43"/>
      <c r="R23" s="39"/>
      <c r="S23" s="39"/>
    </row>
    <row r="24" spans="1:22" x14ac:dyDescent="0.2">
      <c r="A24" s="37"/>
      <c r="B24" s="75" t="s">
        <v>179</v>
      </c>
      <c r="C24" s="73" t="s">
        <v>180</v>
      </c>
      <c r="D24" s="171"/>
      <c r="E24" s="171"/>
      <c r="F24" s="171"/>
      <c r="G24" s="173">
        <v>304578</v>
      </c>
      <c r="H24" s="71">
        <v>118569.245</v>
      </c>
      <c r="I24" s="71">
        <v>69203.915000000008</v>
      </c>
      <c r="J24" s="71">
        <v>115007.17</v>
      </c>
      <c r="K24" s="184">
        <v>259890.76677946738</v>
      </c>
      <c r="L24" s="43"/>
      <c r="M24" s="43"/>
      <c r="N24" s="170"/>
      <c r="O24" s="170"/>
      <c r="P24" s="43"/>
      <c r="Q24" s="43"/>
      <c r="R24" s="143"/>
      <c r="S24" s="143"/>
      <c r="T24" s="143"/>
      <c r="U24" s="143"/>
      <c r="V24" s="143"/>
    </row>
    <row r="25" spans="1:22" x14ac:dyDescent="0.2">
      <c r="A25" s="37"/>
      <c r="B25" s="76" t="s">
        <v>181</v>
      </c>
      <c r="C25" s="73" t="s">
        <v>182</v>
      </c>
      <c r="D25" s="171"/>
      <c r="E25" s="171"/>
      <c r="F25" s="171"/>
      <c r="G25" s="173">
        <v>0</v>
      </c>
      <c r="H25" s="71">
        <v>0</v>
      </c>
      <c r="I25" s="71">
        <v>0</v>
      </c>
      <c r="J25" s="71">
        <v>0</v>
      </c>
      <c r="K25" s="71">
        <v>0</v>
      </c>
      <c r="L25" s="68"/>
      <c r="M25" s="37"/>
      <c r="N25" s="37"/>
      <c r="O25" s="170"/>
      <c r="P25" s="37"/>
      <c r="Q25" s="39"/>
      <c r="R25" s="143"/>
      <c r="S25" s="143"/>
      <c r="T25" s="143"/>
      <c r="U25" s="143"/>
      <c r="V25" s="143"/>
    </row>
    <row r="26" spans="1:22" x14ac:dyDescent="0.2">
      <c r="A26" s="37"/>
      <c r="B26" s="76"/>
      <c r="C26" s="73" t="s">
        <v>183</v>
      </c>
      <c r="D26" s="171"/>
      <c r="E26" s="171"/>
      <c r="F26" s="171"/>
      <c r="G26" s="173">
        <v>273514</v>
      </c>
      <c r="H26" s="71">
        <v>338331.83999999997</v>
      </c>
      <c r="I26" s="71">
        <v>172681.82</v>
      </c>
      <c r="J26" s="71">
        <v>266087.48</v>
      </c>
      <c r="K26" s="71">
        <v>528346.06585581147</v>
      </c>
      <c r="L26" s="68"/>
      <c r="M26" s="39"/>
      <c r="N26" s="39"/>
      <c r="O26" s="170"/>
      <c r="P26" s="39"/>
      <c r="Q26" s="39"/>
      <c r="R26" s="143"/>
      <c r="S26" s="143"/>
      <c r="T26" s="143"/>
      <c r="U26" s="143"/>
      <c r="V26" s="143"/>
    </row>
    <row r="27" spans="1:22" x14ac:dyDescent="0.2">
      <c r="A27" s="37"/>
      <c r="B27" s="76"/>
      <c r="C27" s="73" t="s">
        <v>184</v>
      </c>
      <c r="D27" s="171"/>
      <c r="E27" s="171"/>
      <c r="F27" s="171"/>
      <c r="G27" s="173">
        <v>0</v>
      </c>
      <c r="H27" s="71">
        <v>0</v>
      </c>
      <c r="I27" s="71">
        <v>0</v>
      </c>
      <c r="J27" s="71">
        <v>0</v>
      </c>
      <c r="K27" s="71">
        <v>0</v>
      </c>
      <c r="L27" s="68"/>
      <c r="M27" s="39"/>
      <c r="N27" s="39"/>
      <c r="O27" s="170"/>
      <c r="P27" s="39"/>
      <c r="Q27" s="39"/>
      <c r="R27" s="143"/>
      <c r="S27" s="143"/>
      <c r="T27" s="143"/>
      <c r="U27" s="143"/>
      <c r="V27" s="143"/>
    </row>
    <row r="28" spans="1:22" x14ac:dyDescent="0.2">
      <c r="A28" s="39"/>
      <c r="B28" s="76"/>
      <c r="C28" s="73" t="s">
        <v>185</v>
      </c>
      <c r="D28" s="171"/>
      <c r="E28" s="171"/>
      <c r="F28" s="171"/>
      <c r="G28" s="173">
        <v>55587</v>
      </c>
      <c r="H28" s="71">
        <v>55587</v>
      </c>
      <c r="I28" s="71">
        <v>0</v>
      </c>
      <c r="J28" s="71">
        <v>0</v>
      </c>
      <c r="K28" s="71">
        <v>0</v>
      </c>
      <c r="L28" s="68"/>
      <c r="M28" s="39"/>
      <c r="N28" s="39"/>
      <c r="O28" s="170"/>
      <c r="P28" s="39"/>
      <c r="Q28" s="39"/>
      <c r="R28" s="143"/>
      <c r="S28" s="143"/>
      <c r="T28" s="143"/>
      <c r="U28" s="143"/>
      <c r="V28" s="143"/>
    </row>
    <row r="29" spans="1:22" x14ac:dyDescent="0.2">
      <c r="A29" s="39"/>
      <c r="B29" s="76"/>
      <c r="C29" s="73" t="s">
        <v>186</v>
      </c>
      <c r="D29" s="171"/>
      <c r="E29" s="171"/>
      <c r="F29" s="171"/>
      <c r="G29" s="173">
        <v>0</v>
      </c>
      <c r="H29" s="71">
        <v>0</v>
      </c>
      <c r="I29" s="71">
        <v>0</v>
      </c>
      <c r="J29" s="71">
        <v>0</v>
      </c>
      <c r="K29" s="71">
        <v>0</v>
      </c>
      <c r="L29" s="68"/>
      <c r="M29" s="39"/>
      <c r="N29" s="39"/>
      <c r="O29" s="170"/>
      <c r="P29" s="39"/>
      <c r="Q29" s="39"/>
      <c r="R29" s="143"/>
      <c r="S29" s="143"/>
      <c r="T29" s="143"/>
      <c r="U29" s="143"/>
      <c r="V29" s="143"/>
    </row>
    <row r="30" spans="1:22" x14ac:dyDescent="0.2">
      <c r="A30" s="39"/>
      <c r="B30" s="76"/>
      <c r="C30" s="73" t="s">
        <v>187</v>
      </c>
      <c r="D30" s="171"/>
      <c r="E30" s="171"/>
      <c r="F30" s="171"/>
      <c r="G30" s="173">
        <v>0</v>
      </c>
      <c r="H30" s="71">
        <v>0</v>
      </c>
      <c r="I30" s="71">
        <v>0</v>
      </c>
      <c r="J30" s="71">
        <v>0</v>
      </c>
      <c r="K30" s="71">
        <v>0</v>
      </c>
      <c r="L30" s="68"/>
      <c r="M30" s="39"/>
      <c r="N30" s="39"/>
      <c r="O30" s="170"/>
      <c r="P30" s="39"/>
      <c r="Q30" s="39"/>
      <c r="R30" s="143"/>
      <c r="S30" s="143"/>
      <c r="T30" s="143"/>
      <c r="U30" s="143"/>
      <c r="V30" s="143"/>
    </row>
    <row r="31" spans="1:22" x14ac:dyDescent="0.2">
      <c r="A31" s="39"/>
      <c r="B31" s="76"/>
      <c r="C31" s="73" t="s">
        <v>150</v>
      </c>
      <c r="D31" s="171"/>
      <c r="E31" s="171"/>
      <c r="F31" s="171"/>
      <c r="G31" s="173">
        <v>0</v>
      </c>
      <c r="H31" s="71">
        <v>0</v>
      </c>
      <c r="I31" s="71">
        <v>0</v>
      </c>
      <c r="J31" s="71">
        <v>0</v>
      </c>
      <c r="K31" s="71">
        <v>0</v>
      </c>
      <c r="L31" s="68"/>
      <c r="M31" s="39"/>
      <c r="N31" s="39"/>
      <c r="O31" s="170"/>
      <c r="P31" s="39"/>
      <c r="Q31" s="39"/>
      <c r="R31" s="143"/>
      <c r="S31" s="143"/>
      <c r="T31" s="143"/>
      <c r="U31" s="143"/>
      <c r="V31" s="143"/>
    </row>
    <row r="32" spans="1:22" x14ac:dyDescent="0.2">
      <c r="A32" s="39"/>
      <c r="B32" s="79" t="s">
        <v>188</v>
      </c>
      <c r="C32" s="73" t="s">
        <v>189</v>
      </c>
      <c r="D32" s="171"/>
      <c r="E32" s="171"/>
      <c r="F32" s="171"/>
      <c r="G32" s="173">
        <v>222468</v>
      </c>
      <c r="H32" s="71">
        <v>66124.42</v>
      </c>
      <c r="I32" s="71">
        <v>69805.324999999997</v>
      </c>
      <c r="J32" s="71">
        <v>99867.404999999999</v>
      </c>
      <c r="K32" s="71">
        <v>154677.78097222507</v>
      </c>
      <c r="L32" s="68"/>
      <c r="M32" s="39"/>
      <c r="N32" s="39"/>
      <c r="O32" s="170"/>
      <c r="P32" s="39"/>
      <c r="Q32" s="39"/>
      <c r="R32" s="143"/>
      <c r="S32" s="143"/>
      <c r="T32" s="143"/>
      <c r="U32" s="143"/>
      <c r="V32" s="143"/>
    </row>
    <row r="33" spans="1:22" x14ac:dyDescent="0.2">
      <c r="A33" s="64"/>
      <c r="B33" s="209" t="s">
        <v>190</v>
      </c>
      <c r="C33" s="73" t="s">
        <v>191</v>
      </c>
      <c r="D33" s="171"/>
      <c r="E33" s="171"/>
      <c r="F33" s="171"/>
      <c r="G33" s="173">
        <v>140407.5</v>
      </c>
      <c r="H33" s="71">
        <v>131506.5</v>
      </c>
      <c r="I33" s="71">
        <v>6962.9250000000002</v>
      </c>
      <c r="J33" s="71">
        <v>12022.924999999999</v>
      </c>
      <c r="K33" s="71">
        <v>13856.605410774098</v>
      </c>
      <c r="L33" s="68"/>
      <c r="M33" s="64"/>
      <c r="N33" s="39"/>
      <c r="O33" s="170"/>
      <c r="P33" s="39"/>
      <c r="Q33" s="39"/>
      <c r="R33" s="143"/>
      <c r="S33" s="143"/>
      <c r="T33" s="143"/>
      <c r="U33" s="143"/>
      <c r="V33" s="143"/>
    </row>
    <row r="34" spans="1:22" x14ac:dyDescent="0.2">
      <c r="A34" s="64"/>
      <c r="B34" s="209"/>
      <c r="C34" s="78" t="s">
        <v>192</v>
      </c>
      <c r="D34" s="171"/>
      <c r="E34" s="171"/>
      <c r="F34" s="171"/>
      <c r="G34" s="173">
        <v>0</v>
      </c>
      <c r="H34" s="71">
        <v>0</v>
      </c>
      <c r="I34" s="71">
        <v>0</v>
      </c>
      <c r="J34" s="71">
        <v>298628.5</v>
      </c>
      <c r="K34" s="71">
        <v>817782.07290738192</v>
      </c>
      <c r="L34" s="68"/>
      <c r="M34" s="64"/>
      <c r="O34" s="170"/>
      <c r="R34" s="143"/>
      <c r="S34" s="143"/>
      <c r="T34" s="143"/>
      <c r="U34" s="143"/>
      <c r="V34" s="143"/>
    </row>
    <row r="35" spans="1:22" x14ac:dyDescent="0.2">
      <c r="A35" s="64"/>
      <c r="B35" s="209"/>
      <c r="C35" s="78" t="s">
        <v>193</v>
      </c>
      <c r="D35" s="171"/>
      <c r="E35" s="171"/>
      <c r="F35" s="171"/>
      <c r="G35" s="173">
        <v>0</v>
      </c>
      <c r="H35" s="71">
        <v>0</v>
      </c>
      <c r="I35" s="71">
        <v>0</v>
      </c>
      <c r="J35" s="71">
        <v>0</v>
      </c>
      <c r="K35" s="71">
        <v>0</v>
      </c>
      <c r="L35" s="68"/>
      <c r="M35" s="64"/>
      <c r="O35" s="170"/>
      <c r="R35" s="143"/>
      <c r="S35" s="143"/>
      <c r="T35" s="143"/>
      <c r="U35" s="143"/>
      <c r="V35" s="143"/>
    </row>
    <row r="36" spans="1:22" x14ac:dyDescent="0.2">
      <c r="A36" s="64"/>
      <c r="B36" s="209"/>
      <c r="C36" s="73" t="s">
        <v>194</v>
      </c>
      <c r="D36" s="171"/>
      <c r="E36" s="171"/>
      <c r="F36" s="171"/>
      <c r="G36" s="173">
        <v>93963.5</v>
      </c>
      <c r="H36" s="71">
        <v>38853.86</v>
      </c>
      <c r="I36" s="71">
        <v>119998.28</v>
      </c>
      <c r="J36" s="71">
        <v>256896.41999999998</v>
      </c>
      <c r="K36" s="71">
        <v>481289.74588031013</v>
      </c>
      <c r="L36" s="68"/>
      <c r="M36" s="64"/>
      <c r="O36" s="170"/>
      <c r="R36" s="143"/>
      <c r="S36" s="143"/>
      <c r="T36" s="143"/>
      <c r="U36" s="143"/>
      <c r="V36" s="143"/>
    </row>
    <row r="37" spans="1:22" x14ac:dyDescent="0.2">
      <c r="A37" s="64"/>
      <c r="B37" s="209"/>
      <c r="C37" s="73" t="s">
        <v>195</v>
      </c>
      <c r="D37" s="171"/>
      <c r="E37" s="171"/>
      <c r="F37" s="171"/>
      <c r="G37" s="173">
        <v>0</v>
      </c>
      <c r="H37" s="71">
        <v>0</v>
      </c>
      <c r="I37" s="71">
        <v>211850.46</v>
      </c>
      <c r="J37" s="71">
        <v>212046.46</v>
      </c>
      <c r="K37" s="71">
        <v>536.73807519994534</v>
      </c>
      <c r="L37" s="68"/>
      <c r="M37" s="64"/>
      <c r="O37" s="170"/>
      <c r="R37" s="143"/>
      <c r="S37" s="143"/>
      <c r="T37" s="143"/>
      <c r="U37" s="143"/>
      <c r="V37" s="143"/>
    </row>
    <row r="38" spans="1:22" x14ac:dyDescent="0.2">
      <c r="A38" s="64"/>
      <c r="B38" s="80"/>
      <c r="C38" s="73" t="s">
        <v>196</v>
      </c>
      <c r="D38" s="171"/>
      <c r="E38" s="171"/>
      <c r="F38" s="171"/>
      <c r="G38" s="173">
        <v>24525.5</v>
      </c>
      <c r="H38" s="71">
        <v>0</v>
      </c>
      <c r="I38" s="71">
        <v>0</v>
      </c>
      <c r="J38" s="71">
        <v>0</v>
      </c>
      <c r="K38" s="71">
        <v>0</v>
      </c>
      <c r="L38" s="68"/>
      <c r="M38" s="64"/>
      <c r="O38" s="170"/>
      <c r="R38" s="143"/>
      <c r="S38" s="143"/>
      <c r="T38" s="143"/>
      <c r="U38" s="143"/>
      <c r="V38" s="143"/>
    </row>
    <row r="39" spans="1:22" x14ac:dyDescent="0.2">
      <c r="A39" s="64"/>
      <c r="B39" s="80"/>
      <c r="C39" s="73" t="s">
        <v>197</v>
      </c>
      <c r="D39" s="171"/>
      <c r="E39" s="171"/>
      <c r="F39" s="171"/>
      <c r="G39" s="173">
        <v>0</v>
      </c>
      <c r="H39" s="71">
        <v>0</v>
      </c>
      <c r="I39" s="71">
        <v>0</v>
      </c>
      <c r="J39" s="71">
        <v>0</v>
      </c>
      <c r="K39" s="71">
        <v>0</v>
      </c>
      <c r="L39" s="68"/>
      <c r="M39" s="64"/>
      <c r="O39" s="170"/>
      <c r="R39" s="143"/>
      <c r="S39" s="143"/>
      <c r="T39" s="143"/>
      <c r="U39" s="143"/>
      <c r="V39" s="143"/>
    </row>
    <row r="40" spans="1:22" x14ac:dyDescent="0.2">
      <c r="A40" s="64"/>
      <c r="B40" s="80"/>
      <c r="C40" s="73" t="s">
        <v>198</v>
      </c>
      <c r="D40" s="171"/>
      <c r="E40" s="171"/>
      <c r="F40" s="171"/>
      <c r="G40" s="173">
        <v>0</v>
      </c>
      <c r="H40" s="71">
        <v>0</v>
      </c>
      <c r="I40" s="71">
        <v>0</v>
      </c>
      <c r="J40" s="71">
        <v>0</v>
      </c>
      <c r="K40" s="71">
        <v>0</v>
      </c>
      <c r="L40" s="68"/>
      <c r="M40" s="64"/>
      <c r="O40" s="170"/>
      <c r="R40" s="143"/>
      <c r="S40" s="143"/>
      <c r="T40" s="143"/>
      <c r="U40" s="143"/>
      <c r="V40" s="143"/>
    </row>
    <row r="41" spans="1:22" x14ac:dyDescent="0.2">
      <c r="A41" s="64"/>
      <c r="B41" s="80"/>
      <c r="C41" s="73" t="s">
        <v>199</v>
      </c>
      <c r="D41" s="171"/>
      <c r="E41" s="171"/>
      <c r="F41" s="171"/>
      <c r="G41" s="173">
        <v>0</v>
      </c>
      <c r="H41" s="71">
        <v>0</v>
      </c>
      <c r="I41" s="71">
        <v>0</v>
      </c>
      <c r="J41" s="71">
        <v>0</v>
      </c>
      <c r="K41" s="71">
        <v>0</v>
      </c>
      <c r="L41" s="68"/>
      <c r="M41" s="64"/>
      <c r="O41" s="170"/>
      <c r="R41" s="143"/>
      <c r="S41" s="143"/>
      <c r="T41" s="143"/>
      <c r="U41" s="143"/>
      <c r="V41" s="143"/>
    </row>
    <row r="42" spans="1:22" x14ac:dyDescent="0.2">
      <c r="A42" s="64"/>
      <c r="B42" s="80"/>
      <c r="C42" s="73" t="s">
        <v>200</v>
      </c>
      <c r="D42" s="171"/>
      <c r="E42" s="171"/>
      <c r="F42" s="171"/>
      <c r="G42" s="173">
        <v>193736</v>
      </c>
      <c r="H42" s="71">
        <v>167617</v>
      </c>
      <c r="I42" s="71">
        <v>167290.57500000001</v>
      </c>
      <c r="J42" s="71">
        <v>452133.07500000001</v>
      </c>
      <c r="K42" s="71">
        <v>915864.11000125355</v>
      </c>
      <c r="L42" s="68"/>
      <c r="M42" s="64"/>
      <c r="O42" s="170"/>
      <c r="R42" s="143"/>
      <c r="S42" s="143"/>
      <c r="T42" s="143"/>
      <c r="U42" s="143"/>
      <c r="V42" s="143"/>
    </row>
    <row r="43" spans="1:22" x14ac:dyDescent="0.2">
      <c r="A43" s="64"/>
      <c r="B43" s="80"/>
      <c r="C43" s="73" t="s">
        <v>201</v>
      </c>
      <c r="D43" s="171"/>
      <c r="E43" s="171"/>
      <c r="F43" s="171"/>
      <c r="G43" s="173">
        <v>44650</v>
      </c>
      <c r="H43" s="71">
        <v>183433.845</v>
      </c>
      <c r="I43" s="71">
        <v>195296.65</v>
      </c>
      <c r="J43" s="71">
        <v>56512.805</v>
      </c>
      <c r="K43" s="71">
        <v>0</v>
      </c>
      <c r="L43" s="68"/>
      <c r="M43" s="64"/>
      <c r="O43" s="170"/>
      <c r="R43" s="143"/>
      <c r="S43" s="143"/>
      <c r="T43" s="143"/>
      <c r="U43" s="143"/>
      <c r="V43" s="143"/>
    </row>
    <row r="44" spans="1:22" x14ac:dyDescent="0.2">
      <c r="A44" s="64"/>
      <c r="B44" s="80"/>
      <c r="C44" s="73" t="s">
        <v>202</v>
      </c>
      <c r="D44" s="171"/>
      <c r="E44" s="171"/>
      <c r="F44" s="171"/>
      <c r="G44" s="173">
        <v>0</v>
      </c>
      <c r="H44" s="71">
        <v>0</v>
      </c>
      <c r="I44" s="71">
        <v>0</v>
      </c>
      <c r="J44" s="71">
        <v>0</v>
      </c>
      <c r="K44" s="71">
        <v>0</v>
      </c>
      <c r="L44" s="68"/>
      <c r="M44" s="64"/>
      <c r="O44" s="170"/>
      <c r="R44" s="143"/>
      <c r="S44" s="143"/>
      <c r="T44" s="143"/>
      <c r="U44" s="143"/>
      <c r="V44" s="143"/>
    </row>
    <row r="45" spans="1:22" x14ac:dyDescent="0.2">
      <c r="A45" s="64"/>
      <c r="B45" s="80"/>
      <c r="C45" s="73" t="s">
        <v>203</v>
      </c>
      <c r="D45" s="171"/>
      <c r="E45" s="171"/>
      <c r="F45" s="171"/>
      <c r="G45" s="173">
        <v>0</v>
      </c>
      <c r="H45" s="71">
        <v>0</v>
      </c>
      <c r="I45" s="71">
        <v>0</v>
      </c>
      <c r="J45" s="71">
        <v>0</v>
      </c>
      <c r="K45" s="71">
        <v>0</v>
      </c>
      <c r="L45" s="68"/>
      <c r="M45" s="64"/>
      <c r="O45" s="170"/>
      <c r="R45" s="143"/>
      <c r="S45" s="143"/>
      <c r="T45" s="143"/>
      <c r="U45" s="143"/>
      <c r="V45" s="143"/>
    </row>
    <row r="46" spans="1:22" x14ac:dyDescent="0.2">
      <c r="A46" s="64"/>
      <c r="B46" s="80"/>
      <c r="C46" s="73" t="s">
        <v>204</v>
      </c>
      <c r="D46" s="171"/>
      <c r="E46" s="171"/>
      <c r="F46" s="171"/>
      <c r="G46" s="173">
        <v>0</v>
      </c>
      <c r="H46" s="71">
        <v>2255.2950000000001</v>
      </c>
      <c r="I46" s="71">
        <v>2255.2950000000001</v>
      </c>
      <c r="J46" s="71">
        <v>0</v>
      </c>
      <c r="K46" s="71">
        <v>0</v>
      </c>
      <c r="L46" s="68"/>
      <c r="M46" s="64"/>
      <c r="O46" s="170"/>
      <c r="R46" s="143"/>
      <c r="S46" s="143"/>
      <c r="T46" s="143"/>
      <c r="U46" s="143"/>
      <c r="V46" s="143"/>
    </row>
    <row r="47" spans="1:22" x14ac:dyDescent="0.2">
      <c r="A47" s="64"/>
      <c r="B47" s="80"/>
      <c r="C47" s="73" t="s">
        <v>205</v>
      </c>
      <c r="D47" s="171"/>
      <c r="E47" s="171"/>
      <c r="F47" s="171"/>
      <c r="G47" s="173">
        <v>0</v>
      </c>
      <c r="H47" s="71">
        <v>0</v>
      </c>
      <c r="I47" s="71">
        <v>0</v>
      </c>
      <c r="J47" s="71">
        <v>0</v>
      </c>
      <c r="K47" s="71">
        <v>0</v>
      </c>
      <c r="L47" s="68"/>
      <c r="M47" s="64"/>
      <c r="O47" s="170"/>
      <c r="R47" s="143"/>
      <c r="S47" s="143"/>
      <c r="T47" s="143"/>
      <c r="U47" s="143"/>
      <c r="V47" s="143"/>
    </row>
    <row r="48" spans="1:22" x14ac:dyDescent="0.2">
      <c r="A48" s="64"/>
      <c r="B48" s="80"/>
      <c r="C48" s="73" t="s">
        <v>206</v>
      </c>
      <c r="D48" s="171"/>
      <c r="E48" s="171"/>
      <c r="F48" s="171"/>
      <c r="G48" s="173">
        <v>24891.5</v>
      </c>
      <c r="H48" s="71">
        <v>26546.95</v>
      </c>
      <c r="I48" s="71">
        <v>3523.3450000000003</v>
      </c>
      <c r="J48" s="71">
        <v>11729.895</v>
      </c>
      <c r="K48" s="71">
        <v>27006.688253172757</v>
      </c>
      <c r="L48" s="68"/>
      <c r="M48" s="64"/>
      <c r="O48" s="170"/>
      <c r="R48" s="143"/>
      <c r="S48" s="143"/>
      <c r="T48" s="143"/>
      <c r="U48" s="143"/>
      <c r="V48" s="143"/>
    </row>
    <row r="49" spans="1:22" x14ac:dyDescent="0.2">
      <c r="A49" s="64"/>
      <c r="B49" s="80"/>
      <c r="C49" s="73" t="s">
        <v>207</v>
      </c>
      <c r="D49" s="171"/>
      <c r="E49" s="171"/>
      <c r="F49" s="171"/>
      <c r="G49" s="173">
        <v>62765</v>
      </c>
      <c r="H49" s="71">
        <v>109056.78</v>
      </c>
      <c r="I49" s="71">
        <v>140516.625</v>
      </c>
      <c r="J49" s="71">
        <v>100824.345</v>
      </c>
      <c r="K49" s="71">
        <v>18072.46391470428</v>
      </c>
      <c r="L49" s="68"/>
      <c r="M49" s="64"/>
      <c r="O49" s="170"/>
      <c r="R49" s="143"/>
      <c r="S49" s="143"/>
      <c r="T49" s="143"/>
      <c r="U49" s="143"/>
      <c r="V49" s="143"/>
    </row>
    <row r="50" spans="1:22" x14ac:dyDescent="0.2">
      <c r="A50" s="64"/>
      <c r="B50" s="80"/>
      <c r="C50" s="73" t="s">
        <v>208</v>
      </c>
      <c r="D50" s="171"/>
      <c r="E50" s="171"/>
      <c r="F50" s="171"/>
      <c r="G50" s="173">
        <v>0</v>
      </c>
      <c r="H50" s="71">
        <v>0</v>
      </c>
      <c r="I50" s="71">
        <v>0</v>
      </c>
      <c r="J50" s="71">
        <v>0</v>
      </c>
      <c r="K50" s="71">
        <v>0</v>
      </c>
      <c r="L50" s="68"/>
      <c r="M50" s="64"/>
      <c r="O50" s="170"/>
      <c r="R50" s="143"/>
      <c r="S50" s="143"/>
      <c r="T50" s="143"/>
      <c r="U50" s="143"/>
      <c r="V50" s="143"/>
    </row>
    <row r="51" spans="1:22" x14ac:dyDescent="0.2">
      <c r="A51" s="64"/>
      <c r="B51" s="80"/>
      <c r="C51" s="73" t="s">
        <v>209</v>
      </c>
      <c r="D51" s="171"/>
      <c r="E51" s="171"/>
      <c r="F51" s="171"/>
      <c r="G51" s="173">
        <v>0</v>
      </c>
      <c r="H51" s="71">
        <v>0</v>
      </c>
      <c r="I51" s="71">
        <v>0</v>
      </c>
      <c r="J51" s="71">
        <v>0</v>
      </c>
      <c r="K51" s="71">
        <v>0</v>
      </c>
      <c r="L51" s="68"/>
      <c r="M51" s="64"/>
      <c r="O51" s="170"/>
      <c r="R51" s="143"/>
      <c r="S51" s="143"/>
      <c r="T51" s="143"/>
      <c r="U51" s="143"/>
      <c r="V51" s="143"/>
    </row>
    <row r="52" spans="1:22" x14ac:dyDescent="0.2">
      <c r="A52" s="64"/>
      <c r="B52" s="80"/>
      <c r="C52" s="73" t="s">
        <v>210</v>
      </c>
      <c r="D52" s="171"/>
      <c r="E52" s="171"/>
      <c r="F52" s="171"/>
      <c r="G52" s="173">
        <v>0</v>
      </c>
      <c r="H52" s="71">
        <v>0</v>
      </c>
      <c r="I52" s="71">
        <v>0</v>
      </c>
      <c r="J52" s="71">
        <v>0</v>
      </c>
      <c r="K52" s="71">
        <v>0</v>
      </c>
      <c r="L52" s="68"/>
      <c r="M52" s="64"/>
      <c r="O52" s="170"/>
      <c r="R52" s="143"/>
      <c r="S52" s="143"/>
      <c r="T52" s="143"/>
      <c r="U52" s="143"/>
      <c r="V52" s="143"/>
    </row>
    <row r="53" spans="1:22" x14ac:dyDescent="0.2">
      <c r="A53" s="64"/>
      <c r="B53" s="80"/>
      <c r="C53" s="73" t="s">
        <v>211</v>
      </c>
      <c r="D53" s="171"/>
      <c r="E53" s="171"/>
      <c r="F53" s="171"/>
      <c r="G53" s="173">
        <v>498817</v>
      </c>
      <c r="H53" s="71">
        <v>502768.82</v>
      </c>
      <c r="I53" s="71">
        <v>27677.47</v>
      </c>
      <c r="J53" s="71">
        <v>21757.15</v>
      </c>
      <c r="K53" s="71">
        <v>9054.7165594317303</v>
      </c>
      <c r="L53" s="68"/>
      <c r="M53" s="64"/>
      <c r="O53" s="170"/>
      <c r="R53" s="143"/>
      <c r="S53" s="143"/>
      <c r="T53" s="143"/>
      <c r="U53" s="143"/>
      <c r="V53" s="143"/>
    </row>
    <row r="54" spans="1:22" x14ac:dyDescent="0.2">
      <c r="A54" s="64"/>
      <c r="B54" s="80"/>
      <c r="C54" s="73" t="s">
        <v>212</v>
      </c>
      <c r="D54" s="171"/>
      <c r="E54" s="171"/>
      <c r="F54" s="171"/>
      <c r="G54" s="173">
        <v>743340.5</v>
      </c>
      <c r="H54" s="71">
        <v>78067.925000000003</v>
      </c>
      <c r="I54" s="71">
        <v>244288.815</v>
      </c>
      <c r="J54" s="71">
        <v>252681.39</v>
      </c>
      <c r="K54" s="71">
        <v>58700.250055859324</v>
      </c>
      <c r="L54" s="68"/>
      <c r="M54" s="64"/>
      <c r="O54" s="170"/>
      <c r="R54" s="143"/>
      <c r="S54" s="143"/>
      <c r="T54" s="143"/>
      <c r="U54" s="143"/>
      <c r="V54" s="143"/>
    </row>
    <row r="55" spans="1:22" x14ac:dyDescent="0.2">
      <c r="A55" s="64"/>
      <c r="B55" s="80"/>
      <c r="C55" s="73" t="s">
        <v>213</v>
      </c>
      <c r="D55" s="171"/>
      <c r="E55" s="171"/>
      <c r="F55" s="171"/>
      <c r="G55" s="173">
        <v>0</v>
      </c>
      <c r="H55" s="71">
        <v>0</v>
      </c>
      <c r="I55" s="71">
        <v>0</v>
      </c>
      <c r="J55" s="71">
        <v>0</v>
      </c>
      <c r="K55" s="71">
        <v>0</v>
      </c>
      <c r="L55" s="68"/>
      <c r="M55" s="64"/>
      <c r="O55" s="170"/>
      <c r="R55" s="143"/>
      <c r="S55" s="143"/>
      <c r="T55" s="143"/>
      <c r="U55" s="143"/>
      <c r="V55" s="143"/>
    </row>
    <row r="56" spans="1:22" x14ac:dyDescent="0.2">
      <c r="A56" s="64"/>
      <c r="B56" s="80"/>
      <c r="C56" s="73" t="s">
        <v>214</v>
      </c>
      <c r="D56" s="171"/>
      <c r="E56" s="171"/>
      <c r="F56" s="171"/>
      <c r="G56" s="173">
        <v>0</v>
      </c>
      <c r="H56" s="71">
        <v>0</v>
      </c>
      <c r="I56" s="71">
        <v>0</v>
      </c>
      <c r="J56" s="71">
        <v>0</v>
      </c>
      <c r="K56" s="71">
        <v>0</v>
      </c>
      <c r="L56" s="68"/>
      <c r="M56" s="64"/>
      <c r="O56" s="170"/>
      <c r="R56" s="143"/>
      <c r="S56" s="143"/>
      <c r="T56" s="143"/>
      <c r="U56" s="143"/>
      <c r="V56" s="143"/>
    </row>
    <row r="57" spans="1:22" x14ac:dyDescent="0.2">
      <c r="A57" s="64"/>
      <c r="B57" s="80"/>
      <c r="C57" s="73" t="s">
        <v>215</v>
      </c>
      <c r="D57" s="171"/>
      <c r="E57" s="171"/>
      <c r="F57" s="171"/>
      <c r="G57" s="173">
        <v>0</v>
      </c>
      <c r="H57" s="71">
        <v>0</v>
      </c>
      <c r="I57" s="71">
        <v>0</v>
      </c>
      <c r="J57" s="71">
        <v>0</v>
      </c>
      <c r="K57" s="71">
        <v>0</v>
      </c>
      <c r="L57" s="68"/>
      <c r="M57" s="64"/>
      <c r="O57" s="170"/>
      <c r="R57" s="143"/>
      <c r="S57" s="143"/>
      <c r="T57" s="143"/>
      <c r="U57" s="143"/>
      <c r="V57" s="143"/>
    </row>
    <row r="58" spans="1:22" x14ac:dyDescent="0.2">
      <c r="A58" s="64"/>
      <c r="B58" s="80"/>
      <c r="C58" s="73" t="s">
        <v>216</v>
      </c>
      <c r="D58" s="171"/>
      <c r="E58" s="171"/>
      <c r="F58" s="171"/>
      <c r="G58" s="173">
        <v>0</v>
      </c>
      <c r="H58" s="71">
        <v>0</v>
      </c>
      <c r="I58" s="71">
        <v>0</v>
      </c>
      <c r="J58" s="71">
        <v>0</v>
      </c>
      <c r="K58" s="71">
        <v>0</v>
      </c>
      <c r="L58" s="68"/>
      <c r="M58" s="64"/>
      <c r="O58" s="170"/>
      <c r="R58" s="143"/>
      <c r="S58" s="143"/>
      <c r="T58" s="143"/>
      <c r="U58" s="143"/>
      <c r="V58" s="143"/>
    </row>
    <row r="59" spans="1:22" x14ac:dyDescent="0.2">
      <c r="A59" s="64"/>
      <c r="B59" s="80"/>
      <c r="C59" s="73" t="s">
        <v>217</v>
      </c>
      <c r="D59" s="171"/>
      <c r="E59" s="171"/>
      <c r="F59" s="171"/>
      <c r="G59" s="173">
        <v>0</v>
      </c>
      <c r="H59" s="71">
        <v>0</v>
      </c>
      <c r="I59" s="71">
        <v>0</v>
      </c>
      <c r="J59" s="71">
        <v>0</v>
      </c>
      <c r="K59" s="71">
        <v>0</v>
      </c>
      <c r="L59" s="68"/>
      <c r="M59" s="64"/>
      <c r="O59" s="170"/>
      <c r="R59" s="143"/>
      <c r="S59" s="143"/>
      <c r="T59" s="143"/>
      <c r="U59" s="143"/>
      <c r="V59" s="143"/>
    </row>
    <row r="60" spans="1:22" x14ac:dyDescent="0.2">
      <c r="A60" s="64"/>
      <c r="B60" s="81"/>
      <c r="C60" s="73" t="s">
        <v>150</v>
      </c>
      <c r="D60" s="171"/>
      <c r="E60" s="171"/>
      <c r="F60" s="171"/>
      <c r="G60" s="173">
        <v>611481</v>
      </c>
      <c r="H60" s="71">
        <v>339688.89500000002</v>
      </c>
      <c r="I60" s="71">
        <v>113505.395</v>
      </c>
      <c r="J60" s="71">
        <v>287653</v>
      </c>
      <c r="K60" s="71">
        <v>787726.10992596869</v>
      </c>
      <c r="L60" s="68"/>
      <c r="M60" s="64"/>
      <c r="O60" s="170"/>
      <c r="R60" s="143"/>
      <c r="S60" s="143"/>
      <c r="T60" s="143"/>
      <c r="U60" s="143"/>
      <c r="V60" s="143"/>
    </row>
    <row r="61" spans="1:22" x14ac:dyDescent="0.2">
      <c r="A61" s="64"/>
      <c r="B61" s="82" t="s">
        <v>218</v>
      </c>
      <c r="C61" s="72" t="s">
        <v>219</v>
      </c>
      <c r="D61" s="171"/>
      <c r="E61" s="171"/>
      <c r="F61" s="171"/>
      <c r="G61" s="173">
        <v>0</v>
      </c>
      <c r="H61" s="71">
        <v>0</v>
      </c>
      <c r="I61" s="71">
        <v>0</v>
      </c>
      <c r="J61" s="71">
        <v>0</v>
      </c>
      <c r="K61" s="71">
        <v>0</v>
      </c>
      <c r="L61" s="68"/>
      <c r="M61" s="64"/>
      <c r="O61" s="170"/>
      <c r="R61" s="143"/>
      <c r="S61" s="143"/>
      <c r="T61" s="143"/>
      <c r="U61" s="143"/>
      <c r="V61" s="143"/>
    </row>
    <row r="62" spans="1:22" x14ac:dyDescent="0.2">
      <c r="A62" s="64"/>
      <c r="B62" s="208" t="s">
        <v>220</v>
      </c>
      <c r="C62" s="72" t="s">
        <v>221</v>
      </c>
      <c r="D62" s="171"/>
      <c r="E62" s="171"/>
      <c r="F62" s="171"/>
      <c r="G62" s="173">
        <v>0</v>
      </c>
      <c r="H62" s="71">
        <v>19337.145</v>
      </c>
      <c r="I62" s="71">
        <v>85833.89</v>
      </c>
      <c r="J62" s="71">
        <v>73810.744999999995</v>
      </c>
      <c r="K62" s="71">
        <v>20029.093275573468</v>
      </c>
      <c r="L62" s="68"/>
      <c r="M62" s="64"/>
      <c r="O62" s="170"/>
      <c r="R62" s="143"/>
      <c r="S62" s="143"/>
      <c r="T62" s="143"/>
      <c r="U62" s="143"/>
      <c r="V62" s="143"/>
    </row>
    <row r="63" spans="1:22" x14ac:dyDescent="0.2">
      <c r="A63" s="64"/>
      <c r="B63" s="208"/>
      <c r="C63" s="72" t="s">
        <v>222</v>
      </c>
      <c r="D63" s="171"/>
      <c r="E63" s="171"/>
      <c r="F63" s="171"/>
      <c r="G63" s="173">
        <v>0</v>
      </c>
      <c r="H63" s="71">
        <v>0</v>
      </c>
      <c r="I63" s="71">
        <v>0</v>
      </c>
      <c r="J63" s="71">
        <v>0</v>
      </c>
      <c r="K63" s="71">
        <v>0</v>
      </c>
      <c r="L63" s="68"/>
      <c r="M63" s="64"/>
      <c r="O63" s="170"/>
      <c r="R63" s="143"/>
      <c r="S63" s="143"/>
      <c r="T63" s="143"/>
      <c r="U63" s="143"/>
      <c r="V63" s="143"/>
    </row>
    <row r="64" spans="1:22" x14ac:dyDescent="0.2">
      <c r="A64" s="64"/>
      <c r="B64" s="208"/>
      <c r="C64" s="72" t="s">
        <v>223</v>
      </c>
      <c r="D64" s="171"/>
      <c r="E64" s="171"/>
      <c r="F64" s="171"/>
      <c r="G64" s="173">
        <v>491897.5</v>
      </c>
      <c r="H64" s="71">
        <v>452233.23499999999</v>
      </c>
      <c r="I64" s="71">
        <v>455211.65499999997</v>
      </c>
      <c r="J64" s="71">
        <v>1640785.42</v>
      </c>
      <c r="K64" s="71">
        <v>3662469.2253309856</v>
      </c>
      <c r="L64" s="68"/>
      <c r="M64" s="64"/>
      <c r="O64" s="170"/>
      <c r="R64" s="143"/>
      <c r="S64" s="143"/>
      <c r="T64" s="143"/>
      <c r="U64" s="143"/>
      <c r="V64" s="143"/>
    </row>
    <row r="65" spans="1:22" x14ac:dyDescent="0.2">
      <c r="A65" s="64"/>
      <c r="B65" s="208"/>
      <c r="C65" s="72" t="s">
        <v>224</v>
      </c>
      <c r="D65" s="171"/>
      <c r="E65" s="171"/>
      <c r="F65" s="171"/>
      <c r="G65" s="173">
        <v>354111.5</v>
      </c>
      <c r="H65" s="71">
        <v>30508.2</v>
      </c>
      <c r="I65" s="71">
        <v>5695.2</v>
      </c>
      <c r="J65" s="71">
        <v>6022.5</v>
      </c>
      <c r="K65" s="71">
        <v>683.24566205299152</v>
      </c>
      <c r="L65" s="68"/>
      <c r="M65" s="64"/>
      <c r="O65" s="170"/>
      <c r="R65" s="143"/>
      <c r="S65" s="143"/>
      <c r="T65" s="143"/>
      <c r="U65" s="143"/>
      <c r="V65" s="143"/>
    </row>
    <row r="66" spans="1:22" x14ac:dyDescent="0.2">
      <c r="A66" s="64"/>
      <c r="B66" s="208"/>
      <c r="C66" s="72" t="s">
        <v>225</v>
      </c>
      <c r="D66" s="171"/>
      <c r="E66" s="171"/>
      <c r="F66" s="171"/>
      <c r="G66" s="173">
        <v>0</v>
      </c>
      <c r="H66" s="71">
        <v>0</v>
      </c>
      <c r="I66" s="71">
        <v>0</v>
      </c>
      <c r="J66" s="71">
        <v>12232</v>
      </c>
      <c r="K66" s="71">
        <v>33496.83742778434</v>
      </c>
      <c r="L66" s="68"/>
      <c r="M66" s="64"/>
      <c r="O66" s="170"/>
      <c r="R66" s="143"/>
      <c r="S66" s="143"/>
      <c r="T66" s="143"/>
      <c r="U66" s="143"/>
      <c r="V66" s="143"/>
    </row>
    <row r="67" spans="1:22" x14ac:dyDescent="0.2">
      <c r="A67" s="64"/>
      <c r="B67" s="208"/>
      <c r="C67" s="72" t="s">
        <v>226</v>
      </c>
      <c r="D67" s="171"/>
      <c r="E67" s="171"/>
      <c r="F67" s="171"/>
      <c r="G67" s="173">
        <v>0</v>
      </c>
      <c r="H67" s="71">
        <v>0</v>
      </c>
      <c r="I67" s="71">
        <v>0</v>
      </c>
      <c r="J67" s="71">
        <v>0</v>
      </c>
      <c r="K67" s="71">
        <v>0</v>
      </c>
      <c r="L67" s="68"/>
      <c r="M67" s="64"/>
      <c r="O67" s="170"/>
      <c r="R67" s="143"/>
      <c r="S67" s="143"/>
      <c r="T67" s="143"/>
      <c r="U67" s="143"/>
      <c r="V67" s="143"/>
    </row>
    <row r="68" spans="1:22" x14ac:dyDescent="0.2">
      <c r="A68" s="64"/>
      <c r="B68" s="208"/>
      <c r="C68" s="72" t="s">
        <v>227</v>
      </c>
      <c r="D68" s="171"/>
      <c r="E68" s="171"/>
      <c r="F68" s="171"/>
      <c r="G68" s="173">
        <v>0</v>
      </c>
      <c r="H68" s="71">
        <v>0</v>
      </c>
      <c r="I68" s="71">
        <v>15505.995000000001</v>
      </c>
      <c r="J68" s="71">
        <v>15505.995000000001</v>
      </c>
      <c r="K68" s="71">
        <v>0</v>
      </c>
      <c r="L68" s="68"/>
      <c r="M68" s="64"/>
      <c r="O68" s="170"/>
      <c r="R68" s="143"/>
      <c r="S68" s="143"/>
      <c r="T68" s="143"/>
      <c r="U68" s="143"/>
      <c r="V68" s="143"/>
    </row>
    <row r="69" spans="1:22" x14ac:dyDescent="0.2">
      <c r="A69" s="64"/>
      <c r="B69" s="208"/>
      <c r="C69" s="72" t="s">
        <v>228</v>
      </c>
      <c r="D69" s="171"/>
      <c r="E69" s="171"/>
      <c r="F69" s="171"/>
      <c r="G69" s="173">
        <v>1226278.5</v>
      </c>
      <c r="H69" s="71">
        <v>185138.91999999998</v>
      </c>
      <c r="I69" s="71">
        <v>164764.81</v>
      </c>
      <c r="J69" s="71">
        <v>412390.39</v>
      </c>
      <c r="K69" s="71">
        <v>769594.76913056639</v>
      </c>
      <c r="L69" s="68"/>
      <c r="M69" s="64"/>
      <c r="O69" s="170"/>
      <c r="R69" s="143"/>
      <c r="S69" s="143"/>
      <c r="T69" s="143"/>
      <c r="U69" s="143"/>
      <c r="V69" s="143"/>
    </row>
    <row r="70" spans="1:22" x14ac:dyDescent="0.2">
      <c r="A70" s="64"/>
      <c r="B70" s="208"/>
      <c r="C70" s="72" t="s">
        <v>229</v>
      </c>
      <c r="D70" s="171"/>
      <c r="E70" s="171"/>
      <c r="F70" s="171"/>
      <c r="G70" s="173">
        <v>0</v>
      </c>
      <c r="H70" s="71">
        <v>0</v>
      </c>
      <c r="I70" s="71">
        <v>0</v>
      </c>
      <c r="J70" s="71">
        <v>0</v>
      </c>
      <c r="K70" s="71">
        <v>0</v>
      </c>
      <c r="L70" s="68"/>
      <c r="M70" s="64"/>
      <c r="O70" s="170"/>
      <c r="R70" s="143"/>
      <c r="S70" s="143"/>
      <c r="T70" s="143"/>
      <c r="U70" s="143"/>
      <c r="V70" s="143"/>
    </row>
    <row r="71" spans="1:22" x14ac:dyDescent="0.2">
      <c r="A71" s="64"/>
      <c r="B71" s="208"/>
      <c r="C71" s="72" t="s">
        <v>230</v>
      </c>
      <c r="D71" s="171"/>
      <c r="E71" s="171"/>
      <c r="F71" s="171"/>
      <c r="G71" s="173">
        <v>0</v>
      </c>
      <c r="H71" s="71">
        <v>0</v>
      </c>
      <c r="I71" s="71">
        <v>0</v>
      </c>
      <c r="J71" s="71">
        <v>0</v>
      </c>
      <c r="K71" s="71">
        <v>0</v>
      </c>
      <c r="L71" s="68"/>
      <c r="M71" s="64"/>
      <c r="O71" s="170"/>
      <c r="R71" s="143"/>
      <c r="S71" s="143"/>
      <c r="T71" s="143"/>
      <c r="U71" s="143"/>
      <c r="V71" s="143"/>
    </row>
    <row r="72" spans="1:22" x14ac:dyDescent="0.2">
      <c r="A72" s="64"/>
      <c r="B72" s="208"/>
      <c r="C72" s="72" t="s">
        <v>231</v>
      </c>
      <c r="D72" s="171"/>
      <c r="E72" s="171"/>
      <c r="F72" s="171"/>
      <c r="G72" s="173">
        <v>0</v>
      </c>
      <c r="H72" s="71">
        <v>0</v>
      </c>
      <c r="I72" s="71">
        <v>0</v>
      </c>
      <c r="J72" s="71">
        <v>0</v>
      </c>
      <c r="K72" s="71">
        <v>0</v>
      </c>
      <c r="L72" s="68"/>
      <c r="M72" s="64"/>
      <c r="O72" s="170"/>
      <c r="R72" s="143"/>
      <c r="S72" s="143"/>
      <c r="T72" s="143"/>
      <c r="U72" s="143"/>
      <c r="V72" s="143"/>
    </row>
    <row r="73" spans="1:22" x14ac:dyDescent="0.2">
      <c r="A73" s="64"/>
      <c r="B73" s="208"/>
      <c r="C73" s="72" t="s">
        <v>232</v>
      </c>
      <c r="D73" s="171"/>
      <c r="E73" s="171"/>
      <c r="F73" s="171"/>
      <c r="G73" s="173">
        <v>0</v>
      </c>
      <c r="H73" s="71">
        <v>0</v>
      </c>
      <c r="I73" s="71">
        <v>0</v>
      </c>
      <c r="J73" s="71">
        <v>0</v>
      </c>
      <c r="K73" s="71">
        <v>0</v>
      </c>
      <c r="L73" s="68"/>
      <c r="M73" s="64"/>
      <c r="O73" s="170"/>
      <c r="R73" s="143"/>
      <c r="S73" s="143"/>
      <c r="T73" s="143"/>
      <c r="U73" s="143"/>
      <c r="V73" s="143"/>
    </row>
    <row r="74" spans="1:22" x14ac:dyDescent="0.2">
      <c r="A74" s="64"/>
      <c r="B74" s="208"/>
      <c r="C74" s="72" t="s">
        <v>233</v>
      </c>
      <c r="D74" s="171"/>
      <c r="E74" s="171"/>
      <c r="F74" s="171"/>
      <c r="G74" s="173">
        <v>0</v>
      </c>
      <c r="H74" s="71">
        <v>0</v>
      </c>
      <c r="I74" s="71">
        <v>0</v>
      </c>
      <c r="J74" s="71">
        <v>0</v>
      </c>
      <c r="K74" s="71">
        <v>0</v>
      </c>
      <c r="L74" s="68"/>
      <c r="M74" s="64"/>
      <c r="O74" s="170"/>
      <c r="R74" s="143"/>
      <c r="S74" s="143"/>
      <c r="T74" s="143"/>
      <c r="U74" s="143"/>
      <c r="V74" s="143"/>
    </row>
    <row r="75" spans="1:22" x14ac:dyDescent="0.2">
      <c r="A75" s="64"/>
      <c r="B75" s="208"/>
      <c r="C75" s="72" t="s">
        <v>234</v>
      </c>
      <c r="D75" s="171"/>
      <c r="E75" s="171"/>
      <c r="F75" s="171"/>
      <c r="G75" s="173">
        <v>0</v>
      </c>
      <c r="H75" s="71">
        <v>0</v>
      </c>
      <c r="I75" s="71">
        <v>0</v>
      </c>
      <c r="J75" s="71">
        <v>0</v>
      </c>
      <c r="K75" s="71">
        <v>0</v>
      </c>
      <c r="L75" s="68"/>
      <c r="M75" s="64"/>
      <c r="O75" s="170"/>
      <c r="R75" s="143"/>
      <c r="S75" s="143"/>
      <c r="T75" s="143"/>
      <c r="U75" s="143"/>
      <c r="V75" s="143"/>
    </row>
    <row r="76" spans="1:22" x14ac:dyDescent="0.2">
      <c r="A76" s="64"/>
      <c r="B76" s="208"/>
      <c r="C76" s="72" t="s">
        <v>235</v>
      </c>
      <c r="D76" s="171"/>
      <c r="E76" s="171"/>
      <c r="F76" s="171"/>
      <c r="G76" s="173">
        <v>233701</v>
      </c>
      <c r="H76" s="71">
        <v>94927.5</v>
      </c>
      <c r="I76" s="71">
        <v>0</v>
      </c>
      <c r="J76" s="71">
        <v>0</v>
      </c>
      <c r="K76" s="71">
        <v>0</v>
      </c>
      <c r="L76" s="68"/>
      <c r="M76" s="64"/>
      <c r="O76" s="170"/>
      <c r="R76" s="143"/>
      <c r="S76" s="143"/>
      <c r="T76" s="143"/>
      <c r="U76" s="143"/>
      <c r="V76" s="143"/>
    </row>
    <row r="77" spans="1:22" x14ac:dyDescent="0.2">
      <c r="A77" s="64"/>
      <c r="B77" s="208"/>
      <c r="C77" s="72" t="s">
        <v>236</v>
      </c>
      <c r="D77" s="171"/>
      <c r="E77" s="171"/>
      <c r="F77" s="171"/>
      <c r="G77" s="173">
        <v>113346</v>
      </c>
      <c r="H77" s="71">
        <v>14556</v>
      </c>
      <c r="I77" s="71">
        <v>0</v>
      </c>
      <c r="J77" s="71">
        <v>0</v>
      </c>
      <c r="K77" s="71">
        <v>0</v>
      </c>
      <c r="L77" s="68"/>
      <c r="M77" s="64"/>
      <c r="O77" s="170"/>
      <c r="R77" s="143"/>
      <c r="S77" s="143"/>
      <c r="T77" s="143"/>
      <c r="U77" s="143"/>
      <c r="V77" s="143"/>
    </row>
    <row r="78" spans="1:22" x14ac:dyDescent="0.2">
      <c r="A78" s="64"/>
      <c r="B78" s="208"/>
      <c r="C78" s="72" t="s">
        <v>237</v>
      </c>
      <c r="D78" s="171"/>
      <c r="E78" s="171"/>
      <c r="F78" s="171"/>
      <c r="G78" s="173">
        <v>0</v>
      </c>
      <c r="H78" s="71">
        <v>93108.84</v>
      </c>
      <c r="I78" s="71">
        <v>93108.84</v>
      </c>
      <c r="J78" s="71">
        <v>0</v>
      </c>
      <c r="K78" s="71">
        <v>0</v>
      </c>
      <c r="L78" s="68"/>
      <c r="M78" s="64"/>
      <c r="O78" s="170"/>
      <c r="R78" s="143"/>
      <c r="S78" s="143"/>
      <c r="T78" s="143"/>
      <c r="U78" s="143"/>
      <c r="V78" s="143"/>
    </row>
    <row r="79" spans="1:22" x14ac:dyDescent="0.2">
      <c r="A79" s="64"/>
      <c r="B79" s="208"/>
      <c r="C79" s="72" t="s">
        <v>150</v>
      </c>
      <c r="D79" s="171"/>
      <c r="E79" s="171"/>
      <c r="F79" s="171"/>
      <c r="G79" s="173">
        <v>0</v>
      </c>
      <c r="H79" s="71">
        <v>472.79500000000002</v>
      </c>
      <c r="I79" s="71">
        <v>225742.43500000003</v>
      </c>
      <c r="J79" s="71">
        <v>417331.14</v>
      </c>
      <c r="K79" s="71">
        <v>525952.65219395049</v>
      </c>
      <c r="L79" s="64"/>
      <c r="M79" s="64"/>
      <c r="O79" s="170"/>
      <c r="R79" s="143"/>
      <c r="S79" s="143"/>
      <c r="T79" s="143"/>
      <c r="U79" s="143"/>
      <c r="V79" s="143"/>
    </row>
    <row r="80" spans="1:22" x14ac:dyDescent="0.2">
      <c r="A80" s="64"/>
      <c r="B80" s="79" t="s">
        <v>238</v>
      </c>
      <c r="C80" s="72" t="s">
        <v>239</v>
      </c>
      <c r="D80" s="171"/>
      <c r="E80" s="171"/>
      <c r="F80" s="171"/>
      <c r="G80" s="173">
        <v>0</v>
      </c>
      <c r="H80" s="71">
        <v>0</v>
      </c>
      <c r="I80" s="71">
        <v>0</v>
      </c>
      <c r="J80" s="71">
        <v>0</v>
      </c>
      <c r="K80" s="71">
        <v>0</v>
      </c>
      <c r="L80" s="64"/>
      <c r="M80" s="64"/>
      <c r="O80" s="170"/>
      <c r="R80" s="143"/>
      <c r="S80" s="143"/>
      <c r="T80" s="143"/>
      <c r="U80" s="143"/>
      <c r="V80" s="143"/>
    </row>
    <row r="81" spans="1:22" x14ac:dyDescent="0.2">
      <c r="A81" s="64"/>
      <c r="B81" s="76" t="s">
        <v>240</v>
      </c>
      <c r="C81" s="72" t="s">
        <v>241</v>
      </c>
      <c r="D81" s="171"/>
      <c r="E81" s="171"/>
      <c r="F81" s="171"/>
      <c r="G81" s="173">
        <v>4021790.5</v>
      </c>
      <c r="H81" s="71">
        <v>2262801.4</v>
      </c>
      <c r="I81" s="71">
        <v>671749.27500000002</v>
      </c>
      <c r="J81" s="71">
        <v>334787.875</v>
      </c>
      <c r="K81" s="71">
        <v>837229.24352489423</v>
      </c>
      <c r="L81" s="67"/>
      <c r="M81" s="67"/>
      <c r="O81" s="170"/>
      <c r="R81" s="143"/>
      <c r="S81" s="143"/>
      <c r="T81" s="143"/>
      <c r="U81" s="143"/>
      <c r="V81" s="143"/>
    </row>
    <row r="82" spans="1:22" x14ac:dyDescent="0.2">
      <c r="A82" s="64"/>
      <c r="B82" s="77"/>
      <c r="C82" s="72" t="s">
        <v>242</v>
      </c>
      <c r="D82" s="171"/>
      <c r="E82" s="171"/>
      <c r="F82" s="171"/>
      <c r="G82" s="173">
        <v>2043013.5</v>
      </c>
      <c r="H82" s="71">
        <v>2775753.5549999997</v>
      </c>
      <c r="I82" s="71">
        <v>2610333.4249999998</v>
      </c>
      <c r="J82" s="71">
        <v>2035675.87</v>
      </c>
      <c r="K82" s="71">
        <v>1972241.3188626317</v>
      </c>
      <c r="L82" s="67"/>
      <c r="M82" s="67"/>
      <c r="O82" s="170"/>
      <c r="R82" s="143"/>
      <c r="S82" s="143"/>
      <c r="T82" s="143"/>
      <c r="U82" s="143"/>
      <c r="V82" s="143"/>
    </row>
    <row r="83" spans="1:22" x14ac:dyDescent="0.2">
      <c r="A83" s="67"/>
      <c r="B83" s="67"/>
      <c r="C83" s="69" t="s">
        <v>47</v>
      </c>
      <c r="D83" s="96">
        <f t="shared" ref="D83:E83" si="2">SUM(D24:D82)</f>
        <v>0</v>
      </c>
      <c r="E83" s="96">
        <f t="shared" si="2"/>
        <v>0</v>
      </c>
      <c r="F83" s="70">
        <f>SUM(F24:F82)</f>
        <v>0</v>
      </c>
      <c r="G83" s="70">
        <f t="shared" ref="G83:J83" si="3">SUM(G24:G82)</f>
        <v>11778863</v>
      </c>
      <c r="H83" s="70">
        <f t="shared" si="3"/>
        <v>8087245.9649999999</v>
      </c>
      <c r="I83" s="70">
        <f t="shared" si="3"/>
        <v>5872802.4199999999</v>
      </c>
      <c r="J83" s="70">
        <f t="shared" si="3"/>
        <v>7392389.9549999991</v>
      </c>
      <c r="K83" s="96">
        <f t="shared" ref="K83" si="4">SUM(K24:K82)</f>
        <v>11894500.5</v>
      </c>
      <c r="L83" s="67"/>
      <c r="M83" s="67"/>
    </row>
    <row r="84" spans="1:22" x14ac:dyDescent="0.2">
      <c r="A84" s="67"/>
      <c r="B84" s="67"/>
      <c r="C84" s="67"/>
      <c r="D84" s="94"/>
      <c r="E84" s="94"/>
      <c r="F84" s="67"/>
      <c r="G84" s="67"/>
      <c r="H84" s="67"/>
      <c r="I84" s="67"/>
      <c r="J84" s="67"/>
      <c r="K84" s="67"/>
      <c r="L84" s="67"/>
      <c r="M84" s="67"/>
    </row>
    <row r="85" spans="1:22" x14ac:dyDescent="0.2">
      <c r="A85" s="67"/>
      <c r="B85" s="67"/>
      <c r="C85" s="67"/>
      <c r="D85" s="94"/>
      <c r="E85" s="94"/>
      <c r="F85" s="67"/>
      <c r="G85" s="67"/>
      <c r="H85" s="67"/>
      <c r="I85" s="67"/>
      <c r="J85" s="67"/>
      <c r="K85" s="67"/>
      <c r="L85" s="67"/>
      <c r="M85" s="67"/>
    </row>
    <row r="86" spans="1:22" ht="15.75" x14ac:dyDescent="0.25">
      <c r="A86" s="26"/>
      <c r="B86" s="26" t="s">
        <v>290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</row>
    <row r="87" spans="1:22" x14ac:dyDescent="0.2">
      <c r="A87" s="67"/>
      <c r="B87" s="67"/>
      <c r="C87" s="67"/>
      <c r="D87" s="94"/>
      <c r="E87" s="94"/>
      <c r="F87" s="67"/>
      <c r="G87" s="67"/>
      <c r="H87" s="67"/>
      <c r="I87" s="67"/>
      <c r="J87" s="67"/>
      <c r="K87" s="67"/>
      <c r="L87" s="67"/>
      <c r="M87" s="67"/>
    </row>
    <row r="88" spans="1:22" hidden="1" x14ac:dyDescent="0.2">
      <c r="A88" s="67"/>
      <c r="B88" s="67"/>
      <c r="C88" s="67"/>
      <c r="D88" s="94"/>
      <c r="E88" s="94"/>
      <c r="F88" s="67"/>
      <c r="G88" s="67"/>
      <c r="H88" s="67"/>
      <c r="I88" s="67"/>
      <c r="J88" s="67"/>
      <c r="K88" s="67"/>
      <c r="L88" s="67"/>
      <c r="M88" s="67"/>
    </row>
    <row r="89" spans="1:22" hidden="1" x14ac:dyDescent="0.2">
      <c r="A89" s="67"/>
      <c r="B89" s="67"/>
      <c r="C89" s="67"/>
      <c r="D89" s="94"/>
      <c r="E89" s="94"/>
      <c r="F89" s="67"/>
      <c r="G89" s="67"/>
      <c r="H89" s="67"/>
      <c r="I89" s="67"/>
      <c r="J89" s="67"/>
      <c r="K89" s="67"/>
      <c r="L89" s="67"/>
      <c r="M89" s="67"/>
    </row>
    <row r="90" spans="1:22" hidden="1" x14ac:dyDescent="0.2">
      <c r="A90" s="67"/>
      <c r="B90" s="67"/>
      <c r="C90" s="67"/>
      <c r="D90" s="94"/>
      <c r="E90" s="94"/>
      <c r="F90" s="67"/>
      <c r="G90" s="67"/>
      <c r="H90" s="67"/>
      <c r="I90" s="67"/>
      <c r="J90" s="67"/>
      <c r="K90" s="67"/>
      <c r="L90" s="67"/>
      <c r="M90" s="67"/>
    </row>
    <row r="91" spans="1:22" hidden="1" x14ac:dyDescent="0.2">
      <c r="A91" s="94"/>
      <c r="B91" s="94"/>
      <c r="C91" s="94"/>
      <c r="D91" s="94"/>
      <c r="E91" s="94"/>
      <c r="F91" s="94"/>
      <c r="G91" s="94"/>
      <c r="H91" s="94"/>
      <c r="I91" s="94"/>
      <c r="J91" s="94"/>
      <c r="K91" s="94"/>
      <c r="L91" s="94"/>
      <c r="M91" s="94"/>
    </row>
    <row r="92" spans="1:22" hidden="1" x14ac:dyDescent="0.2">
      <c r="A92" s="94"/>
      <c r="B92" s="94"/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94"/>
    </row>
    <row r="93" spans="1:22" hidden="1" x14ac:dyDescent="0.2">
      <c r="A93" s="94"/>
      <c r="B93" s="94"/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94"/>
    </row>
    <row r="94" spans="1:22" hidden="1" x14ac:dyDescent="0.2">
      <c r="A94" s="94"/>
      <c r="B94" s="94"/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</row>
    <row r="95" spans="1:22" hidden="1" x14ac:dyDescent="0.2">
      <c r="A95" s="94"/>
      <c r="B95" s="94"/>
      <c r="C95" s="94"/>
      <c r="D95" s="94"/>
      <c r="E95" s="94"/>
      <c r="F95" s="94"/>
      <c r="G95" s="94"/>
      <c r="H95" s="94"/>
      <c r="I95" s="94"/>
      <c r="J95" s="94"/>
      <c r="K95" s="94"/>
      <c r="L95" s="94"/>
      <c r="M95" s="94"/>
    </row>
    <row r="96" spans="1:22" hidden="1" x14ac:dyDescent="0.2">
      <c r="A96" s="94"/>
      <c r="B96" s="94"/>
      <c r="C96" s="94"/>
      <c r="D96" s="94"/>
      <c r="E96" s="94"/>
      <c r="F96" s="94"/>
      <c r="G96" s="94"/>
      <c r="H96" s="94"/>
      <c r="I96" s="94"/>
      <c r="J96" s="94"/>
      <c r="K96" s="94"/>
      <c r="L96" s="94"/>
      <c r="M96" s="94"/>
    </row>
    <row r="97" spans="1:13" hidden="1" x14ac:dyDescent="0.2">
      <c r="A97" s="94"/>
      <c r="B97" s="94"/>
      <c r="C97" s="94"/>
      <c r="D97" s="94"/>
      <c r="E97" s="94"/>
      <c r="F97" s="94"/>
      <c r="G97" s="94"/>
      <c r="H97" s="94"/>
      <c r="I97" s="94"/>
      <c r="J97" s="94"/>
      <c r="K97" s="94"/>
      <c r="L97" s="94"/>
      <c r="M97" s="94"/>
    </row>
    <row r="98" spans="1:13" hidden="1" x14ac:dyDescent="0.2">
      <c r="A98" s="94"/>
      <c r="B98" s="94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</row>
    <row r="99" spans="1:13" hidden="1" x14ac:dyDescent="0.2">
      <c r="A99" s="94"/>
      <c r="B99" s="94"/>
      <c r="C99" s="94"/>
      <c r="D99" s="94"/>
      <c r="E99" s="94"/>
      <c r="F99" s="94"/>
      <c r="G99" s="94"/>
      <c r="H99" s="94"/>
      <c r="I99" s="94"/>
      <c r="J99" s="94"/>
      <c r="K99" s="94"/>
      <c r="L99" s="94"/>
      <c r="M99" s="94"/>
    </row>
    <row r="100" spans="1:13" hidden="1" x14ac:dyDescent="0.2"/>
    <row r="101" spans="1:13" hidden="1" x14ac:dyDescent="0.2"/>
  </sheetData>
  <sortState ref="B20:E27">
    <sortCondition ref="B20"/>
  </sortState>
  <mergeCells count="4">
    <mergeCell ref="B62:B79"/>
    <mergeCell ref="B33:B37"/>
    <mergeCell ref="D7:K7"/>
    <mergeCell ref="D22:K22"/>
  </mergeCells>
  <conditionalFormatting sqref="K2">
    <cfRule type="expression" dxfId="4" priority="1">
      <formula>K2="Check!"</formula>
    </cfRule>
  </conditionalFormatting>
  <hyperlinks>
    <hyperlink ref="K1" location="Menu!A1" display="Menu"/>
  </hyperlinks>
  <pageMargins left="0.7" right="0.7" top="0.75" bottom="0.75" header="0.3" footer="0.3"/>
  <pageSetup orientation="portrait" r:id="rId1"/>
  <ignoredErrors>
    <ignoredError sqref="H15 F15 F83:J83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8" tint="0.79998168889431442"/>
  </sheetPr>
  <dimension ref="A1:W85"/>
  <sheetViews>
    <sheetView zoomScale="80" zoomScaleNormal="80" workbookViewId="0">
      <selection activeCell="H27" sqref="H27"/>
    </sheetView>
  </sheetViews>
  <sheetFormatPr defaultColWidth="0" defaultRowHeight="12.75" zeroHeight="1" x14ac:dyDescent="0.2"/>
  <cols>
    <col min="1" max="1" width="3.625" style="35" customWidth="1"/>
    <col min="2" max="2" width="31.125" style="35" customWidth="1"/>
    <col min="3" max="3" width="73.375" style="35" customWidth="1"/>
    <col min="4" max="11" width="9.625" style="35" customWidth="1"/>
    <col min="12" max="12" width="3.625" style="35" customWidth="1"/>
    <col min="13" max="17" width="9.625" style="35" hidden="1" customWidth="1"/>
    <col min="18" max="23" width="0" style="35" hidden="1" customWidth="1"/>
    <col min="24" max="16384" width="9" style="35" hidden="1"/>
  </cols>
  <sheetData>
    <row r="1" spans="1:22" ht="18" x14ac:dyDescent="0.25">
      <c r="A1" s="24" t="s">
        <v>139</v>
      </c>
      <c r="B1" s="33"/>
      <c r="C1" s="33"/>
      <c r="D1" s="33"/>
      <c r="E1" s="33"/>
      <c r="F1" s="33"/>
      <c r="G1" s="33"/>
      <c r="H1" s="33"/>
      <c r="I1" s="33"/>
      <c r="J1" s="33"/>
      <c r="K1" s="34" t="s">
        <v>39</v>
      </c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</row>
    <row r="2" spans="1:22" ht="15.75" x14ac:dyDescent="0.25">
      <c r="A2" s="36" t="str">
        <f ca="1">RIGHT(CELL("filename", $A$1), LEN(CELL("filename", $A$1)) - SEARCH("]", CELL("filename", $A$1)))</f>
        <v>Historical Volumes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</row>
    <row r="3" spans="1:22" x14ac:dyDescent="0.2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</row>
    <row r="4" spans="1:22" x14ac:dyDescent="0.2">
      <c r="A4" s="85"/>
      <c r="B4" s="88" t="s">
        <v>245</v>
      </c>
      <c r="C4" s="94"/>
      <c r="D4" s="94"/>
      <c r="E4" s="94"/>
      <c r="F4" s="94"/>
      <c r="G4" s="94"/>
      <c r="H4" s="94"/>
      <c r="I4" s="94"/>
      <c r="J4" s="94"/>
      <c r="K4" s="68"/>
      <c r="L4" s="68"/>
      <c r="M4" s="68"/>
      <c r="N4" s="68"/>
      <c r="O4" s="68"/>
      <c r="P4" s="68"/>
      <c r="Q4" s="68"/>
      <c r="R4" s="94"/>
      <c r="S4" s="94"/>
    </row>
    <row r="5" spans="1:22" x14ac:dyDescent="0.2">
      <c r="A5" s="85"/>
      <c r="B5" s="89"/>
      <c r="C5" s="94"/>
      <c r="D5" s="94"/>
      <c r="E5" s="94"/>
      <c r="F5" s="94"/>
      <c r="G5" s="94"/>
      <c r="H5" s="94"/>
      <c r="I5" s="94"/>
      <c r="J5" s="94"/>
      <c r="K5" s="68"/>
      <c r="L5" s="68"/>
      <c r="M5" s="68"/>
      <c r="N5" s="68"/>
      <c r="O5" s="68"/>
      <c r="P5" s="68"/>
      <c r="Q5" s="68"/>
      <c r="R5" s="94"/>
      <c r="S5" s="94"/>
    </row>
    <row r="6" spans="1:22" x14ac:dyDescent="0.2">
      <c r="A6" s="85"/>
      <c r="B6" s="65"/>
      <c r="C6" s="94"/>
      <c r="D6" s="94"/>
      <c r="E6" s="94"/>
      <c r="F6" s="94"/>
      <c r="G6" s="94"/>
      <c r="H6" s="94"/>
      <c r="I6" s="94"/>
      <c r="J6" s="94"/>
      <c r="K6" s="68"/>
      <c r="L6" s="68"/>
      <c r="M6" s="68"/>
      <c r="N6" s="68"/>
      <c r="O6" s="68"/>
      <c r="P6" s="68"/>
      <c r="Q6" s="68"/>
      <c r="R6" s="94"/>
      <c r="S6" s="94"/>
    </row>
    <row r="7" spans="1:22" x14ac:dyDescent="0.2">
      <c r="A7" s="85"/>
      <c r="B7" s="94"/>
      <c r="C7" s="94"/>
      <c r="D7" s="94"/>
      <c r="E7" s="94"/>
      <c r="F7" s="94"/>
      <c r="G7" s="94"/>
      <c r="H7" s="94"/>
      <c r="I7" s="94"/>
      <c r="J7" s="94"/>
      <c r="K7" s="68"/>
      <c r="L7" s="68"/>
      <c r="M7" s="68"/>
      <c r="N7" s="68"/>
      <c r="O7" s="68"/>
      <c r="P7" s="68"/>
      <c r="Q7" s="68"/>
      <c r="R7" s="94"/>
      <c r="S7" s="94"/>
    </row>
    <row r="8" spans="1:22" x14ac:dyDescent="0.2">
      <c r="A8" s="85"/>
      <c r="B8" s="94"/>
      <c r="C8" s="94"/>
      <c r="D8" s="210" t="s">
        <v>289</v>
      </c>
      <c r="E8" s="210"/>
      <c r="F8" s="210"/>
      <c r="G8" s="210"/>
      <c r="H8" s="210"/>
      <c r="I8" s="210"/>
      <c r="J8" s="210"/>
      <c r="K8" s="210"/>
      <c r="L8" s="68"/>
      <c r="M8" s="68"/>
      <c r="N8" s="68"/>
      <c r="O8" s="68"/>
      <c r="P8" s="68"/>
      <c r="Q8" s="68"/>
      <c r="R8" s="94"/>
      <c r="S8" s="94"/>
    </row>
    <row r="9" spans="1:22" x14ac:dyDescent="0.2">
      <c r="A9" s="85"/>
      <c r="B9" s="100" t="s">
        <v>177</v>
      </c>
      <c r="C9" s="91" t="s">
        <v>178</v>
      </c>
      <c r="D9" s="91" t="s">
        <v>452</v>
      </c>
      <c r="E9" s="91" t="s">
        <v>453</v>
      </c>
      <c r="F9" s="91" t="s">
        <v>454</v>
      </c>
      <c r="G9" s="91" t="s">
        <v>455</v>
      </c>
      <c r="H9" s="91" t="s">
        <v>456</v>
      </c>
      <c r="I9" s="91" t="s">
        <v>457</v>
      </c>
      <c r="J9" s="91" t="s">
        <v>458</v>
      </c>
      <c r="K9" s="91" t="s">
        <v>459</v>
      </c>
      <c r="L9" s="68"/>
      <c r="M9" s="68"/>
      <c r="N9" s="68"/>
      <c r="O9" s="68"/>
      <c r="P9" s="68"/>
      <c r="Q9" s="68"/>
      <c r="R9" s="94"/>
      <c r="S9" s="94"/>
    </row>
    <row r="10" spans="1:22" x14ac:dyDescent="0.2">
      <c r="A10" s="85"/>
      <c r="B10" s="101" t="s">
        <v>179</v>
      </c>
      <c r="C10" s="99" t="s">
        <v>180</v>
      </c>
      <c r="D10" s="171"/>
      <c r="E10" s="171"/>
      <c r="F10" s="171"/>
      <c r="G10" s="172">
        <v>6.8639999999999999</v>
      </c>
      <c r="H10" s="109">
        <v>0.83399999999999996</v>
      </c>
      <c r="I10" s="109">
        <v>0.64</v>
      </c>
      <c r="J10" s="109">
        <v>1.0529999999999999</v>
      </c>
      <c r="K10" s="109">
        <v>1.7745217996406355</v>
      </c>
      <c r="L10" s="68"/>
      <c r="M10" s="68"/>
      <c r="N10" s="68"/>
      <c r="O10" s="68"/>
      <c r="P10" s="68"/>
      <c r="Q10" s="68"/>
      <c r="R10" s="68"/>
      <c r="S10" s="94"/>
    </row>
    <row r="11" spans="1:22" x14ac:dyDescent="0.2">
      <c r="A11" s="85"/>
      <c r="B11" s="102" t="s">
        <v>181</v>
      </c>
      <c r="C11" s="99" t="s">
        <v>182</v>
      </c>
      <c r="D11" s="171"/>
      <c r="E11" s="171"/>
      <c r="F11" s="171"/>
      <c r="G11" s="172">
        <v>0</v>
      </c>
      <c r="H11" s="71">
        <v>0</v>
      </c>
      <c r="I11" s="71">
        <v>0</v>
      </c>
      <c r="J11" s="71">
        <v>0</v>
      </c>
      <c r="K11" s="71">
        <v>0</v>
      </c>
      <c r="L11" s="68"/>
      <c r="M11" s="85"/>
      <c r="N11" s="68"/>
      <c r="O11" s="68"/>
      <c r="P11" s="68"/>
      <c r="Q11" s="68"/>
      <c r="R11" s="94"/>
      <c r="S11" s="94"/>
    </row>
    <row r="12" spans="1:22" x14ac:dyDescent="0.2">
      <c r="A12" s="85"/>
      <c r="B12" s="102"/>
      <c r="C12" s="99" t="s">
        <v>183</v>
      </c>
      <c r="D12" s="171"/>
      <c r="E12" s="171"/>
      <c r="F12" s="171"/>
      <c r="G12" s="172">
        <v>8.9689999999999994</v>
      </c>
      <c r="H12" s="109">
        <v>9.5339999999999989</v>
      </c>
      <c r="I12" s="109">
        <v>3.1999999999999997</v>
      </c>
      <c r="J12" s="109">
        <v>1.6575</v>
      </c>
      <c r="K12" s="109">
        <v>2.9917670773262257</v>
      </c>
      <c r="L12" s="68"/>
      <c r="M12" s="94"/>
      <c r="N12" s="68"/>
      <c r="O12" s="68"/>
      <c r="P12" s="68"/>
      <c r="Q12" s="68"/>
      <c r="R12" s="94"/>
      <c r="S12" s="94"/>
    </row>
    <row r="13" spans="1:22" x14ac:dyDescent="0.2">
      <c r="A13" s="85"/>
      <c r="B13" s="102"/>
      <c r="C13" s="99" t="s">
        <v>184</v>
      </c>
      <c r="D13" s="171"/>
      <c r="E13" s="171"/>
      <c r="F13" s="171"/>
      <c r="G13" s="172">
        <v>0</v>
      </c>
      <c r="H13" s="71">
        <v>0</v>
      </c>
      <c r="I13" s="71">
        <v>0</v>
      </c>
      <c r="J13" s="71">
        <v>0</v>
      </c>
      <c r="K13" s="71">
        <v>0</v>
      </c>
      <c r="L13" s="68"/>
      <c r="M13" s="94"/>
      <c r="N13" s="68"/>
      <c r="O13" s="68"/>
      <c r="P13" s="68"/>
      <c r="Q13" s="68"/>
      <c r="R13" s="94"/>
      <c r="S13" s="94"/>
    </row>
    <row r="14" spans="1:22" x14ac:dyDescent="0.2">
      <c r="A14" s="94"/>
      <c r="B14" s="102"/>
      <c r="C14" s="99" t="s">
        <v>185</v>
      </c>
      <c r="D14" s="171"/>
      <c r="E14" s="171"/>
      <c r="F14" s="171"/>
      <c r="G14" s="172">
        <v>0.01</v>
      </c>
      <c r="H14" s="71">
        <v>0.01</v>
      </c>
      <c r="I14" s="71">
        <v>0</v>
      </c>
      <c r="J14" s="71">
        <v>0</v>
      </c>
      <c r="K14" s="71">
        <v>0</v>
      </c>
      <c r="L14" s="68"/>
      <c r="M14" s="94"/>
      <c r="N14" s="68"/>
      <c r="O14" s="68"/>
      <c r="P14" s="68"/>
      <c r="Q14" s="68"/>
      <c r="R14" s="94"/>
      <c r="S14" s="94"/>
    </row>
    <row r="15" spans="1:22" x14ac:dyDescent="0.2">
      <c r="A15" s="94"/>
      <c r="B15" s="102"/>
      <c r="C15" s="99" t="s">
        <v>186</v>
      </c>
      <c r="D15" s="171"/>
      <c r="E15" s="171"/>
      <c r="F15" s="171"/>
      <c r="G15" s="172">
        <v>0</v>
      </c>
      <c r="H15" s="71">
        <v>0</v>
      </c>
      <c r="I15" s="71">
        <v>0</v>
      </c>
      <c r="J15" s="71">
        <v>0</v>
      </c>
      <c r="K15" s="71">
        <v>0</v>
      </c>
      <c r="L15" s="68"/>
      <c r="M15" s="94"/>
      <c r="N15" s="68"/>
      <c r="O15" s="68"/>
      <c r="P15" s="68"/>
      <c r="Q15" s="68"/>
      <c r="R15" s="94"/>
      <c r="S15" s="94"/>
    </row>
    <row r="16" spans="1:22" x14ac:dyDescent="0.2">
      <c r="A16" s="94"/>
      <c r="B16" s="102"/>
      <c r="C16" s="99" t="s">
        <v>187</v>
      </c>
      <c r="D16" s="171"/>
      <c r="E16" s="171"/>
      <c r="F16" s="171"/>
      <c r="G16" s="172">
        <v>0</v>
      </c>
      <c r="H16" s="71">
        <v>0</v>
      </c>
      <c r="I16" s="71">
        <v>0</v>
      </c>
      <c r="J16" s="71">
        <v>0</v>
      </c>
      <c r="K16" s="71">
        <v>0</v>
      </c>
      <c r="L16" s="68"/>
      <c r="M16" s="94"/>
      <c r="N16" s="68"/>
      <c r="O16" s="68"/>
      <c r="P16" s="68"/>
      <c r="Q16" s="68"/>
      <c r="R16" s="94"/>
      <c r="S16" s="94"/>
    </row>
    <row r="17" spans="1:19" x14ac:dyDescent="0.2">
      <c r="A17" s="94"/>
      <c r="B17" s="102"/>
      <c r="C17" s="99" t="s">
        <v>150</v>
      </c>
      <c r="D17" s="171"/>
      <c r="E17" s="171"/>
      <c r="F17" s="171"/>
      <c r="G17" s="172">
        <v>0</v>
      </c>
      <c r="H17" s="71">
        <v>0</v>
      </c>
      <c r="I17" s="71">
        <v>0</v>
      </c>
      <c r="J17" s="71">
        <v>0</v>
      </c>
      <c r="K17" s="71">
        <v>0</v>
      </c>
      <c r="L17" s="68"/>
      <c r="M17" s="94"/>
      <c r="N17" s="68"/>
      <c r="O17" s="68"/>
      <c r="P17" s="68"/>
      <c r="Q17" s="68"/>
      <c r="R17" s="94"/>
      <c r="S17" s="94"/>
    </row>
    <row r="18" spans="1:19" x14ac:dyDescent="0.2">
      <c r="A18" s="94"/>
      <c r="B18" s="105" t="s">
        <v>188</v>
      </c>
      <c r="C18" s="99" t="s">
        <v>189</v>
      </c>
      <c r="D18" s="171"/>
      <c r="E18" s="171"/>
      <c r="F18" s="171"/>
      <c r="G18" s="172">
        <v>67</v>
      </c>
      <c r="H18" s="109">
        <v>12.5</v>
      </c>
      <c r="I18" s="109">
        <v>13</v>
      </c>
      <c r="J18" s="109">
        <v>19.5</v>
      </c>
      <c r="K18" s="109">
        <v>28.753825457139925</v>
      </c>
      <c r="L18" s="68"/>
      <c r="M18" s="94"/>
      <c r="N18" s="68"/>
      <c r="O18" s="68"/>
      <c r="P18" s="68"/>
      <c r="Q18" s="68"/>
      <c r="R18" s="94"/>
      <c r="S18" s="94"/>
    </row>
    <row r="19" spans="1:19" x14ac:dyDescent="0.2">
      <c r="A19" s="94"/>
      <c r="B19" s="209" t="s">
        <v>190</v>
      </c>
      <c r="C19" s="99" t="s">
        <v>191</v>
      </c>
      <c r="D19" s="171"/>
      <c r="E19" s="171"/>
      <c r="F19" s="171"/>
      <c r="G19" s="172">
        <v>10.5</v>
      </c>
      <c r="H19" s="109">
        <v>9.5</v>
      </c>
      <c r="I19" s="109">
        <v>1.5</v>
      </c>
      <c r="J19" s="109">
        <v>2</v>
      </c>
      <c r="K19" s="109">
        <v>1.3692297836733298</v>
      </c>
      <c r="L19" s="68"/>
      <c r="M19" s="94"/>
      <c r="N19" s="68"/>
      <c r="O19" s="68"/>
      <c r="P19" s="68"/>
      <c r="Q19" s="68"/>
      <c r="R19" s="94"/>
      <c r="S19" s="94"/>
    </row>
    <row r="20" spans="1:19" x14ac:dyDescent="0.2">
      <c r="A20" s="94"/>
      <c r="B20" s="209"/>
      <c r="C20" s="104" t="s">
        <v>192</v>
      </c>
      <c r="D20" s="171"/>
      <c r="E20" s="171"/>
      <c r="F20" s="171"/>
      <c r="G20" s="172">
        <v>0</v>
      </c>
      <c r="H20" s="109">
        <v>0</v>
      </c>
      <c r="I20" s="71">
        <v>0</v>
      </c>
      <c r="J20" s="71">
        <v>0</v>
      </c>
      <c r="K20" s="71">
        <v>0</v>
      </c>
      <c r="L20" s="68"/>
      <c r="M20" s="94"/>
      <c r="N20" s="68"/>
      <c r="O20" s="68"/>
      <c r="P20" s="68"/>
      <c r="Q20" s="68"/>
      <c r="S20" s="94"/>
    </row>
    <row r="21" spans="1:19" x14ac:dyDescent="0.2">
      <c r="A21" s="94"/>
      <c r="B21" s="209"/>
      <c r="C21" s="104" t="s">
        <v>193</v>
      </c>
      <c r="D21" s="171"/>
      <c r="E21" s="171"/>
      <c r="F21" s="171"/>
      <c r="G21" s="172">
        <v>0</v>
      </c>
      <c r="H21" s="109">
        <v>0</v>
      </c>
      <c r="I21" s="71">
        <v>0</v>
      </c>
      <c r="J21" s="71">
        <v>0</v>
      </c>
      <c r="K21" s="71">
        <v>0</v>
      </c>
      <c r="L21" s="68"/>
      <c r="M21" s="94"/>
      <c r="N21" s="68"/>
      <c r="O21" s="68"/>
      <c r="P21" s="68"/>
      <c r="Q21" s="68"/>
      <c r="S21" s="94"/>
    </row>
    <row r="22" spans="1:19" x14ac:dyDescent="0.2">
      <c r="A22" s="94"/>
      <c r="B22" s="209"/>
      <c r="C22" s="99" t="s">
        <v>194</v>
      </c>
      <c r="D22" s="171"/>
      <c r="E22" s="171"/>
      <c r="F22" s="171"/>
      <c r="G22" s="172">
        <v>25</v>
      </c>
      <c r="H22" s="109">
        <v>3</v>
      </c>
      <c r="I22" s="109">
        <v>10</v>
      </c>
      <c r="J22" s="109">
        <v>18.5</v>
      </c>
      <c r="K22" s="109">
        <v>31.492285024486584</v>
      </c>
      <c r="L22" s="68"/>
      <c r="M22" s="94"/>
      <c r="N22" s="68"/>
      <c r="O22" s="68"/>
      <c r="P22" s="68"/>
      <c r="Q22" s="68"/>
      <c r="S22" s="94"/>
    </row>
    <row r="23" spans="1:19" x14ac:dyDescent="0.2">
      <c r="A23" s="94"/>
      <c r="B23" s="209"/>
      <c r="C23" s="99" t="s">
        <v>195</v>
      </c>
      <c r="D23" s="171"/>
      <c r="E23" s="171"/>
      <c r="F23" s="171"/>
      <c r="G23" s="172">
        <v>0</v>
      </c>
      <c r="H23" s="71">
        <v>0</v>
      </c>
      <c r="I23" s="71">
        <v>0</v>
      </c>
      <c r="J23" s="71">
        <v>0</v>
      </c>
      <c r="K23" s="71">
        <v>0</v>
      </c>
      <c r="L23" s="68"/>
      <c r="M23" s="94"/>
      <c r="N23" s="68"/>
      <c r="O23" s="68"/>
      <c r="P23" s="68"/>
      <c r="Q23" s="68"/>
      <c r="S23" s="94"/>
    </row>
    <row r="24" spans="1:19" x14ac:dyDescent="0.2">
      <c r="A24" s="94"/>
      <c r="B24" s="108"/>
      <c r="C24" s="99" t="s">
        <v>196</v>
      </c>
      <c r="D24" s="171"/>
      <c r="E24" s="171"/>
      <c r="F24" s="171"/>
      <c r="G24" s="172">
        <v>2</v>
      </c>
      <c r="H24" s="71">
        <v>0</v>
      </c>
      <c r="I24" s="71">
        <v>0</v>
      </c>
      <c r="J24" s="71">
        <v>0</v>
      </c>
      <c r="K24" s="71">
        <v>0</v>
      </c>
      <c r="L24" s="68"/>
      <c r="M24" s="94"/>
      <c r="N24" s="68"/>
      <c r="O24" s="68"/>
      <c r="P24" s="68"/>
      <c r="Q24" s="68"/>
      <c r="S24" s="94"/>
    </row>
    <row r="25" spans="1:19" x14ac:dyDescent="0.2">
      <c r="A25" s="94"/>
      <c r="B25" s="108"/>
      <c r="C25" s="99" t="s">
        <v>197</v>
      </c>
      <c r="D25" s="171"/>
      <c r="E25" s="171"/>
      <c r="F25" s="171"/>
      <c r="G25" s="172">
        <v>0</v>
      </c>
      <c r="H25" s="71">
        <v>0</v>
      </c>
      <c r="I25" s="71">
        <v>0</v>
      </c>
      <c r="J25" s="71">
        <v>0</v>
      </c>
      <c r="K25" s="71">
        <v>0</v>
      </c>
      <c r="L25" s="68"/>
      <c r="M25" s="94"/>
      <c r="N25" s="68"/>
      <c r="O25" s="68"/>
      <c r="P25" s="68"/>
      <c r="Q25" s="68"/>
      <c r="S25" s="94"/>
    </row>
    <row r="26" spans="1:19" x14ac:dyDescent="0.2">
      <c r="A26" s="94"/>
      <c r="B26" s="108"/>
      <c r="C26" s="99" t="s">
        <v>198</v>
      </c>
      <c r="D26" s="171"/>
      <c r="E26" s="171"/>
      <c r="F26" s="171"/>
      <c r="G26" s="172">
        <v>0</v>
      </c>
      <c r="H26" s="71">
        <v>0</v>
      </c>
      <c r="I26" s="71">
        <v>0</v>
      </c>
      <c r="J26" s="71">
        <v>0</v>
      </c>
      <c r="K26" s="71">
        <v>0</v>
      </c>
      <c r="L26" s="68"/>
      <c r="M26" s="94"/>
      <c r="N26" s="68"/>
      <c r="O26" s="68"/>
      <c r="P26" s="68"/>
      <c r="Q26" s="68"/>
      <c r="S26" s="94"/>
    </row>
    <row r="27" spans="1:19" x14ac:dyDescent="0.2">
      <c r="A27" s="94"/>
      <c r="B27" s="108"/>
      <c r="C27" s="99" t="s">
        <v>199</v>
      </c>
      <c r="D27" s="171"/>
      <c r="E27" s="171"/>
      <c r="F27" s="171"/>
      <c r="G27" s="172">
        <v>0</v>
      </c>
      <c r="H27" s="71">
        <v>0</v>
      </c>
      <c r="I27" s="71">
        <v>0</v>
      </c>
      <c r="J27" s="71">
        <v>0</v>
      </c>
      <c r="K27" s="71">
        <v>0</v>
      </c>
      <c r="L27" s="68"/>
      <c r="M27" s="94"/>
      <c r="N27" s="68"/>
      <c r="O27" s="68"/>
      <c r="P27" s="68"/>
      <c r="Q27" s="68"/>
      <c r="S27" s="94"/>
    </row>
    <row r="28" spans="1:19" x14ac:dyDescent="0.2">
      <c r="A28" s="94"/>
      <c r="B28" s="108"/>
      <c r="C28" s="99" t="s">
        <v>200</v>
      </c>
      <c r="D28" s="171"/>
      <c r="E28" s="171"/>
      <c r="F28" s="171"/>
      <c r="G28" s="172">
        <v>3.5</v>
      </c>
      <c r="H28" s="109">
        <v>2.5</v>
      </c>
      <c r="I28" s="109">
        <v>2.5</v>
      </c>
      <c r="J28" s="109">
        <v>4</v>
      </c>
      <c r="K28" s="109">
        <v>6.8461489183666489</v>
      </c>
      <c r="L28" s="68"/>
      <c r="M28" s="94"/>
      <c r="N28" s="68"/>
      <c r="O28" s="68"/>
      <c r="P28" s="68"/>
      <c r="Q28" s="68"/>
      <c r="S28" s="94"/>
    </row>
    <row r="29" spans="1:19" x14ac:dyDescent="0.2">
      <c r="A29" s="94"/>
      <c r="B29" s="108"/>
      <c r="C29" s="99" t="s">
        <v>201</v>
      </c>
      <c r="D29" s="171"/>
      <c r="E29" s="171"/>
      <c r="F29" s="171"/>
      <c r="G29" s="172">
        <v>0.5</v>
      </c>
      <c r="H29" s="109">
        <v>2.5</v>
      </c>
      <c r="I29" s="71">
        <v>2</v>
      </c>
      <c r="J29" s="109">
        <v>2</v>
      </c>
      <c r="K29" s="109">
        <v>5.4769191346933193</v>
      </c>
      <c r="L29" s="68"/>
      <c r="M29" s="94"/>
      <c r="N29" s="68"/>
      <c r="O29" s="68"/>
      <c r="P29" s="68"/>
      <c r="Q29" s="68"/>
      <c r="S29" s="94"/>
    </row>
    <row r="30" spans="1:19" x14ac:dyDescent="0.2">
      <c r="A30" s="94"/>
      <c r="B30" s="108"/>
      <c r="C30" s="99" t="s">
        <v>202</v>
      </c>
      <c r="D30" s="171"/>
      <c r="E30" s="171"/>
      <c r="F30" s="171"/>
      <c r="G30" s="172">
        <v>0</v>
      </c>
      <c r="H30" s="71">
        <v>0</v>
      </c>
      <c r="I30" s="71">
        <v>0</v>
      </c>
      <c r="J30" s="71">
        <v>0</v>
      </c>
      <c r="K30" s="71">
        <v>0</v>
      </c>
      <c r="L30" s="68"/>
      <c r="M30" s="94"/>
      <c r="N30" s="68"/>
      <c r="O30" s="68"/>
      <c r="P30" s="68"/>
      <c r="Q30" s="68"/>
      <c r="S30" s="94"/>
    </row>
    <row r="31" spans="1:19" x14ac:dyDescent="0.2">
      <c r="A31" s="94"/>
      <c r="B31" s="108"/>
      <c r="C31" s="99" t="s">
        <v>203</v>
      </c>
      <c r="D31" s="171"/>
      <c r="E31" s="171"/>
      <c r="F31" s="171"/>
      <c r="G31" s="172">
        <v>0</v>
      </c>
      <c r="H31" s="71">
        <v>0</v>
      </c>
      <c r="I31" s="71">
        <v>0</v>
      </c>
      <c r="J31" s="71">
        <v>0</v>
      </c>
      <c r="K31" s="71">
        <v>0</v>
      </c>
      <c r="L31" s="68"/>
      <c r="M31" s="94"/>
      <c r="N31" s="68"/>
      <c r="O31" s="68"/>
      <c r="P31" s="68"/>
      <c r="Q31" s="68"/>
      <c r="S31" s="94"/>
    </row>
    <row r="32" spans="1:19" x14ac:dyDescent="0.2">
      <c r="A32" s="94"/>
      <c r="B32" s="108"/>
      <c r="C32" s="99" t="s">
        <v>204</v>
      </c>
      <c r="D32" s="171"/>
      <c r="E32" s="171"/>
      <c r="F32" s="171"/>
      <c r="G32" s="172">
        <v>0</v>
      </c>
      <c r="H32" s="71">
        <v>0</v>
      </c>
      <c r="I32" s="71">
        <v>0</v>
      </c>
      <c r="J32" s="71">
        <v>0</v>
      </c>
      <c r="K32" s="71">
        <v>0</v>
      </c>
      <c r="L32" s="68"/>
      <c r="M32" s="94"/>
      <c r="N32" s="68"/>
      <c r="O32" s="68"/>
      <c r="P32" s="68"/>
      <c r="Q32" s="68"/>
      <c r="S32" s="94"/>
    </row>
    <row r="33" spans="1:19" x14ac:dyDescent="0.2">
      <c r="A33" s="94"/>
      <c r="B33" s="108"/>
      <c r="C33" s="99" t="s">
        <v>205</v>
      </c>
      <c r="D33" s="171"/>
      <c r="E33" s="171"/>
      <c r="F33" s="171"/>
      <c r="G33" s="172">
        <v>0</v>
      </c>
      <c r="H33" s="71">
        <v>0</v>
      </c>
      <c r="I33" s="71">
        <v>0</v>
      </c>
      <c r="J33" s="71">
        <v>0</v>
      </c>
      <c r="K33" s="71">
        <v>0</v>
      </c>
      <c r="L33" s="68"/>
      <c r="M33" s="94"/>
      <c r="N33" s="68"/>
      <c r="O33" s="68"/>
      <c r="P33" s="68"/>
      <c r="Q33" s="68"/>
      <c r="S33" s="94"/>
    </row>
    <row r="34" spans="1:19" x14ac:dyDescent="0.2">
      <c r="A34" s="94"/>
      <c r="B34" s="108"/>
      <c r="C34" s="99" t="s">
        <v>206</v>
      </c>
      <c r="D34" s="171"/>
      <c r="E34" s="171"/>
      <c r="F34" s="171"/>
      <c r="G34" s="172">
        <v>0.5</v>
      </c>
      <c r="H34" s="71">
        <v>0.5</v>
      </c>
      <c r="I34" s="71">
        <v>0</v>
      </c>
      <c r="J34" s="109">
        <v>0.5</v>
      </c>
      <c r="K34" s="109">
        <v>1.3692297836733298</v>
      </c>
      <c r="L34" s="68"/>
      <c r="M34" s="94"/>
      <c r="N34" s="68"/>
      <c r="O34" s="68"/>
      <c r="P34" s="68"/>
      <c r="Q34" s="68"/>
      <c r="S34" s="94"/>
    </row>
    <row r="35" spans="1:19" x14ac:dyDescent="0.2">
      <c r="A35" s="94"/>
      <c r="B35" s="108"/>
      <c r="C35" s="99" t="s">
        <v>207</v>
      </c>
      <c r="D35" s="171"/>
      <c r="E35" s="171"/>
      <c r="F35" s="171"/>
      <c r="G35" s="172">
        <v>1</v>
      </c>
      <c r="H35" s="109">
        <v>1.5</v>
      </c>
      <c r="I35" s="109">
        <v>2</v>
      </c>
      <c r="J35" s="109">
        <v>2</v>
      </c>
      <c r="K35" s="109">
        <v>1.3692297836733298</v>
      </c>
      <c r="L35" s="68"/>
      <c r="M35" s="94"/>
      <c r="N35" s="68"/>
      <c r="O35" s="68"/>
      <c r="P35" s="68"/>
      <c r="Q35" s="68"/>
      <c r="S35" s="94"/>
    </row>
    <row r="36" spans="1:19" x14ac:dyDescent="0.2">
      <c r="A36" s="94"/>
      <c r="B36" s="108"/>
      <c r="C36" s="99" t="s">
        <v>208</v>
      </c>
      <c r="D36" s="171"/>
      <c r="E36" s="171"/>
      <c r="F36" s="171"/>
      <c r="G36" s="172">
        <v>0</v>
      </c>
      <c r="H36" s="71">
        <v>0</v>
      </c>
      <c r="I36" s="71">
        <v>0</v>
      </c>
      <c r="J36" s="71">
        <v>0</v>
      </c>
      <c r="K36" s="71">
        <v>0</v>
      </c>
      <c r="L36" s="68"/>
      <c r="M36" s="94"/>
      <c r="N36" s="68"/>
      <c r="O36" s="68"/>
      <c r="P36" s="68"/>
      <c r="Q36" s="68"/>
      <c r="S36" s="94"/>
    </row>
    <row r="37" spans="1:19" x14ac:dyDescent="0.2">
      <c r="A37" s="94"/>
      <c r="B37" s="108"/>
      <c r="C37" s="99" t="s">
        <v>209</v>
      </c>
      <c r="D37" s="171"/>
      <c r="E37" s="171"/>
      <c r="F37" s="171"/>
      <c r="G37" s="172">
        <v>0</v>
      </c>
      <c r="H37" s="71">
        <v>0</v>
      </c>
      <c r="I37" s="71">
        <v>0</v>
      </c>
      <c r="J37" s="71">
        <v>0</v>
      </c>
      <c r="K37" s="71">
        <v>0</v>
      </c>
      <c r="L37" s="68"/>
      <c r="M37" s="94"/>
      <c r="N37" s="68"/>
      <c r="O37" s="68"/>
      <c r="P37" s="68"/>
      <c r="Q37" s="68"/>
      <c r="S37" s="94"/>
    </row>
    <row r="38" spans="1:19" x14ac:dyDescent="0.2">
      <c r="A38" s="94"/>
      <c r="B38" s="108"/>
      <c r="C38" s="99" t="s">
        <v>210</v>
      </c>
      <c r="D38" s="171"/>
      <c r="E38" s="171"/>
      <c r="F38" s="171"/>
      <c r="G38" s="172">
        <v>0</v>
      </c>
      <c r="H38" s="71">
        <v>0</v>
      </c>
      <c r="I38" s="71">
        <v>0</v>
      </c>
      <c r="J38" s="71">
        <v>0</v>
      </c>
      <c r="K38" s="71">
        <v>0</v>
      </c>
      <c r="L38" s="68"/>
      <c r="M38" s="94"/>
      <c r="N38" s="68"/>
      <c r="O38" s="68"/>
      <c r="P38" s="68"/>
      <c r="Q38" s="68"/>
      <c r="S38" s="94"/>
    </row>
    <row r="39" spans="1:19" x14ac:dyDescent="0.2">
      <c r="A39" s="94"/>
      <c r="B39" s="108"/>
      <c r="C39" s="99" t="s">
        <v>211</v>
      </c>
      <c r="D39" s="171"/>
      <c r="E39" s="171"/>
      <c r="F39" s="171"/>
      <c r="G39" s="172">
        <v>0.5</v>
      </c>
      <c r="H39" s="71">
        <v>0.5</v>
      </c>
      <c r="I39" s="71">
        <v>0</v>
      </c>
      <c r="J39" s="71">
        <v>0</v>
      </c>
      <c r="K39" s="71">
        <v>0</v>
      </c>
      <c r="L39" s="68"/>
      <c r="M39" s="94"/>
      <c r="N39" s="68"/>
      <c r="O39" s="68"/>
      <c r="P39" s="68"/>
      <c r="Q39" s="68"/>
      <c r="S39" s="94"/>
    </row>
    <row r="40" spans="1:19" x14ac:dyDescent="0.2">
      <c r="A40" s="94"/>
      <c r="B40" s="108"/>
      <c r="C40" s="99" t="s">
        <v>212</v>
      </c>
      <c r="D40" s="171"/>
      <c r="E40" s="171"/>
      <c r="F40" s="171"/>
      <c r="G40" s="172">
        <v>0.5</v>
      </c>
      <c r="H40" s="71">
        <v>0</v>
      </c>
      <c r="I40" s="109">
        <v>2</v>
      </c>
      <c r="J40" s="71">
        <v>2</v>
      </c>
      <c r="K40" s="71">
        <v>0</v>
      </c>
      <c r="L40" s="68"/>
      <c r="M40" s="94"/>
      <c r="N40" s="68"/>
      <c r="O40" s="68"/>
      <c r="P40" s="68"/>
      <c r="Q40" s="68"/>
      <c r="S40" s="94"/>
    </row>
    <row r="41" spans="1:19" x14ac:dyDescent="0.2">
      <c r="A41" s="94"/>
      <c r="B41" s="108"/>
      <c r="C41" s="99" t="s">
        <v>213</v>
      </c>
      <c r="D41" s="171"/>
      <c r="E41" s="171"/>
      <c r="F41" s="171"/>
      <c r="G41" s="172">
        <v>0</v>
      </c>
      <c r="H41" s="71">
        <v>0</v>
      </c>
      <c r="I41" s="71">
        <v>0</v>
      </c>
      <c r="J41" s="71">
        <v>0</v>
      </c>
      <c r="K41" s="71">
        <v>0</v>
      </c>
      <c r="L41" s="68"/>
      <c r="M41" s="94"/>
      <c r="N41" s="68"/>
      <c r="O41" s="68"/>
      <c r="P41" s="68"/>
      <c r="Q41" s="68"/>
      <c r="S41" s="94"/>
    </row>
    <row r="42" spans="1:19" x14ac:dyDescent="0.2">
      <c r="A42" s="94"/>
      <c r="B42" s="108"/>
      <c r="C42" s="99" t="s">
        <v>214</v>
      </c>
      <c r="D42" s="171"/>
      <c r="E42" s="171"/>
      <c r="F42" s="171"/>
      <c r="G42" s="172">
        <v>0</v>
      </c>
      <c r="H42" s="71">
        <v>0</v>
      </c>
      <c r="I42" s="71">
        <v>0</v>
      </c>
      <c r="J42" s="71">
        <v>0</v>
      </c>
      <c r="K42" s="71">
        <v>0</v>
      </c>
      <c r="L42" s="68"/>
      <c r="M42" s="94"/>
      <c r="N42" s="68"/>
      <c r="O42" s="68"/>
      <c r="P42" s="68"/>
      <c r="Q42" s="68"/>
      <c r="S42" s="94"/>
    </row>
    <row r="43" spans="1:19" x14ac:dyDescent="0.2">
      <c r="A43" s="94"/>
      <c r="B43" s="108"/>
      <c r="C43" s="99" t="s">
        <v>215</v>
      </c>
      <c r="D43" s="171"/>
      <c r="E43" s="171"/>
      <c r="F43" s="171"/>
      <c r="G43" s="172">
        <v>0</v>
      </c>
      <c r="H43" s="71">
        <v>0</v>
      </c>
      <c r="I43" s="71">
        <v>0</v>
      </c>
      <c r="J43" s="71">
        <v>0</v>
      </c>
      <c r="K43" s="71">
        <v>0</v>
      </c>
      <c r="L43" s="68"/>
      <c r="M43" s="94"/>
      <c r="N43" s="68"/>
      <c r="O43" s="68"/>
      <c r="P43" s="68"/>
      <c r="Q43" s="68"/>
      <c r="S43" s="94"/>
    </row>
    <row r="44" spans="1:19" x14ac:dyDescent="0.2">
      <c r="A44" s="94"/>
      <c r="B44" s="108"/>
      <c r="C44" s="99" t="s">
        <v>216</v>
      </c>
      <c r="D44" s="171"/>
      <c r="E44" s="171"/>
      <c r="F44" s="171"/>
      <c r="G44" s="172">
        <v>0</v>
      </c>
      <c r="H44" s="71">
        <v>0</v>
      </c>
      <c r="I44" s="71">
        <v>0</v>
      </c>
      <c r="J44" s="71">
        <v>0</v>
      </c>
      <c r="K44" s="71">
        <v>0</v>
      </c>
      <c r="L44" s="68"/>
      <c r="M44" s="94"/>
      <c r="N44" s="68"/>
      <c r="O44" s="68"/>
      <c r="P44" s="68"/>
      <c r="Q44" s="68"/>
      <c r="S44" s="94"/>
    </row>
    <row r="45" spans="1:19" x14ac:dyDescent="0.2">
      <c r="A45" s="94"/>
      <c r="B45" s="108"/>
      <c r="C45" s="99" t="s">
        <v>217</v>
      </c>
      <c r="D45" s="171"/>
      <c r="E45" s="171"/>
      <c r="F45" s="171"/>
      <c r="G45" s="172">
        <v>0</v>
      </c>
      <c r="H45" s="71">
        <v>0</v>
      </c>
      <c r="I45" s="71">
        <v>0</v>
      </c>
      <c r="J45" s="71">
        <v>0</v>
      </c>
      <c r="K45" s="71">
        <v>0</v>
      </c>
      <c r="L45" s="68"/>
      <c r="M45" s="94"/>
      <c r="N45" s="68"/>
      <c r="O45" s="68"/>
      <c r="P45" s="68"/>
      <c r="Q45" s="68"/>
      <c r="S45" s="94"/>
    </row>
    <row r="46" spans="1:19" x14ac:dyDescent="0.2">
      <c r="A46" s="94"/>
      <c r="B46" s="106"/>
      <c r="C46" s="99" t="s">
        <v>150</v>
      </c>
      <c r="D46" s="171"/>
      <c r="E46" s="171"/>
      <c r="F46" s="171"/>
      <c r="G46" s="172">
        <v>29</v>
      </c>
      <c r="H46" s="109">
        <v>6</v>
      </c>
      <c r="I46" s="109">
        <v>5.5</v>
      </c>
      <c r="J46" s="109">
        <v>4.5</v>
      </c>
      <c r="K46" s="109">
        <v>2.7384595673466596</v>
      </c>
      <c r="L46" s="68"/>
      <c r="M46" s="94"/>
      <c r="N46" s="68"/>
      <c r="O46" s="68"/>
      <c r="P46" s="68"/>
      <c r="Q46" s="68"/>
      <c r="S46" s="94"/>
    </row>
    <row r="47" spans="1:19" x14ac:dyDescent="0.2">
      <c r="A47" s="94"/>
      <c r="B47" s="107" t="s">
        <v>218</v>
      </c>
      <c r="C47" s="98" t="s">
        <v>219</v>
      </c>
      <c r="D47" s="171"/>
      <c r="E47" s="171"/>
      <c r="F47" s="171"/>
      <c r="G47" s="172">
        <v>0</v>
      </c>
      <c r="H47" s="71">
        <v>0</v>
      </c>
      <c r="I47" s="71">
        <v>0</v>
      </c>
      <c r="J47" s="71">
        <v>0</v>
      </c>
      <c r="K47" s="71">
        <v>0</v>
      </c>
      <c r="L47" s="68"/>
      <c r="M47" s="94"/>
      <c r="N47" s="68"/>
      <c r="O47" s="68"/>
      <c r="P47" s="68"/>
      <c r="Q47" s="68"/>
      <c r="S47" s="94"/>
    </row>
    <row r="48" spans="1:19" x14ac:dyDescent="0.2">
      <c r="A48" s="94"/>
      <c r="B48" s="208" t="s">
        <v>220</v>
      </c>
      <c r="C48" s="98" t="s">
        <v>221</v>
      </c>
      <c r="D48" s="171"/>
      <c r="E48" s="171"/>
      <c r="F48" s="171"/>
      <c r="G48" s="172">
        <v>0</v>
      </c>
      <c r="H48" s="109">
        <v>0.5</v>
      </c>
      <c r="I48" s="109">
        <v>4</v>
      </c>
      <c r="J48" s="109">
        <v>5</v>
      </c>
      <c r="K48" s="109">
        <v>4.1076893510199897</v>
      </c>
      <c r="L48" s="68"/>
      <c r="M48" s="94"/>
      <c r="N48" s="68"/>
      <c r="O48" s="68"/>
      <c r="P48" s="68"/>
      <c r="Q48" s="68"/>
      <c r="S48" s="94"/>
    </row>
    <row r="49" spans="1:19" x14ac:dyDescent="0.2">
      <c r="A49" s="94"/>
      <c r="B49" s="208"/>
      <c r="C49" s="98" t="s">
        <v>222</v>
      </c>
      <c r="D49" s="171"/>
      <c r="E49" s="171"/>
      <c r="F49" s="171"/>
      <c r="G49" s="172">
        <v>12.5</v>
      </c>
      <c r="H49" s="71">
        <v>12.5</v>
      </c>
      <c r="I49" s="71">
        <v>0</v>
      </c>
      <c r="J49" s="71">
        <v>0</v>
      </c>
      <c r="K49" s="71">
        <v>0</v>
      </c>
      <c r="L49" s="68"/>
      <c r="M49" s="94"/>
      <c r="N49" s="68"/>
      <c r="O49" s="68"/>
      <c r="P49" s="68"/>
      <c r="Q49" s="68"/>
      <c r="S49" s="94"/>
    </row>
    <row r="50" spans="1:19" x14ac:dyDescent="0.2">
      <c r="A50" s="94"/>
      <c r="B50" s="208"/>
      <c r="C50" s="98" t="s">
        <v>223</v>
      </c>
      <c r="D50" s="171"/>
      <c r="E50" s="171"/>
      <c r="F50" s="171"/>
      <c r="G50" s="172">
        <v>14.5</v>
      </c>
      <c r="H50" s="109">
        <v>16</v>
      </c>
      <c r="I50" s="109">
        <v>30</v>
      </c>
      <c r="J50" s="109">
        <v>94.5</v>
      </c>
      <c r="K50" s="109">
        <v>219.07676538773276</v>
      </c>
      <c r="L50" s="68"/>
      <c r="M50" s="94"/>
      <c r="N50" s="68"/>
      <c r="O50" s="68"/>
      <c r="P50" s="68"/>
      <c r="Q50" s="68"/>
      <c r="S50" s="94"/>
    </row>
    <row r="51" spans="1:19" x14ac:dyDescent="0.2">
      <c r="A51" s="94"/>
      <c r="B51" s="208"/>
      <c r="C51" s="98" t="s">
        <v>224</v>
      </c>
      <c r="D51" s="171"/>
      <c r="E51" s="171"/>
      <c r="F51" s="171"/>
      <c r="G51" s="172">
        <v>8</v>
      </c>
      <c r="H51" s="71">
        <v>0</v>
      </c>
      <c r="I51" s="71">
        <v>0</v>
      </c>
      <c r="J51" s="71">
        <v>0</v>
      </c>
      <c r="K51" s="71">
        <v>0</v>
      </c>
      <c r="L51" s="68"/>
      <c r="M51" s="94"/>
      <c r="N51" s="68"/>
      <c r="O51" s="68"/>
      <c r="P51" s="68"/>
      <c r="Q51" s="68"/>
      <c r="S51" s="94"/>
    </row>
    <row r="52" spans="1:19" x14ac:dyDescent="0.2">
      <c r="A52" s="94"/>
      <c r="B52" s="208"/>
      <c r="C52" s="98" t="s">
        <v>225</v>
      </c>
      <c r="D52" s="171"/>
      <c r="E52" s="171"/>
      <c r="F52" s="171"/>
      <c r="G52" s="172">
        <v>0</v>
      </c>
      <c r="H52" s="71">
        <v>0</v>
      </c>
      <c r="I52" s="71">
        <v>0</v>
      </c>
      <c r="J52" s="109">
        <v>2</v>
      </c>
      <c r="K52" s="109">
        <v>5.4769191346933193</v>
      </c>
      <c r="L52" s="68"/>
      <c r="M52" s="94"/>
      <c r="N52" s="68"/>
      <c r="O52" s="68"/>
      <c r="P52" s="68"/>
      <c r="Q52" s="68"/>
      <c r="S52" s="94"/>
    </row>
    <row r="53" spans="1:19" x14ac:dyDescent="0.2">
      <c r="A53" s="94"/>
      <c r="B53" s="208"/>
      <c r="C53" s="98" t="s">
        <v>226</v>
      </c>
      <c r="D53" s="171"/>
      <c r="E53" s="171"/>
      <c r="F53" s="171"/>
      <c r="G53" s="172">
        <v>0</v>
      </c>
      <c r="H53" s="71">
        <v>0</v>
      </c>
      <c r="I53" s="71">
        <v>0</v>
      </c>
      <c r="J53" s="71">
        <v>0</v>
      </c>
      <c r="K53" s="71">
        <v>0</v>
      </c>
      <c r="L53" s="68"/>
      <c r="M53" s="94"/>
      <c r="N53" s="68"/>
      <c r="O53" s="68"/>
      <c r="P53" s="68"/>
      <c r="Q53" s="68"/>
      <c r="S53" s="94"/>
    </row>
    <row r="54" spans="1:19" x14ac:dyDescent="0.2">
      <c r="A54" s="94"/>
      <c r="B54" s="208"/>
      <c r="C54" s="98" t="s">
        <v>227</v>
      </c>
      <c r="D54" s="171"/>
      <c r="E54" s="171"/>
      <c r="F54" s="171"/>
      <c r="G54" s="172">
        <v>2</v>
      </c>
      <c r="H54" s="71">
        <v>2</v>
      </c>
      <c r="I54" s="71">
        <v>0</v>
      </c>
      <c r="J54" s="71">
        <v>0</v>
      </c>
      <c r="K54" s="71">
        <v>0</v>
      </c>
      <c r="L54" s="68"/>
      <c r="M54" s="94"/>
      <c r="N54" s="68"/>
      <c r="O54" s="68"/>
      <c r="P54" s="68"/>
      <c r="Q54" s="68"/>
      <c r="S54" s="94"/>
    </row>
    <row r="55" spans="1:19" x14ac:dyDescent="0.2">
      <c r="A55" s="94"/>
      <c r="B55" s="208"/>
      <c r="C55" s="98" t="s">
        <v>228</v>
      </c>
      <c r="D55" s="171"/>
      <c r="E55" s="171"/>
      <c r="F55" s="171"/>
      <c r="G55" s="172">
        <v>5</v>
      </c>
      <c r="H55" s="71">
        <v>0</v>
      </c>
      <c r="I55" s="109">
        <v>1.5</v>
      </c>
      <c r="J55" s="109">
        <v>2.5</v>
      </c>
      <c r="K55" s="109">
        <v>2.7384595673466596</v>
      </c>
      <c r="L55" s="68"/>
      <c r="M55" s="94"/>
      <c r="N55" s="68"/>
      <c r="O55" s="68"/>
      <c r="P55" s="68"/>
      <c r="Q55" s="68"/>
      <c r="S55" s="94"/>
    </row>
    <row r="56" spans="1:19" x14ac:dyDescent="0.2">
      <c r="A56" s="94"/>
      <c r="B56" s="208"/>
      <c r="C56" s="98" t="s">
        <v>229</v>
      </c>
      <c r="D56" s="171"/>
      <c r="E56" s="171"/>
      <c r="F56" s="171"/>
      <c r="G56" s="172">
        <v>0</v>
      </c>
      <c r="H56" s="71">
        <v>0</v>
      </c>
      <c r="I56" s="71">
        <v>0</v>
      </c>
      <c r="J56" s="71">
        <v>0</v>
      </c>
      <c r="K56" s="71">
        <v>0</v>
      </c>
      <c r="L56" s="68"/>
      <c r="M56" s="94"/>
      <c r="N56" s="68"/>
      <c r="O56" s="68"/>
      <c r="P56" s="68"/>
      <c r="Q56" s="68"/>
      <c r="S56" s="94"/>
    </row>
    <row r="57" spans="1:19" x14ac:dyDescent="0.2">
      <c r="A57" s="94"/>
      <c r="B57" s="208"/>
      <c r="C57" s="98" t="s">
        <v>230</v>
      </c>
      <c r="D57" s="171"/>
      <c r="E57" s="171"/>
      <c r="F57" s="171"/>
      <c r="G57" s="172">
        <v>0</v>
      </c>
      <c r="H57" s="71">
        <v>0</v>
      </c>
      <c r="I57" s="71">
        <v>0</v>
      </c>
      <c r="J57" s="71">
        <v>0</v>
      </c>
      <c r="K57" s="71">
        <v>0</v>
      </c>
      <c r="L57" s="68"/>
      <c r="M57" s="94"/>
      <c r="N57" s="68"/>
      <c r="O57" s="68"/>
      <c r="P57" s="68"/>
      <c r="Q57" s="68"/>
      <c r="S57" s="94"/>
    </row>
    <row r="58" spans="1:19" x14ac:dyDescent="0.2">
      <c r="A58" s="94"/>
      <c r="B58" s="208"/>
      <c r="C58" s="98" t="s">
        <v>231</v>
      </c>
      <c r="D58" s="171"/>
      <c r="E58" s="171"/>
      <c r="F58" s="171"/>
      <c r="G58" s="172">
        <v>0</v>
      </c>
      <c r="H58" s="71">
        <v>0</v>
      </c>
      <c r="I58" s="71">
        <v>0</v>
      </c>
      <c r="J58" s="71">
        <v>0</v>
      </c>
      <c r="K58" s="71">
        <v>0</v>
      </c>
      <c r="L58" s="68"/>
      <c r="M58" s="94"/>
      <c r="N58" s="68"/>
      <c r="O58" s="68"/>
      <c r="P58" s="68"/>
      <c r="Q58" s="68"/>
      <c r="S58" s="94"/>
    </row>
    <row r="59" spans="1:19" x14ac:dyDescent="0.2">
      <c r="A59" s="94"/>
      <c r="B59" s="208"/>
      <c r="C59" s="98" t="s">
        <v>232</v>
      </c>
      <c r="D59" s="171"/>
      <c r="E59" s="171"/>
      <c r="F59" s="171"/>
      <c r="G59" s="172">
        <v>0</v>
      </c>
      <c r="H59" s="71">
        <v>0</v>
      </c>
      <c r="I59" s="71">
        <v>0</v>
      </c>
      <c r="J59" s="71">
        <v>0</v>
      </c>
      <c r="K59" s="71">
        <v>0</v>
      </c>
      <c r="L59" s="68"/>
      <c r="M59" s="94"/>
      <c r="N59" s="68"/>
      <c r="O59" s="68"/>
      <c r="P59" s="68"/>
      <c r="Q59" s="68"/>
      <c r="S59" s="94"/>
    </row>
    <row r="60" spans="1:19" x14ac:dyDescent="0.2">
      <c r="A60" s="94"/>
      <c r="B60" s="208"/>
      <c r="C60" s="98" t="s">
        <v>233</v>
      </c>
      <c r="D60" s="171"/>
      <c r="E60" s="171"/>
      <c r="F60" s="171"/>
      <c r="G60" s="172">
        <v>0</v>
      </c>
      <c r="H60" s="71">
        <v>0</v>
      </c>
      <c r="I60" s="71">
        <v>0</v>
      </c>
      <c r="J60" s="71">
        <v>0</v>
      </c>
      <c r="K60" s="71">
        <v>0</v>
      </c>
      <c r="L60" s="68"/>
      <c r="M60" s="94"/>
      <c r="N60" s="68"/>
      <c r="O60" s="68"/>
      <c r="P60" s="68"/>
      <c r="Q60" s="68"/>
      <c r="S60" s="94"/>
    </row>
    <row r="61" spans="1:19" x14ac:dyDescent="0.2">
      <c r="A61" s="94"/>
      <c r="B61" s="208"/>
      <c r="C61" s="98" t="s">
        <v>234</v>
      </c>
      <c r="D61" s="171"/>
      <c r="E61" s="171"/>
      <c r="F61" s="171"/>
      <c r="G61" s="172">
        <v>0</v>
      </c>
      <c r="H61" s="71">
        <v>0</v>
      </c>
      <c r="I61" s="71">
        <v>0</v>
      </c>
      <c r="J61" s="71">
        <v>0</v>
      </c>
      <c r="K61" s="71">
        <v>0</v>
      </c>
      <c r="L61" s="68"/>
      <c r="M61" s="94"/>
      <c r="N61" s="68"/>
      <c r="O61" s="68"/>
      <c r="P61" s="68"/>
      <c r="Q61" s="68"/>
      <c r="S61" s="94"/>
    </row>
    <row r="62" spans="1:19" x14ac:dyDescent="0.2">
      <c r="A62" s="94"/>
      <c r="B62" s="208"/>
      <c r="C62" s="98" t="s">
        <v>235</v>
      </c>
      <c r="D62" s="171"/>
      <c r="E62" s="171"/>
      <c r="F62" s="171"/>
      <c r="G62" s="172">
        <v>92.5</v>
      </c>
      <c r="H62" s="109">
        <v>47.5</v>
      </c>
      <c r="I62" s="71">
        <v>11</v>
      </c>
      <c r="J62" s="71">
        <v>0</v>
      </c>
      <c r="K62" s="71">
        <v>0</v>
      </c>
      <c r="L62" s="68"/>
      <c r="M62" s="94"/>
      <c r="N62" s="68"/>
      <c r="O62" s="68"/>
      <c r="P62" s="68"/>
      <c r="Q62" s="68"/>
      <c r="S62" s="94"/>
    </row>
    <row r="63" spans="1:19" x14ac:dyDescent="0.2">
      <c r="A63" s="94"/>
      <c r="B63" s="208"/>
      <c r="C63" s="98" t="s">
        <v>236</v>
      </c>
      <c r="D63" s="171"/>
      <c r="E63" s="171"/>
      <c r="F63" s="171"/>
      <c r="G63" s="172">
        <v>16.5</v>
      </c>
      <c r="H63" s="109">
        <v>6.5</v>
      </c>
      <c r="I63" s="71">
        <v>0</v>
      </c>
      <c r="J63" s="71">
        <v>0</v>
      </c>
      <c r="K63" s="71">
        <v>0</v>
      </c>
      <c r="L63" s="68"/>
      <c r="M63" s="94"/>
      <c r="N63" s="68"/>
      <c r="O63" s="68"/>
      <c r="P63" s="68"/>
      <c r="Q63" s="68"/>
      <c r="S63" s="94"/>
    </row>
    <row r="64" spans="1:19" x14ac:dyDescent="0.2">
      <c r="A64" s="94"/>
      <c r="B64" s="208"/>
      <c r="C64" s="98" t="s">
        <v>237</v>
      </c>
      <c r="D64" s="171"/>
      <c r="E64" s="171"/>
      <c r="F64" s="171"/>
      <c r="G64" s="172">
        <v>0</v>
      </c>
      <c r="H64" s="109">
        <v>0</v>
      </c>
      <c r="I64" s="71">
        <v>0</v>
      </c>
      <c r="J64" s="71">
        <v>42.5</v>
      </c>
      <c r="K64" s="71">
        <v>116.38453161223303</v>
      </c>
      <c r="L64" s="68"/>
      <c r="M64" s="94"/>
      <c r="N64" s="68"/>
      <c r="O64" s="68"/>
      <c r="P64" s="68"/>
      <c r="Q64" s="68"/>
      <c r="S64" s="94"/>
    </row>
    <row r="65" spans="1:19" x14ac:dyDescent="0.2">
      <c r="A65" s="94"/>
      <c r="B65" s="208"/>
      <c r="C65" s="98" t="s">
        <v>150</v>
      </c>
      <c r="D65" s="171"/>
      <c r="E65" s="171"/>
      <c r="F65" s="171"/>
      <c r="G65" s="172">
        <v>0</v>
      </c>
      <c r="H65" s="71">
        <v>0</v>
      </c>
      <c r="I65" s="109">
        <v>54</v>
      </c>
      <c r="J65" s="71">
        <v>54</v>
      </c>
      <c r="K65" s="71">
        <v>0</v>
      </c>
      <c r="L65" s="94"/>
      <c r="M65" s="94"/>
      <c r="N65" s="68"/>
      <c r="O65" s="68"/>
      <c r="P65" s="68"/>
      <c r="Q65" s="68"/>
      <c r="S65" s="94"/>
    </row>
    <row r="66" spans="1:19" x14ac:dyDescent="0.2">
      <c r="A66" s="94"/>
      <c r="B66" s="105" t="s">
        <v>238</v>
      </c>
      <c r="C66" s="98" t="s">
        <v>239</v>
      </c>
      <c r="D66" s="171"/>
      <c r="E66" s="171"/>
      <c r="F66" s="171"/>
      <c r="G66" s="172">
        <v>0</v>
      </c>
      <c r="H66" s="71">
        <v>0</v>
      </c>
      <c r="I66" s="71">
        <v>0</v>
      </c>
      <c r="J66" s="71">
        <v>0</v>
      </c>
      <c r="K66" s="71">
        <v>0</v>
      </c>
      <c r="L66" s="94"/>
      <c r="M66" s="94"/>
      <c r="N66" s="68"/>
      <c r="O66" s="68"/>
      <c r="P66" s="68"/>
      <c r="Q66" s="68"/>
      <c r="S66" s="94"/>
    </row>
    <row r="67" spans="1:19" x14ac:dyDescent="0.2">
      <c r="A67" s="94"/>
      <c r="B67" s="102" t="s">
        <v>240</v>
      </c>
      <c r="C67" s="98" t="s">
        <v>241</v>
      </c>
      <c r="D67" s="171"/>
      <c r="E67" s="171"/>
      <c r="F67" s="171"/>
      <c r="G67" s="172">
        <v>0</v>
      </c>
      <c r="H67" s="71">
        <v>0</v>
      </c>
      <c r="I67" s="71">
        <v>0</v>
      </c>
      <c r="J67" s="71">
        <v>0</v>
      </c>
      <c r="K67" s="71">
        <v>0</v>
      </c>
      <c r="L67" s="94"/>
      <c r="M67" s="94"/>
      <c r="N67" s="68"/>
      <c r="O67" s="68"/>
      <c r="P67" s="68"/>
      <c r="Q67" s="68"/>
      <c r="S67" s="94"/>
    </row>
    <row r="68" spans="1:19" x14ac:dyDescent="0.2">
      <c r="A68" s="94"/>
      <c r="B68" s="103"/>
      <c r="C68" s="98" t="s">
        <v>242</v>
      </c>
      <c r="D68" s="171"/>
      <c r="E68" s="171"/>
      <c r="F68" s="171"/>
      <c r="G68" s="172">
        <v>0</v>
      </c>
      <c r="H68" s="71">
        <v>0</v>
      </c>
      <c r="I68" s="71">
        <v>151.5</v>
      </c>
      <c r="J68" s="71">
        <v>321</v>
      </c>
      <c r="K68" s="71">
        <v>464.16889666525879</v>
      </c>
      <c r="L68" s="94"/>
      <c r="M68" s="94"/>
      <c r="N68" s="68"/>
      <c r="O68" s="68"/>
      <c r="P68" s="68"/>
      <c r="Q68" s="68"/>
      <c r="S68" s="94"/>
    </row>
    <row r="69" spans="1:19" x14ac:dyDescent="0.2">
      <c r="A69" s="94"/>
      <c r="B69" s="94"/>
      <c r="C69" s="95" t="s">
        <v>47</v>
      </c>
      <c r="D69" s="96">
        <f t="shared" ref="D69:E69" si="0">SUM(D10:D68)</f>
        <v>0</v>
      </c>
      <c r="E69" s="96">
        <f t="shared" si="0"/>
        <v>0</v>
      </c>
      <c r="F69" s="96">
        <f>SUM(F10:F68)</f>
        <v>0</v>
      </c>
      <c r="G69" s="96">
        <f t="shared" ref="G69:J69" si="1">SUM(G10:G68)</f>
        <v>306.84300000000002</v>
      </c>
      <c r="H69" s="96">
        <f t="shared" si="1"/>
        <v>133.87799999999999</v>
      </c>
      <c r="I69" s="96">
        <f t="shared" si="1"/>
        <v>294.34000000000003</v>
      </c>
      <c r="J69" s="96">
        <f t="shared" si="1"/>
        <v>579.21050000000002</v>
      </c>
      <c r="K69" s="96">
        <f t="shared" ref="K69" si="2">SUM(K10:K68)</f>
        <v>896.13487804830447</v>
      </c>
      <c r="L69" s="94"/>
      <c r="M69" s="94"/>
    </row>
    <row r="70" spans="1:19" x14ac:dyDescent="0.2">
      <c r="A70" s="94"/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</row>
    <row r="71" spans="1:19" x14ac:dyDescent="0.2">
      <c r="A71" s="94"/>
      <c r="B71" s="94"/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4"/>
    </row>
    <row r="72" spans="1:19" x14ac:dyDescent="0.2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</row>
    <row r="73" spans="1:19" ht="15.75" x14ac:dyDescent="0.25">
      <c r="A73" s="26"/>
      <c r="B73" s="26" t="s">
        <v>290</v>
      </c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</row>
    <row r="74" spans="1:19" x14ac:dyDescent="0.2">
      <c r="A74" s="94"/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</row>
    <row r="75" spans="1:19" hidden="1" x14ac:dyDescent="0.2">
      <c r="A75" s="94"/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</row>
    <row r="76" spans="1:19" hidden="1" x14ac:dyDescent="0.2">
      <c r="A76" s="94"/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</row>
    <row r="77" spans="1:19" hidden="1" x14ac:dyDescent="0.2">
      <c r="A77" s="94"/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</row>
    <row r="78" spans="1:19" hidden="1" x14ac:dyDescent="0.2">
      <c r="A78" s="94"/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</row>
    <row r="79" spans="1:19" hidden="1" x14ac:dyDescent="0.2">
      <c r="A79" s="94"/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</row>
    <row r="80" spans="1:19" hidden="1" x14ac:dyDescent="0.2">
      <c r="A80" s="94"/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</row>
    <row r="81" spans="1:13" hidden="1" x14ac:dyDescent="0.2">
      <c r="A81" s="94"/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</row>
    <row r="82" spans="1:13" hidden="1" x14ac:dyDescent="0.2">
      <c r="A82" s="94"/>
      <c r="B82" s="94"/>
      <c r="C82" s="94"/>
      <c r="D82" s="94"/>
      <c r="E82" s="94"/>
      <c r="F82" s="94"/>
      <c r="G82" s="94"/>
      <c r="H82" s="94"/>
      <c r="I82" s="94"/>
      <c r="J82" s="94"/>
      <c r="K82" s="94"/>
      <c r="L82" s="94"/>
      <c r="M82" s="94"/>
    </row>
    <row r="83" spans="1:13" hidden="1" x14ac:dyDescent="0.2">
      <c r="A83" s="94"/>
      <c r="B83" s="94"/>
      <c r="C83" s="94"/>
      <c r="D83" s="94"/>
      <c r="E83" s="94"/>
      <c r="F83" s="94"/>
      <c r="G83" s="94"/>
      <c r="H83" s="94"/>
      <c r="I83" s="94"/>
      <c r="J83" s="94"/>
      <c r="K83" s="94"/>
      <c r="L83" s="94"/>
      <c r="M83" s="94"/>
    </row>
    <row r="84" spans="1:13" hidden="1" x14ac:dyDescent="0.2">
      <c r="A84" s="94"/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</row>
    <row r="85" spans="1:13" hidden="1" x14ac:dyDescent="0.2">
      <c r="A85" s="94"/>
      <c r="B85" s="94"/>
      <c r="C85" s="94"/>
      <c r="D85" s="94"/>
      <c r="E85" s="94"/>
      <c r="F85" s="94"/>
      <c r="G85" s="94"/>
      <c r="H85" s="94"/>
      <c r="I85" s="94"/>
      <c r="J85" s="94"/>
      <c r="K85" s="94"/>
      <c r="L85" s="94"/>
      <c r="M85" s="94"/>
    </row>
  </sheetData>
  <mergeCells count="3">
    <mergeCell ref="B19:B23"/>
    <mergeCell ref="B48:B65"/>
    <mergeCell ref="D8:K8"/>
  </mergeCells>
  <hyperlinks>
    <hyperlink ref="K1" location="Menu!A1" display="Menu"/>
  </hyperlinks>
  <pageMargins left="0.7" right="0.7" top="0.75" bottom="0.75" header="0.3" footer="0.3"/>
  <pageSetup orientation="portrait" r:id="rId1"/>
  <ignoredErrors>
    <ignoredError sqref="F69:J69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0000"/>
  </sheetPr>
  <dimension ref="A1:W469"/>
  <sheetViews>
    <sheetView zoomScale="70" zoomScaleNormal="70" workbookViewId="0">
      <selection activeCell="M40" sqref="M40"/>
    </sheetView>
  </sheetViews>
  <sheetFormatPr defaultColWidth="0" defaultRowHeight="12.75" zeroHeight="1" x14ac:dyDescent="0.2"/>
  <cols>
    <col min="1" max="1" width="3.625" customWidth="1"/>
    <col min="2" max="2" width="25.5" customWidth="1"/>
    <col min="3" max="3" width="59.375" customWidth="1"/>
    <col min="4" max="6" width="11.625" style="110" customWidth="1"/>
    <col min="7" max="18" width="11.625" customWidth="1"/>
    <col min="19" max="19" width="3.625" customWidth="1"/>
    <col min="20" max="20" width="28.25" customWidth="1"/>
    <col min="21" max="21" width="3.625" customWidth="1"/>
    <col min="22" max="16384" width="9" hidden="1"/>
  </cols>
  <sheetData>
    <row r="1" spans="1:23" ht="18" x14ac:dyDescent="0.25">
      <c r="A1" s="24" t="s">
        <v>139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7" t="s">
        <v>39</v>
      </c>
      <c r="S1" s="24"/>
      <c r="T1" s="24"/>
      <c r="U1" s="24"/>
      <c r="V1" s="24"/>
      <c r="W1" s="24"/>
    </row>
    <row r="2" spans="1:23" ht="15.75" x14ac:dyDescent="0.25">
      <c r="A2" s="194" t="str">
        <f ca="1">RIGHT(CELL("filename", $A$1), LEN(CELL("filename", $A$1)) - SEARCH("]", CELL("filename", $A$1)))</f>
        <v>Forecast Expenditure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30" t="s">
        <v>40</v>
      </c>
      <c r="R2" s="193" t="str">
        <f>IF(SUM(D68:R68)=0,"OK","Check!")</f>
        <v>OK</v>
      </c>
      <c r="S2" s="26"/>
      <c r="T2" s="26"/>
      <c r="U2" s="26"/>
      <c r="V2" s="26"/>
      <c r="W2" s="26"/>
    </row>
    <row r="3" spans="1:23" x14ac:dyDescent="0.2">
      <c r="A3" s="25"/>
      <c r="B3" s="25"/>
      <c r="C3" s="25"/>
      <c r="D3" s="92"/>
      <c r="E3" s="92"/>
      <c r="F3" s="92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</row>
    <row r="4" spans="1:23" s="110" customFormat="1" x14ac:dyDescent="0.2">
      <c r="A4" s="90"/>
      <c r="B4" s="88" t="s">
        <v>460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</row>
    <row r="5" spans="1:23" s="110" customFormat="1" x14ac:dyDescent="0.2">
      <c r="A5" s="90"/>
      <c r="B5" s="89" t="s">
        <v>243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</row>
    <row r="6" spans="1:23" s="110" customFormat="1" x14ac:dyDescent="0.2">
      <c r="A6" s="90"/>
      <c r="B6" s="94"/>
      <c r="C6" s="94"/>
      <c r="D6" s="211" t="s">
        <v>462</v>
      </c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3"/>
      <c r="S6" s="90"/>
      <c r="T6" s="90"/>
      <c r="U6" s="90"/>
      <c r="V6" s="90"/>
      <c r="W6" s="90"/>
    </row>
    <row r="7" spans="1:23" s="110" customFormat="1" x14ac:dyDescent="0.2">
      <c r="A7" s="90"/>
      <c r="B7" s="100" t="s">
        <v>177</v>
      </c>
      <c r="C7" s="91" t="s">
        <v>178</v>
      </c>
      <c r="D7" s="91" t="s">
        <v>452</v>
      </c>
      <c r="E7" s="91" t="s">
        <v>453</v>
      </c>
      <c r="F7" s="91" t="s">
        <v>454</v>
      </c>
      <c r="G7" s="91" t="s">
        <v>455</v>
      </c>
      <c r="H7" s="91" t="s">
        <v>456</v>
      </c>
      <c r="I7" s="91" t="s">
        <v>457</v>
      </c>
      <c r="J7" s="91" t="s">
        <v>458</v>
      </c>
      <c r="K7" s="91" t="s">
        <v>459</v>
      </c>
      <c r="L7" s="91" t="s">
        <v>440</v>
      </c>
      <c r="M7" s="91" t="s">
        <v>441</v>
      </c>
      <c r="N7" s="91" t="s">
        <v>442</v>
      </c>
      <c r="O7" s="91" t="s">
        <v>443</v>
      </c>
      <c r="P7" s="91" t="s">
        <v>444</v>
      </c>
      <c r="Q7" s="91" t="s">
        <v>445</v>
      </c>
      <c r="R7" s="91" t="s">
        <v>446</v>
      </c>
      <c r="S7" s="90"/>
      <c r="T7" s="155" t="s">
        <v>410</v>
      </c>
      <c r="U7" s="90"/>
      <c r="V7" s="90"/>
      <c r="W7" s="90"/>
    </row>
    <row r="8" spans="1:23" s="110" customFormat="1" x14ac:dyDescent="0.2">
      <c r="A8" s="90"/>
      <c r="B8" s="101" t="s">
        <v>179</v>
      </c>
      <c r="C8" s="99" t="s">
        <v>180</v>
      </c>
      <c r="D8" s="175">
        <f>'Historical Expenditure'!D24*Inflation!D$10</f>
        <v>0</v>
      </c>
      <c r="E8" s="175">
        <f>'Historical Expenditure'!E24*Inflation!E$10</f>
        <v>0</v>
      </c>
      <c r="F8" s="175">
        <f>'Historical Expenditure'!F24*Inflation!F$10</f>
        <v>0</v>
      </c>
      <c r="G8" s="192">
        <f>'Historical Expenditure'!G24*Inflation!F$10</f>
        <v>341927.04253669683</v>
      </c>
      <c r="H8" s="192">
        <f>'Historical Expenditure'!H24*Inflation!G$10</f>
        <v>130898.56823935175</v>
      </c>
      <c r="I8" s="192">
        <f>'Historical Expenditure'!I24*Inflation!H$10</f>
        <v>75288.75280526164</v>
      </c>
      <c r="J8" s="192">
        <f>'Historical Expenditure'!J24*Inflation!I$10</f>
        <v>122775.41993796645</v>
      </c>
      <c r="K8" s="192">
        <f>'Historical Expenditure'!K24*Inflation!J$10</f>
        <v>272582.09812089469</v>
      </c>
      <c r="L8" s="191">
        <f>SUMIF('Project List'!$G$9:$G$92,$T8,'Project List'!H$9:H$92)*Inflation!$K$10</f>
        <v>28535.697919086633</v>
      </c>
      <c r="M8" s="191">
        <f>SUMIF('Project List'!$G$9:$G$92,$T8,'Project List'!I$9:I$92)*Inflation!$K$10</f>
        <v>28535.697919086633</v>
      </c>
      <c r="N8" s="191">
        <f>SUMIF('Project List'!$G$9:$G$92,$T8,'Project List'!J$9:J$92)*Inflation!$K$10</f>
        <v>28535.697919086633</v>
      </c>
      <c r="O8" s="191">
        <f>SUMIF('Project List'!$G$9:$G$92,$T8,'Project List'!K$9:K$92)*Inflation!$K$10</f>
        <v>28535.697919086633</v>
      </c>
      <c r="P8" s="191">
        <f>SUMIF('Project List'!$G$9:$G$92,$T8,'Project List'!L$9:L$92)*Inflation!$K$10</f>
        <v>28535.697919086633</v>
      </c>
      <c r="Q8" s="191">
        <f>SUMIF('Project List'!$G$9:$G$92,$T8,'Project List'!M$9:M$92)*Inflation!$K$10</f>
        <v>28535.697919086633</v>
      </c>
      <c r="R8" s="191">
        <f>SUMIF('Project List'!$G$9:$G$92,$T8,'Project List'!N$9:N$92)*Inflation!$K$10</f>
        <v>28535.697919086633</v>
      </c>
      <c r="S8" s="90"/>
      <c r="T8" s="228" t="s">
        <v>431</v>
      </c>
      <c r="U8" s="90"/>
      <c r="V8" s="90"/>
      <c r="W8" s="90"/>
    </row>
    <row r="9" spans="1:23" s="110" customFormat="1" x14ac:dyDescent="0.2">
      <c r="A9" s="90"/>
      <c r="B9" s="102" t="s">
        <v>181</v>
      </c>
      <c r="C9" s="99" t="s">
        <v>182</v>
      </c>
      <c r="D9" s="175">
        <f>'Historical Expenditure'!D25*Inflation!D$10</f>
        <v>0</v>
      </c>
      <c r="E9" s="175">
        <f>'Historical Expenditure'!E25*Inflation!E$10</f>
        <v>0</v>
      </c>
      <c r="F9" s="175">
        <f>'Historical Expenditure'!F25*Inflation!F$10</f>
        <v>0</v>
      </c>
      <c r="G9" s="192">
        <f>'Historical Expenditure'!G25*Inflation!F$10</f>
        <v>0</v>
      </c>
      <c r="H9" s="192">
        <f>'Historical Expenditure'!H25*Inflation!G$10</f>
        <v>0</v>
      </c>
      <c r="I9" s="192">
        <f>'Historical Expenditure'!I25*Inflation!H$10</f>
        <v>0</v>
      </c>
      <c r="J9" s="192">
        <f>'Historical Expenditure'!J25*Inflation!I$10</f>
        <v>0</v>
      </c>
      <c r="K9" s="192">
        <f>'Historical Expenditure'!K25*Inflation!J$10</f>
        <v>0</v>
      </c>
      <c r="L9" s="191">
        <f>SUMIF('Project List'!$G$9:$G$92,$T9,'Project List'!H$9:H$92)*Inflation!$K$10</f>
        <v>0</v>
      </c>
      <c r="M9" s="191">
        <f>SUMIF('Project List'!$G$9:$G$92,$T9,'Project List'!I$9:I$92)*Inflation!$K$10</f>
        <v>0</v>
      </c>
      <c r="N9" s="191">
        <f>SUMIF('Project List'!$G$9:$G$92,$T9,'Project List'!J$9:J$92)*Inflation!$K$10</f>
        <v>0</v>
      </c>
      <c r="O9" s="191">
        <f>SUMIF('Project List'!$G$9:$G$92,$T9,'Project List'!K$9:K$92)*Inflation!$K$10</f>
        <v>0</v>
      </c>
      <c r="P9" s="191">
        <f>SUMIF('Project List'!$G$9:$G$92,$T9,'Project List'!L$9:L$92)*Inflation!$K$10</f>
        <v>0</v>
      </c>
      <c r="Q9" s="191">
        <f>SUMIF('Project List'!$G$9:$G$92,$T9,'Project List'!M$9:M$92)*Inflation!$K$10</f>
        <v>0</v>
      </c>
      <c r="R9" s="191">
        <f>SUMIF('Project List'!$G$9:$G$92,$T9,'Project List'!N$9:N$92)*Inflation!$K$10</f>
        <v>0</v>
      </c>
      <c r="S9" s="90"/>
      <c r="T9" s="228" t="s">
        <v>411</v>
      </c>
      <c r="U9" s="90"/>
      <c r="V9" s="90"/>
      <c r="W9" s="90"/>
    </row>
    <row r="10" spans="1:23" s="110" customFormat="1" x14ac:dyDescent="0.2">
      <c r="A10" s="90"/>
      <c r="B10" s="102"/>
      <c r="C10" s="99" t="s">
        <v>183</v>
      </c>
      <c r="D10" s="175">
        <f>'Historical Expenditure'!D26*Inflation!D$10</f>
        <v>0</v>
      </c>
      <c r="E10" s="175">
        <f>'Historical Expenditure'!E26*Inflation!E$10</f>
        <v>0</v>
      </c>
      <c r="F10" s="175">
        <f>'Historical Expenditure'!F26*Inflation!F$10</f>
        <v>0</v>
      </c>
      <c r="G10" s="192">
        <f>'Historical Expenditure'!G26*Inflation!F$10</f>
        <v>307053.80267905787</v>
      </c>
      <c r="H10" s="192">
        <f>'Historical Expenditure'!H26*Inflation!G$10</f>
        <v>373512.99188744463</v>
      </c>
      <c r="I10" s="192">
        <f>'Historical Expenditure'!I26*Inflation!H$10</f>
        <v>187865.07757462398</v>
      </c>
      <c r="J10" s="192">
        <f>'Historical Expenditure'!J26*Inflation!I$10</f>
        <v>284060.56854746747</v>
      </c>
      <c r="K10" s="192">
        <f>'Historical Expenditure'!K26*Inflation!J$10</f>
        <v>554146.9631628159</v>
      </c>
      <c r="L10" s="191">
        <f>SUMIF('Project List'!$G$9:$G$92,$T10,'Project List'!H$9:H$92)*Inflation!$K$10</f>
        <v>538760.62746682065</v>
      </c>
      <c r="M10" s="191">
        <f>SUMIF('Project List'!$G$9:$G$92,$T10,'Project List'!I$9:I$92)*Inflation!$K$10</f>
        <v>594877.67131241248</v>
      </c>
      <c r="N10" s="191">
        <f>SUMIF('Project List'!$G$9:$G$92,$T10,'Project List'!J$9:J$92)*Inflation!$K$10</f>
        <v>594877.67131241248</v>
      </c>
      <c r="O10" s="191">
        <f>SUMIF('Project List'!$G$9:$G$92,$T10,'Project List'!K$9:K$92)*Inflation!$K$10</f>
        <v>594877.67131241248</v>
      </c>
      <c r="P10" s="191">
        <f>SUMIF('Project List'!$G$9:$G$92,$T10,'Project List'!L$9:L$92)*Inflation!$K$10</f>
        <v>594877.67131241248</v>
      </c>
      <c r="Q10" s="191">
        <f>SUMIF('Project List'!$G$9:$G$92,$T10,'Project List'!M$9:M$92)*Inflation!$K$10</f>
        <v>594877.67131241248</v>
      </c>
      <c r="R10" s="191">
        <f>SUMIF('Project List'!$G$9:$G$92,$T10,'Project List'!N$9:N$92)*Inflation!$K$10</f>
        <v>594877.67131241248</v>
      </c>
      <c r="S10" s="90"/>
      <c r="T10" s="228" t="s">
        <v>428</v>
      </c>
      <c r="U10" s="90"/>
      <c r="V10" s="90"/>
      <c r="W10" s="90"/>
    </row>
    <row r="11" spans="1:23" s="110" customFormat="1" x14ac:dyDescent="0.2">
      <c r="A11" s="90"/>
      <c r="B11" s="102"/>
      <c r="C11" s="99" t="s">
        <v>184</v>
      </c>
      <c r="D11" s="175">
        <f>'Historical Expenditure'!D27*Inflation!D$10</f>
        <v>0</v>
      </c>
      <c r="E11" s="175">
        <f>'Historical Expenditure'!E27*Inflation!E$10</f>
        <v>0</v>
      </c>
      <c r="F11" s="175">
        <f>'Historical Expenditure'!F27*Inflation!F$10</f>
        <v>0</v>
      </c>
      <c r="G11" s="192">
        <f>'Historical Expenditure'!G27*Inflation!F$10</f>
        <v>0</v>
      </c>
      <c r="H11" s="192">
        <f>'Historical Expenditure'!H27*Inflation!G$10</f>
        <v>0</v>
      </c>
      <c r="I11" s="192">
        <f>'Historical Expenditure'!I27*Inflation!H$10</f>
        <v>0</v>
      </c>
      <c r="J11" s="192">
        <f>'Historical Expenditure'!J27*Inflation!I$10</f>
        <v>0</v>
      </c>
      <c r="K11" s="192">
        <f>'Historical Expenditure'!K27*Inflation!J$10</f>
        <v>0</v>
      </c>
      <c r="L11" s="191">
        <f>SUMIF('Project List'!$G$9:$G$92,$T11,'Project List'!H$9:H$92)*Inflation!$K$10</f>
        <v>0</v>
      </c>
      <c r="M11" s="191">
        <f>SUMIF('Project List'!$G$9:$G$92,$T11,'Project List'!I$9:I$92)*Inflation!$K$10</f>
        <v>0</v>
      </c>
      <c r="N11" s="191">
        <f>SUMIF('Project List'!$G$9:$G$92,$T11,'Project List'!J$9:J$92)*Inflation!$K$10</f>
        <v>0</v>
      </c>
      <c r="O11" s="191">
        <f>SUMIF('Project List'!$G$9:$G$92,$T11,'Project List'!K$9:K$92)*Inflation!$K$10</f>
        <v>0</v>
      </c>
      <c r="P11" s="191">
        <f>SUMIF('Project List'!$G$9:$G$92,$T11,'Project List'!L$9:L$92)*Inflation!$K$10</f>
        <v>0</v>
      </c>
      <c r="Q11" s="191">
        <f>SUMIF('Project List'!$G$9:$G$92,$T11,'Project List'!M$9:M$92)*Inflation!$K$10</f>
        <v>0</v>
      </c>
      <c r="R11" s="191">
        <f>SUMIF('Project List'!$G$9:$G$92,$T11,'Project List'!N$9:N$92)*Inflation!$K$10</f>
        <v>0</v>
      </c>
      <c r="S11" s="90"/>
      <c r="T11" s="228" t="s">
        <v>412</v>
      </c>
      <c r="U11" s="90"/>
      <c r="V11" s="90"/>
      <c r="W11" s="90"/>
    </row>
    <row r="12" spans="1:23" s="110" customFormat="1" x14ac:dyDescent="0.2">
      <c r="A12" s="90"/>
      <c r="B12" s="102"/>
      <c r="C12" s="99" t="s">
        <v>185</v>
      </c>
      <c r="D12" s="175">
        <f>'Historical Expenditure'!D28*Inflation!D$10</f>
        <v>0</v>
      </c>
      <c r="E12" s="175">
        <f>'Historical Expenditure'!E28*Inflation!E$10</f>
        <v>0</v>
      </c>
      <c r="F12" s="175">
        <f>'Historical Expenditure'!F28*Inflation!F$10</f>
        <v>0</v>
      </c>
      <c r="G12" s="192">
        <f>'Historical Expenditure'!G28*Inflation!F$10</f>
        <v>62403.38604064432</v>
      </c>
      <c r="H12" s="192">
        <f>'Historical Expenditure'!H28*Inflation!G$10</f>
        <v>61367.167453253547</v>
      </c>
      <c r="I12" s="192">
        <f>'Historical Expenditure'!I28*Inflation!H$10</f>
        <v>0</v>
      </c>
      <c r="J12" s="192">
        <f>'Historical Expenditure'!J28*Inflation!I$10</f>
        <v>0</v>
      </c>
      <c r="K12" s="192">
        <f>'Historical Expenditure'!K28*Inflation!J$10</f>
        <v>0</v>
      </c>
      <c r="L12" s="191">
        <f>SUMIF('Project List'!$G$9:$G$92,$T12,'Project List'!H$9:H$92)*Inflation!$K$10</f>
        <v>0</v>
      </c>
      <c r="M12" s="191">
        <f>SUMIF('Project List'!$G$9:$G$92,$T12,'Project List'!I$9:I$92)*Inflation!$K$10</f>
        <v>0</v>
      </c>
      <c r="N12" s="191">
        <f>SUMIF('Project List'!$G$9:$G$92,$T12,'Project List'!J$9:J$92)*Inflation!$K$10</f>
        <v>0</v>
      </c>
      <c r="O12" s="191">
        <f>SUMIF('Project List'!$G$9:$G$92,$T12,'Project List'!K$9:K$92)*Inflation!$K$10</f>
        <v>0</v>
      </c>
      <c r="P12" s="191">
        <f>SUMIF('Project List'!$G$9:$G$92,$T12,'Project List'!L$9:L$92)*Inflation!$K$10</f>
        <v>0</v>
      </c>
      <c r="Q12" s="191">
        <f>SUMIF('Project List'!$G$9:$G$92,$T12,'Project List'!M$9:M$92)*Inflation!$K$10</f>
        <v>0</v>
      </c>
      <c r="R12" s="191">
        <f>SUMIF('Project List'!$G$9:$G$92,$T12,'Project List'!N$9:N$92)*Inflation!$K$10</f>
        <v>0</v>
      </c>
      <c r="S12" s="90"/>
      <c r="T12" s="228" t="s">
        <v>413</v>
      </c>
      <c r="U12" s="90"/>
      <c r="V12" s="90"/>
      <c r="W12" s="90"/>
    </row>
    <row r="13" spans="1:23" s="110" customFormat="1" x14ac:dyDescent="0.2">
      <c r="A13" s="90"/>
      <c r="B13" s="102"/>
      <c r="C13" s="99" t="s">
        <v>186</v>
      </c>
      <c r="D13" s="175">
        <f>'Historical Expenditure'!D29*Inflation!D$10</f>
        <v>0</v>
      </c>
      <c r="E13" s="175">
        <f>'Historical Expenditure'!E29*Inflation!E$10</f>
        <v>0</v>
      </c>
      <c r="F13" s="175">
        <f>'Historical Expenditure'!F29*Inflation!F$10</f>
        <v>0</v>
      </c>
      <c r="G13" s="192">
        <f>'Historical Expenditure'!G29*Inflation!F$10</f>
        <v>0</v>
      </c>
      <c r="H13" s="192">
        <f>'Historical Expenditure'!H29*Inflation!G$10</f>
        <v>0</v>
      </c>
      <c r="I13" s="192">
        <f>'Historical Expenditure'!I29*Inflation!H$10</f>
        <v>0</v>
      </c>
      <c r="J13" s="192">
        <f>'Historical Expenditure'!J29*Inflation!I$10</f>
        <v>0</v>
      </c>
      <c r="K13" s="192">
        <f>'Historical Expenditure'!K29*Inflation!J$10</f>
        <v>0</v>
      </c>
      <c r="L13" s="191">
        <f>SUMIF('Project List'!$G$9:$G$92,$T13,'Project List'!H$9:H$92)*Inflation!$K$10</f>
        <v>0</v>
      </c>
      <c r="M13" s="191">
        <f>SUMIF('Project List'!$G$9:$G$92,$T13,'Project List'!I$9:I$92)*Inflation!$K$10</f>
        <v>0</v>
      </c>
      <c r="N13" s="191">
        <f>SUMIF('Project List'!$G$9:$G$92,$T13,'Project List'!J$9:J$92)*Inflation!$K$10</f>
        <v>0</v>
      </c>
      <c r="O13" s="191">
        <f>SUMIF('Project List'!$G$9:$G$92,$T13,'Project List'!K$9:K$92)*Inflation!$K$10</f>
        <v>0</v>
      </c>
      <c r="P13" s="191">
        <f>SUMIF('Project List'!$G$9:$G$92,$T13,'Project List'!L$9:L$92)*Inflation!$K$10</f>
        <v>0</v>
      </c>
      <c r="Q13" s="191">
        <f>SUMIF('Project List'!$G$9:$G$92,$T13,'Project List'!M$9:M$92)*Inflation!$K$10</f>
        <v>0</v>
      </c>
      <c r="R13" s="191">
        <f>SUMIF('Project List'!$G$9:$G$92,$T13,'Project List'!N$9:N$92)*Inflation!$K$10</f>
        <v>0</v>
      </c>
      <c r="S13" s="90"/>
      <c r="T13" s="228" t="s">
        <v>414</v>
      </c>
      <c r="U13" s="90"/>
      <c r="V13" s="90"/>
      <c r="W13" s="90"/>
    </row>
    <row r="14" spans="1:23" s="110" customFormat="1" x14ac:dyDescent="0.2">
      <c r="A14" s="90"/>
      <c r="B14" s="102"/>
      <c r="C14" s="99" t="s">
        <v>187</v>
      </c>
      <c r="D14" s="175">
        <f>'Historical Expenditure'!D30*Inflation!D$10</f>
        <v>0</v>
      </c>
      <c r="E14" s="175">
        <f>'Historical Expenditure'!E30*Inflation!E$10</f>
        <v>0</v>
      </c>
      <c r="F14" s="175">
        <f>'Historical Expenditure'!F30*Inflation!F$10</f>
        <v>0</v>
      </c>
      <c r="G14" s="192">
        <f>'Historical Expenditure'!G30*Inflation!F$10</f>
        <v>0</v>
      </c>
      <c r="H14" s="192">
        <f>'Historical Expenditure'!H30*Inflation!G$10</f>
        <v>0</v>
      </c>
      <c r="I14" s="192">
        <f>'Historical Expenditure'!I30*Inflation!H$10</f>
        <v>0</v>
      </c>
      <c r="J14" s="192">
        <f>'Historical Expenditure'!J30*Inflation!I$10</f>
        <v>0</v>
      </c>
      <c r="K14" s="192">
        <f>'Historical Expenditure'!K30*Inflation!J$10</f>
        <v>0</v>
      </c>
      <c r="L14" s="191">
        <f>SUMIF('Project List'!$G$9:$G$92,$T14,'Project List'!H$9:H$92)*Inflation!$K$10</f>
        <v>0</v>
      </c>
      <c r="M14" s="191">
        <f>SUMIF('Project List'!$G$9:$G$92,$T14,'Project List'!I$9:I$92)*Inflation!$K$10</f>
        <v>0</v>
      </c>
      <c r="N14" s="191">
        <f>SUMIF('Project List'!$G$9:$G$92,$T14,'Project List'!J$9:J$92)*Inflation!$K$10</f>
        <v>0</v>
      </c>
      <c r="O14" s="191">
        <f>SUMIF('Project List'!$G$9:$G$92,$T14,'Project List'!K$9:K$92)*Inflation!$K$10</f>
        <v>0</v>
      </c>
      <c r="P14" s="191">
        <f>SUMIF('Project List'!$G$9:$G$92,$T14,'Project List'!L$9:L$92)*Inflation!$K$10</f>
        <v>0</v>
      </c>
      <c r="Q14" s="191">
        <f>SUMIF('Project List'!$G$9:$G$92,$T14,'Project List'!M$9:M$92)*Inflation!$K$10</f>
        <v>0</v>
      </c>
      <c r="R14" s="191">
        <f>SUMIF('Project List'!$G$9:$G$92,$T14,'Project List'!N$9:N$92)*Inflation!$K$10</f>
        <v>0</v>
      </c>
      <c r="S14" s="90"/>
      <c r="T14" s="228" t="s">
        <v>415</v>
      </c>
      <c r="U14" s="90"/>
      <c r="V14" s="90"/>
      <c r="W14" s="90"/>
    </row>
    <row r="15" spans="1:23" s="110" customFormat="1" x14ac:dyDescent="0.2">
      <c r="A15" s="90"/>
      <c r="B15" s="102"/>
      <c r="C15" s="99" t="s">
        <v>150</v>
      </c>
      <c r="D15" s="175">
        <f>'Historical Expenditure'!D31*Inflation!D$10</f>
        <v>0</v>
      </c>
      <c r="E15" s="175">
        <f>'Historical Expenditure'!E31*Inflation!E$10</f>
        <v>0</v>
      </c>
      <c r="F15" s="175">
        <f>'Historical Expenditure'!F31*Inflation!F$10</f>
        <v>0</v>
      </c>
      <c r="G15" s="192">
        <f>'Historical Expenditure'!G31*Inflation!F$10</f>
        <v>0</v>
      </c>
      <c r="H15" s="192">
        <f>'Historical Expenditure'!H31*Inflation!G$10</f>
        <v>0</v>
      </c>
      <c r="I15" s="192">
        <f>'Historical Expenditure'!I31*Inflation!H$10</f>
        <v>0</v>
      </c>
      <c r="J15" s="192">
        <f>'Historical Expenditure'!J31*Inflation!I$10</f>
        <v>0</v>
      </c>
      <c r="K15" s="192">
        <f>'Historical Expenditure'!K31*Inflation!J$10</f>
        <v>0</v>
      </c>
      <c r="L15" s="191">
        <f>SUMIF('Project List'!$G$9:$G$92,$T15,'Project List'!H$9:H$92)*Inflation!$K$10</f>
        <v>0</v>
      </c>
      <c r="M15" s="191">
        <f>SUMIF('Project List'!$G$9:$G$92,$T15,'Project List'!I$9:I$92)*Inflation!$K$10</f>
        <v>0</v>
      </c>
      <c r="N15" s="191">
        <f>SUMIF('Project List'!$G$9:$G$92,$T15,'Project List'!J$9:J$92)*Inflation!$K$10</f>
        <v>0</v>
      </c>
      <c r="O15" s="191">
        <f>SUMIF('Project List'!$G$9:$G$92,$T15,'Project List'!K$9:K$92)*Inflation!$K$10</f>
        <v>0</v>
      </c>
      <c r="P15" s="191">
        <f>SUMIF('Project List'!$G$9:$G$92,$T15,'Project List'!L$9:L$92)*Inflation!$K$10</f>
        <v>0</v>
      </c>
      <c r="Q15" s="191">
        <f>SUMIF('Project List'!$G$9:$G$92,$T15,'Project List'!M$9:M$92)*Inflation!$K$10</f>
        <v>0</v>
      </c>
      <c r="R15" s="191">
        <f>SUMIF('Project List'!$G$9:$G$92,$T15,'Project List'!N$9:N$92)*Inflation!$K$10</f>
        <v>0</v>
      </c>
      <c r="S15" s="90"/>
      <c r="T15" s="228" t="s">
        <v>416</v>
      </c>
      <c r="U15" s="90"/>
      <c r="V15" s="90"/>
      <c r="W15" s="90"/>
    </row>
    <row r="16" spans="1:23" s="110" customFormat="1" x14ac:dyDescent="0.2">
      <c r="A16" s="90"/>
      <c r="B16" s="105" t="s">
        <v>188</v>
      </c>
      <c r="C16" s="99" t="s">
        <v>189</v>
      </c>
      <c r="D16" s="175">
        <f>'Historical Expenditure'!D32*Inflation!D$10</f>
        <v>0</v>
      </c>
      <c r="E16" s="175">
        <f>'Historical Expenditure'!E32*Inflation!E$10</f>
        <v>0</v>
      </c>
      <c r="F16" s="175">
        <f>'Historical Expenditure'!F32*Inflation!F$10</f>
        <v>0</v>
      </c>
      <c r="G16" s="192">
        <f>'Historical Expenditure'!G32*Inflation!F$10</f>
        <v>249748.2592276982</v>
      </c>
      <c r="H16" s="192">
        <f>'Historical Expenditure'!H32*Inflation!G$10</f>
        <v>73000.312211295226</v>
      </c>
      <c r="I16" s="192">
        <f>'Historical Expenditure'!I32*Inflation!H$10</f>
        <v>75943.042505845937</v>
      </c>
      <c r="J16" s="192">
        <f>'Historical Expenditure'!J32*Inflation!I$10</f>
        <v>106613.0275789759</v>
      </c>
      <c r="K16" s="192">
        <f>'Historical Expenditure'!K32*Inflation!J$10</f>
        <v>162231.21195325337</v>
      </c>
      <c r="L16" s="191">
        <f>SUMIF('Project List'!$G$9:$G$92,$T16,'Project List'!H$9:H$92)*Inflation!$K$10</f>
        <v>729706.60273838835</v>
      </c>
      <c r="M16" s="191">
        <f>SUMIF('Project List'!$G$9:$G$92,$T16,'Project List'!I$9:I$92)*Inflation!$K$10</f>
        <v>729706.60273838835</v>
      </c>
      <c r="N16" s="191">
        <f>SUMIF('Project List'!$G$9:$G$92,$T16,'Project List'!J$9:J$92)*Inflation!$K$10</f>
        <v>729706.60273838835</v>
      </c>
      <c r="O16" s="191">
        <f>SUMIF('Project List'!$G$9:$G$92,$T16,'Project List'!K$9:K$92)*Inflation!$K$10</f>
        <v>729706.60273838835</v>
      </c>
      <c r="P16" s="191">
        <f>SUMIF('Project List'!$G$9:$G$92,$T16,'Project List'!L$9:L$92)*Inflation!$K$10</f>
        <v>729706.60273838835</v>
      </c>
      <c r="Q16" s="191">
        <f>SUMIF('Project List'!$G$9:$G$92,$T16,'Project List'!M$9:M$92)*Inflation!$K$10</f>
        <v>729706.60273838835</v>
      </c>
      <c r="R16" s="191">
        <f>SUMIF('Project List'!$G$9:$G$92,$T16,'Project List'!N$9:N$92)*Inflation!$K$10</f>
        <v>729706.60273838835</v>
      </c>
      <c r="S16" s="90"/>
      <c r="T16" s="228" t="s">
        <v>430</v>
      </c>
      <c r="U16" s="90"/>
      <c r="V16" s="90"/>
      <c r="W16" s="90"/>
    </row>
    <row r="17" spans="1:23" s="110" customFormat="1" x14ac:dyDescent="0.2">
      <c r="A17" s="90"/>
      <c r="B17" s="209" t="s">
        <v>190</v>
      </c>
      <c r="C17" s="99" t="s">
        <v>191</v>
      </c>
      <c r="D17" s="175">
        <f>'Historical Expenditure'!D33*Inflation!D$10</f>
        <v>0</v>
      </c>
      <c r="E17" s="175">
        <f>'Historical Expenditure'!E33*Inflation!E$10</f>
        <v>0</v>
      </c>
      <c r="F17" s="175">
        <f>'Historical Expenditure'!F33*Inflation!F$10</f>
        <v>0</v>
      </c>
      <c r="G17" s="192">
        <f>'Historical Expenditure'!G33*Inflation!F$10</f>
        <v>157625.045883062</v>
      </c>
      <c r="H17" s="192">
        <f>'Historical Expenditure'!H33*Inflation!G$10</f>
        <v>145181.09282190597</v>
      </c>
      <c r="I17" s="192">
        <f>'Historical Expenditure'!I33*Inflation!H$10</f>
        <v>7575.1485898821811</v>
      </c>
      <c r="J17" s="192">
        <f>'Historical Expenditure'!J33*Inflation!I$10</f>
        <v>12835.022944723143</v>
      </c>
      <c r="K17" s="192">
        <f>'Historical Expenditure'!K33*Inflation!J$10</f>
        <v>14533.269582859806</v>
      </c>
      <c r="L17" s="191">
        <f>SUMIF('Project List'!$G$9:$G$92,$T17,'Project List'!H$9:H$92)*Inflation!$K$10</f>
        <v>0</v>
      </c>
      <c r="M17" s="191">
        <f>SUMIF('Project List'!$G$9:$G$92,$T17,'Project List'!I$9:I$92)*Inflation!$K$10</f>
        <v>0</v>
      </c>
      <c r="N17" s="191">
        <f>SUMIF('Project List'!$G$9:$G$92,$T17,'Project List'!J$9:J$92)*Inflation!$K$10</f>
        <v>0</v>
      </c>
      <c r="O17" s="191">
        <f>SUMIF('Project List'!$G$9:$G$92,$T17,'Project List'!K$9:K$92)*Inflation!$K$10</f>
        <v>0</v>
      </c>
      <c r="P17" s="191">
        <f>SUMIF('Project List'!$G$9:$G$92,$T17,'Project List'!L$9:L$92)*Inflation!$K$10</f>
        <v>0</v>
      </c>
      <c r="Q17" s="191">
        <f>SUMIF('Project List'!$G$9:$G$92,$T17,'Project List'!M$9:M$92)*Inflation!$K$10</f>
        <v>0</v>
      </c>
      <c r="R17" s="191">
        <f>SUMIF('Project List'!$G$9:$G$92,$T17,'Project List'!N$9:N$92)*Inflation!$K$10</f>
        <v>0</v>
      </c>
      <c r="S17" s="90"/>
      <c r="T17" s="228"/>
      <c r="U17" s="90"/>
      <c r="V17" s="90"/>
      <c r="W17" s="90"/>
    </row>
    <row r="18" spans="1:23" s="110" customFormat="1" x14ac:dyDescent="0.2">
      <c r="A18" s="90"/>
      <c r="B18" s="209"/>
      <c r="C18" s="104" t="s">
        <v>192</v>
      </c>
      <c r="D18" s="175">
        <f>'Historical Expenditure'!D34*Inflation!D$10</f>
        <v>0</v>
      </c>
      <c r="E18" s="175">
        <f>'Historical Expenditure'!E34*Inflation!E$10</f>
        <v>0</v>
      </c>
      <c r="F18" s="175">
        <f>'Historical Expenditure'!F34*Inflation!F$10</f>
        <v>0</v>
      </c>
      <c r="G18" s="192">
        <f>'Historical Expenditure'!G34*Inflation!F$10</f>
        <v>0</v>
      </c>
      <c r="H18" s="192">
        <f>'Historical Expenditure'!H34*Inflation!G$10</f>
        <v>0</v>
      </c>
      <c r="I18" s="192">
        <f>'Historical Expenditure'!I34*Inflation!H$10</f>
        <v>0</v>
      </c>
      <c r="J18" s="192">
        <f>'Historical Expenditure'!J34*Inflation!I$10</f>
        <v>318799.5973898411</v>
      </c>
      <c r="K18" s="192">
        <f>'Historical Expenditure'!K34*Inflation!J$10</f>
        <v>857717.09399704542</v>
      </c>
      <c r="L18" s="191">
        <f>SUMIF('Project List'!$G$9:$G$92,$T18,'Project List'!H$9:H$92)*Inflation!$K$10</f>
        <v>0</v>
      </c>
      <c r="M18" s="191">
        <f>SUMIF('Project List'!$G$9:$G$92,$T18,'Project List'!I$9:I$92)*Inflation!$K$10</f>
        <v>0</v>
      </c>
      <c r="N18" s="191">
        <f>SUMIF('Project List'!$G$9:$G$92,$T18,'Project List'!J$9:J$92)*Inflation!$K$10</f>
        <v>0</v>
      </c>
      <c r="O18" s="191">
        <f>SUMIF('Project List'!$G$9:$G$92,$T18,'Project List'!K$9:K$92)*Inflation!$K$10</f>
        <v>0</v>
      </c>
      <c r="P18" s="191">
        <f>SUMIF('Project List'!$G$9:$G$92,$T18,'Project List'!L$9:L$92)*Inflation!$K$10</f>
        <v>0</v>
      </c>
      <c r="Q18" s="191">
        <f>SUMIF('Project List'!$G$9:$G$92,$T18,'Project List'!M$9:M$92)*Inflation!$K$10</f>
        <v>0</v>
      </c>
      <c r="R18" s="191">
        <f>SUMIF('Project List'!$G$9:$G$92,$T18,'Project List'!N$9:N$92)*Inflation!$K$10</f>
        <v>0</v>
      </c>
      <c r="S18" s="90"/>
      <c r="T18" s="228"/>
      <c r="U18" s="90"/>
      <c r="V18" s="90"/>
      <c r="W18" s="90"/>
    </row>
    <row r="19" spans="1:23" s="110" customFormat="1" x14ac:dyDescent="0.2">
      <c r="A19" s="90"/>
      <c r="B19" s="209"/>
      <c r="C19" s="104" t="s">
        <v>193</v>
      </c>
      <c r="D19" s="175">
        <f>'Historical Expenditure'!D35*Inflation!D$10</f>
        <v>0</v>
      </c>
      <c r="E19" s="175">
        <f>'Historical Expenditure'!E35*Inflation!E$10</f>
        <v>0</v>
      </c>
      <c r="F19" s="175">
        <f>'Historical Expenditure'!F35*Inflation!F$10</f>
        <v>0</v>
      </c>
      <c r="G19" s="192">
        <f>'Historical Expenditure'!G35*Inflation!F$10</f>
        <v>0</v>
      </c>
      <c r="H19" s="192">
        <f>'Historical Expenditure'!H35*Inflation!G$10</f>
        <v>0</v>
      </c>
      <c r="I19" s="192">
        <f>'Historical Expenditure'!I35*Inflation!H$10</f>
        <v>0</v>
      </c>
      <c r="J19" s="192">
        <f>'Historical Expenditure'!J35*Inflation!I$10</f>
        <v>0</v>
      </c>
      <c r="K19" s="192">
        <f>'Historical Expenditure'!K35*Inflation!J$10</f>
        <v>0</v>
      </c>
      <c r="L19" s="191">
        <f>SUMIF('Project List'!$G$9:$G$92,$T19,'Project List'!H$9:H$92)*Inflation!$K$10</f>
        <v>0</v>
      </c>
      <c r="M19" s="191">
        <f>SUMIF('Project List'!$G$9:$G$92,$T19,'Project List'!I$9:I$92)*Inflation!$K$10</f>
        <v>0</v>
      </c>
      <c r="N19" s="191">
        <f>SUMIF('Project List'!$G$9:$G$92,$T19,'Project List'!J$9:J$92)*Inflation!$K$10</f>
        <v>0</v>
      </c>
      <c r="O19" s="191">
        <f>SUMIF('Project List'!$G$9:$G$92,$T19,'Project List'!K$9:K$92)*Inflation!$K$10</f>
        <v>0</v>
      </c>
      <c r="P19" s="191">
        <f>SUMIF('Project List'!$G$9:$G$92,$T19,'Project List'!L$9:L$92)*Inflation!$K$10</f>
        <v>0</v>
      </c>
      <c r="Q19" s="191">
        <f>SUMIF('Project List'!$G$9:$G$92,$T19,'Project List'!M$9:M$92)*Inflation!$K$10</f>
        <v>0</v>
      </c>
      <c r="R19" s="191">
        <f>SUMIF('Project List'!$G$9:$G$92,$T19,'Project List'!N$9:N$92)*Inflation!$K$10</f>
        <v>0</v>
      </c>
      <c r="S19" s="90"/>
      <c r="T19" s="228"/>
      <c r="U19" s="90"/>
      <c r="V19" s="90"/>
      <c r="W19" s="90"/>
    </row>
    <row r="20" spans="1:23" s="110" customFormat="1" x14ac:dyDescent="0.2">
      <c r="A20" s="90"/>
      <c r="B20" s="209"/>
      <c r="C20" s="99" t="s">
        <v>194</v>
      </c>
      <c r="D20" s="175">
        <f>'Historical Expenditure'!D36*Inflation!D$10</f>
        <v>0</v>
      </c>
      <c r="E20" s="175">
        <f>'Historical Expenditure'!E36*Inflation!E$10</f>
        <v>0</v>
      </c>
      <c r="F20" s="175">
        <f>'Historical Expenditure'!F36*Inflation!F$10</f>
        <v>0</v>
      </c>
      <c r="G20" s="192">
        <f>'Historical Expenditure'!G36*Inflation!F$10</f>
        <v>105485.82517909013</v>
      </c>
      <c r="H20" s="192">
        <f>'Historical Expenditure'!H36*Inflation!G$10</f>
        <v>42894.045960841024</v>
      </c>
      <c r="I20" s="192">
        <f>'Historical Expenditure'!I36*Inflation!H$10</f>
        <v>130549.27369320898</v>
      </c>
      <c r="J20" s="192">
        <f>'Historical Expenditure'!J36*Inflation!I$10</f>
        <v>274248.69115604012</v>
      </c>
      <c r="K20" s="192">
        <f>'Historical Expenditure'!K36*Inflation!J$10</f>
        <v>504792.72642821673</v>
      </c>
      <c r="L20" s="191">
        <f>SUMIF('Project List'!$G$9:$G$92,$T20,'Project List'!H$9:H$92)*Inflation!$K$10</f>
        <v>0</v>
      </c>
      <c r="M20" s="191">
        <f>SUMIF('Project List'!$G$9:$G$92,$T20,'Project List'!I$9:I$92)*Inflation!$K$10</f>
        <v>0</v>
      </c>
      <c r="N20" s="191">
        <f>SUMIF('Project List'!$G$9:$G$92,$T20,'Project List'!J$9:J$92)*Inflation!$K$10</f>
        <v>0</v>
      </c>
      <c r="O20" s="191">
        <f>SUMIF('Project List'!$G$9:$G$92,$T20,'Project List'!K$9:K$92)*Inflation!$K$10</f>
        <v>0</v>
      </c>
      <c r="P20" s="191">
        <f>SUMIF('Project List'!$G$9:$G$92,$T20,'Project List'!L$9:L$92)*Inflation!$K$10</f>
        <v>0</v>
      </c>
      <c r="Q20" s="191">
        <f>SUMIF('Project List'!$G$9:$G$92,$T20,'Project List'!M$9:M$92)*Inflation!$K$10</f>
        <v>0</v>
      </c>
      <c r="R20" s="191">
        <f>SUMIF('Project List'!$G$9:$G$92,$T20,'Project List'!N$9:N$92)*Inflation!$K$10</f>
        <v>0</v>
      </c>
      <c r="S20" s="90"/>
      <c r="T20" s="228"/>
      <c r="U20" s="90"/>
      <c r="V20" s="90"/>
      <c r="W20" s="90"/>
    </row>
    <row r="21" spans="1:23" s="110" customFormat="1" x14ac:dyDescent="0.2">
      <c r="A21" s="90"/>
      <c r="B21" s="160"/>
      <c r="C21" s="99" t="s">
        <v>195</v>
      </c>
      <c r="D21" s="175">
        <f>'Historical Expenditure'!D37*Inflation!D$10</f>
        <v>0</v>
      </c>
      <c r="E21" s="175">
        <f>'Historical Expenditure'!E37*Inflation!E$10</f>
        <v>0</v>
      </c>
      <c r="F21" s="175">
        <f>'Historical Expenditure'!F37*Inflation!F$10</f>
        <v>0</v>
      </c>
      <c r="G21" s="192">
        <f>'Historical Expenditure'!G37*Inflation!F$10</f>
        <v>0</v>
      </c>
      <c r="H21" s="192">
        <f>'Historical Expenditure'!H37*Inflation!G$10</f>
        <v>0</v>
      </c>
      <c r="I21" s="192">
        <f>'Historical Expenditure'!I37*Inflation!H$10</f>
        <v>230477.66755133672</v>
      </c>
      <c r="J21" s="192">
        <f>'Historical Expenditure'!J37*Inflation!I$10</f>
        <v>226369.30526035206</v>
      </c>
      <c r="K21" s="192">
        <f>'Historical Expenditure'!K37*Inflation!J$10</f>
        <v>562.94878226097285</v>
      </c>
      <c r="L21" s="191">
        <f>SUMIF('Project List'!$G$9:$G$92,$T21,'Project List'!H$9:H$92)*Inflation!$K$10</f>
        <v>0</v>
      </c>
      <c r="M21" s="191">
        <f>SUMIF('Project List'!$G$9:$G$92,$T21,'Project List'!I$9:I$92)*Inflation!$K$10</f>
        <v>0</v>
      </c>
      <c r="N21" s="191">
        <f>SUMIF('Project List'!$G$9:$G$92,$T21,'Project List'!J$9:J$92)*Inflation!$K$10</f>
        <v>0</v>
      </c>
      <c r="O21" s="191">
        <f>SUMIF('Project List'!$G$9:$G$92,$T21,'Project List'!K$9:K$92)*Inflation!$K$10</f>
        <v>0</v>
      </c>
      <c r="P21" s="191">
        <f>SUMIF('Project List'!$G$9:$G$92,$T21,'Project List'!L$9:L$92)*Inflation!$K$10</f>
        <v>0</v>
      </c>
      <c r="Q21" s="191">
        <f>SUMIF('Project List'!$G$9:$G$92,$T21,'Project List'!M$9:M$92)*Inflation!$K$10</f>
        <v>0</v>
      </c>
      <c r="R21" s="191">
        <f>SUMIF('Project List'!$G$9:$G$92,$T21,'Project List'!N$9:N$92)*Inflation!$K$10</f>
        <v>0</v>
      </c>
      <c r="S21" s="90"/>
      <c r="T21" s="228"/>
      <c r="U21" s="90"/>
      <c r="V21" s="90"/>
      <c r="W21" s="90"/>
    </row>
    <row r="22" spans="1:23" s="110" customFormat="1" x14ac:dyDescent="0.2">
      <c r="A22" s="90"/>
      <c r="B22" s="160"/>
      <c r="C22" s="99" t="s">
        <v>196</v>
      </c>
      <c r="D22" s="175">
        <f>'Historical Expenditure'!D38*Inflation!D$10</f>
        <v>0</v>
      </c>
      <c r="E22" s="175">
        <f>'Historical Expenditure'!E38*Inflation!E$10</f>
        <v>0</v>
      </c>
      <c r="F22" s="175">
        <f>'Historical Expenditure'!F38*Inflation!F$10</f>
        <v>0</v>
      </c>
      <c r="G22" s="192">
        <f>'Historical Expenditure'!G38*Inflation!F$10</f>
        <v>27532.952746862076</v>
      </c>
      <c r="H22" s="192">
        <f>'Historical Expenditure'!H38*Inflation!G$10</f>
        <v>0</v>
      </c>
      <c r="I22" s="192">
        <f>'Historical Expenditure'!I38*Inflation!H$10</f>
        <v>0</v>
      </c>
      <c r="J22" s="192">
        <f>'Historical Expenditure'!J38*Inflation!I$10</f>
        <v>0</v>
      </c>
      <c r="K22" s="192">
        <f>'Historical Expenditure'!K38*Inflation!J$10</f>
        <v>0</v>
      </c>
      <c r="L22" s="191">
        <f>SUMIF('Project List'!$G$9:$G$92,$T22,'Project List'!H$9:H$92)*Inflation!$K$10</f>
        <v>0</v>
      </c>
      <c r="M22" s="191">
        <f>SUMIF('Project List'!$G$9:$G$92,$T22,'Project List'!I$9:I$92)*Inflation!$K$10</f>
        <v>0</v>
      </c>
      <c r="N22" s="191">
        <f>SUMIF('Project List'!$G$9:$G$92,$T22,'Project List'!J$9:J$92)*Inflation!$K$10</f>
        <v>0</v>
      </c>
      <c r="O22" s="191">
        <f>SUMIF('Project List'!$G$9:$G$92,$T22,'Project List'!K$9:K$92)*Inflation!$K$10</f>
        <v>0</v>
      </c>
      <c r="P22" s="191">
        <f>SUMIF('Project List'!$G$9:$G$92,$T22,'Project List'!L$9:L$92)*Inflation!$K$10</f>
        <v>0</v>
      </c>
      <c r="Q22" s="191">
        <f>SUMIF('Project List'!$G$9:$G$92,$T22,'Project List'!M$9:M$92)*Inflation!$K$10</f>
        <v>0</v>
      </c>
      <c r="R22" s="191">
        <f>SUMIF('Project List'!$G$9:$G$92,$T22,'Project List'!N$9:N$92)*Inflation!$K$10</f>
        <v>0</v>
      </c>
      <c r="S22" s="90"/>
      <c r="T22" s="228"/>
      <c r="U22" s="90"/>
      <c r="V22" s="90"/>
      <c r="W22" s="90"/>
    </row>
    <row r="23" spans="1:23" s="110" customFormat="1" x14ac:dyDescent="0.2">
      <c r="A23" s="90"/>
      <c r="B23" s="160"/>
      <c r="C23" s="99" t="s">
        <v>197</v>
      </c>
      <c r="D23" s="175">
        <f>'Historical Expenditure'!D39*Inflation!D$10</f>
        <v>0</v>
      </c>
      <c r="E23" s="175">
        <f>'Historical Expenditure'!E39*Inflation!E$10</f>
        <v>0</v>
      </c>
      <c r="F23" s="175">
        <f>'Historical Expenditure'!F39*Inflation!F$10</f>
        <v>0</v>
      </c>
      <c r="G23" s="192">
        <f>'Historical Expenditure'!G39*Inflation!F$10</f>
        <v>0</v>
      </c>
      <c r="H23" s="192">
        <f>'Historical Expenditure'!H39*Inflation!G$10</f>
        <v>0</v>
      </c>
      <c r="I23" s="192">
        <f>'Historical Expenditure'!I39*Inflation!H$10</f>
        <v>0</v>
      </c>
      <c r="J23" s="192">
        <f>'Historical Expenditure'!J39*Inflation!I$10</f>
        <v>0</v>
      </c>
      <c r="K23" s="192">
        <f>'Historical Expenditure'!K39*Inflation!J$10</f>
        <v>0</v>
      </c>
      <c r="L23" s="191">
        <f>SUMIF('Project List'!$G$9:$G$92,$T23,'Project List'!H$9:H$92)*Inflation!$K$10</f>
        <v>0</v>
      </c>
      <c r="M23" s="191">
        <f>SUMIF('Project List'!$G$9:$G$92,$T23,'Project List'!I$9:I$92)*Inflation!$K$10</f>
        <v>0</v>
      </c>
      <c r="N23" s="191">
        <f>SUMIF('Project List'!$G$9:$G$92,$T23,'Project List'!J$9:J$92)*Inflation!$K$10</f>
        <v>0</v>
      </c>
      <c r="O23" s="191">
        <f>SUMIF('Project List'!$G$9:$G$92,$T23,'Project List'!K$9:K$92)*Inflation!$K$10</f>
        <v>0</v>
      </c>
      <c r="P23" s="191">
        <f>SUMIF('Project List'!$G$9:$G$92,$T23,'Project List'!L$9:L$92)*Inflation!$K$10</f>
        <v>0</v>
      </c>
      <c r="Q23" s="191">
        <f>SUMIF('Project List'!$G$9:$G$92,$T23,'Project List'!M$9:M$92)*Inflation!$K$10</f>
        <v>0</v>
      </c>
      <c r="R23" s="191">
        <f>SUMIF('Project List'!$G$9:$G$92,$T23,'Project List'!N$9:N$92)*Inflation!$K$10</f>
        <v>0</v>
      </c>
      <c r="S23" s="90"/>
      <c r="T23" s="228"/>
      <c r="U23" s="90"/>
      <c r="V23" s="90"/>
      <c r="W23" s="90"/>
    </row>
    <row r="24" spans="1:23" s="110" customFormat="1" x14ac:dyDescent="0.2">
      <c r="A24" s="90"/>
      <c r="B24" s="160"/>
      <c r="C24" s="99" t="s">
        <v>198</v>
      </c>
      <c r="D24" s="175">
        <f>'Historical Expenditure'!D40*Inflation!D$10</f>
        <v>0</v>
      </c>
      <c r="E24" s="175">
        <f>'Historical Expenditure'!E40*Inflation!E$10</f>
        <v>0</v>
      </c>
      <c r="F24" s="175">
        <f>'Historical Expenditure'!F40*Inflation!F$10</f>
        <v>0</v>
      </c>
      <c r="G24" s="192">
        <f>'Historical Expenditure'!G40*Inflation!F$10</f>
        <v>0</v>
      </c>
      <c r="H24" s="192">
        <f>'Historical Expenditure'!H40*Inflation!G$10</f>
        <v>0</v>
      </c>
      <c r="I24" s="192">
        <f>'Historical Expenditure'!I40*Inflation!H$10</f>
        <v>0</v>
      </c>
      <c r="J24" s="192">
        <f>'Historical Expenditure'!J40*Inflation!I$10</f>
        <v>0</v>
      </c>
      <c r="K24" s="192">
        <f>'Historical Expenditure'!K40*Inflation!J$10</f>
        <v>0</v>
      </c>
      <c r="L24" s="191">
        <f>SUMIF('Project List'!$G$9:$G$92,$T24,'Project List'!H$9:H$92)*Inflation!$K$10</f>
        <v>0</v>
      </c>
      <c r="M24" s="191">
        <f>SUMIF('Project List'!$G$9:$G$92,$T24,'Project List'!I$9:I$92)*Inflation!$K$10</f>
        <v>0</v>
      </c>
      <c r="N24" s="191">
        <f>SUMIF('Project List'!$G$9:$G$92,$T24,'Project List'!J$9:J$92)*Inflation!$K$10</f>
        <v>0</v>
      </c>
      <c r="O24" s="191">
        <f>SUMIF('Project List'!$G$9:$G$92,$T24,'Project List'!K$9:K$92)*Inflation!$K$10</f>
        <v>0</v>
      </c>
      <c r="P24" s="191">
        <f>SUMIF('Project List'!$G$9:$G$92,$T24,'Project List'!L$9:L$92)*Inflation!$K$10</f>
        <v>0</v>
      </c>
      <c r="Q24" s="191">
        <f>SUMIF('Project List'!$G$9:$G$92,$T24,'Project List'!M$9:M$92)*Inflation!$K$10</f>
        <v>0</v>
      </c>
      <c r="R24" s="191">
        <f>SUMIF('Project List'!$G$9:$G$92,$T24,'Project List'!N$9:N$92)*Inflation!$K$10</f>
        <v>0</v>
      </c>
      <c r="S24" s="90"/>
      <c r="T24" s="228"/>
      <c r="U24" s="90"/>
      <c r="V24" s="90"/>
      <c r="W24" s="90"/>
    </row>
    <row r="25" spans="1:23" s="110" customFormat="1" x14ac:dyDescent="0.2">
      <c r="A25" s="90"/>
      <c r="B25" s="160"/>
      <c r="C25" s="99" t="s">
        <v>199</v>
      </c>
      <c r="D25" s="175">
        <f>'Historical Expenditure'!D41*Inflation!D$10</f>
        <v>0</v>
      </c>
      <c r="E25" s="175">
        <f>'Historical Expenditure'!E41*Inflation!E$10</f>
        <v>0</v>
      </c>
      <c r="F25" s="175">
        <f>'Historical Expenditure'!F41*Inflation!F$10</f>
        <v>0</v>
      </c>
      <c r="G25" s="192">
        <f>'Historical Expenditure'!G41*Inflation!F$10</f>
        <v>0</v>
      </c>
      <c r="H25" s="192">
        <f>'Historical Expenditure'!H41*Inflation!G$10</f>
        <v>0</v>
      </c>
      <c r="I25" s="192">
        <f>'Historical Expenditure'!I41*Inflation!H$10</f>
        <v>0</v>
      </c>
      <c r="J25" s="192">
        <f>'Historical Expenditure'!J41*Inflation!I$10</f>
        <v>0</v>
      </c>
      <c r="K25" s="192">
        <f>'Historical Expenditure'!K41*Inflation!J$10</f>
        <v>0</v>
      </c>
      <c r="L25" s="191">
        <f>SUMIF('Project List'!$G$9:$G$92,$T25,'Project List'!H$9:H$92)*Inflation!$K$10</f>
        <v>0</v>
      </c>
      <c r="M25" s="191">
        <f>SUMIF('Project List'!$G$9:$G$92,$T25,'Project List'!I$9:I$92)*Inflation!$K$10</f>
        <v>0</v>
      </c>
      <c r="N25" s="191">
        <f>SUMIF('Project List'!$G$9:$G$92,$T25,'Project List'!J$9:J$92)*Inflation!$K$10</f>
        <v>0</v>
      </c>
      <c r="O25" s="191">
        <f>SUMIF('Project List'!$G$9:$G$92,$T25,'Project List'!K$9:K$92)*Inflation!$K$10</f>
        <v>0</v>
      </c>
      <c r="P25" s="191">
        <f>SUMIF('Project List'!$G$9:$G$92,$T25,'Project List'!L$9:L$92)*Inflation!$K$10</f>
        <v>0</v>
      </c>
      <c r="Q25" s="191">
        <f>SUMIF('Project List'!$G$9:$G$92,$T25,'Project List'!M$9:M$92)*Inflation!$K$10</f>
        <v>0</v>
      </c>
      <c r="R25" s="191">
        <f>SUMIF('Project List'!$G$9:$G$92,$T25,'Project List'!N$9:N$92)*Inflation!$K$10</f>
        <v>0</v>
      </c>
      <c r="S25" s="90"/>
      <c r="T25" s="228"/>
      <c r="U25" s="90"/>
      <c r="V25" s="90"/>
      <c r="W25" s="90"/>
    </row>
    <row r="26" spans="1:23" s="110" customFormat="1" x14ac:dyDescent="0.2">
      <c r="A26" s="90"/>
      <c r="B26" s="160"/>
      <c r="C26" s="99" t="s">
        <v>200</v>
      </c>
      <c r="D26" s="175">
        <f>'Historical Expenditure'!D42*Inflation!D$10</f>
        <v>0</v>
      </c>
      <c r="E26" s="175">
        <f>'Historical Expenditure'!E42*Inflation!E$10</f>
        <v>0</v>
      </c>
      <c r="F26" s="175">
        <f>'Historical Expenditure'!F42*Inflation!F$10</f>
        <v>0</v>
      </c>
      <c r="G26" s="192">
        <f>'Historical Expenditure'!G42*Inflation!F$10</f>
        <v>217492.98213557608</v>
      </c>
      <c r="H26" s="192">
        <f>'Historical Expenditure'!H42*Inflation!G$10</f>
        <v>185046.51279997121</v>
      </c>
      <c r="I26" s="192">
        <f>'Historical Expenditure'!I42*Inflation!H$10</f>
        <v>181999.80084688967</v>
      </c>
      <c r="J26" s="192">
        <f>'Historical Expenditure'!J42*Inflation!I$10</f>
        <v>482672.75988939719</v>
      </c>
      <c r="K26" s="192">
        <f>'Historical Expenditure'!K42*Inflation!J$10</f>
        <v>960588.80348607665</v>
      </c>
      <c r="L26" s="191">
        <f>SUMIF('Project List'!$G$9:$G$92,$T26,'Project List'!H$9:H$92)*Inflation!$K$10</f>
        <v>825561.90451210702</v>
      </c>
      <c r="M26" s="191">
        <f>SUMIF('Project List'!$G$9:$G$92,$T26,'Project List'!I$9:I$92)*Inflation!$K$10</f>
        <v>889473.77853195067</v>
      </c>
      <c r="N26" s="191">
        <f>SUMIF('Project List'!$G$9:$G$92,$T26,'Project List'!J$9:J$92)*Inflation!$K$10</f>
        <v>787314.85414857627</v>
      </c>
      <c r="O26" s="191">
        <f>SUMIF('Project List'!$G$9:$G$92,$T26,'Project List'!K$9:K$92)*Inflation!$K$10</f>
        <v>787314.85414857627</v>
      </c>
      <c r="P26" s="191">
        <f>SUMIF('Project List'!$G$9:$G$92,$T26,'Project List'!L$9:L$92)*Inflation!$K$10</f>
        <v>787314.85414857627</v>
      </c>
      <c r="Q26" s="191">
        <f>SUMIF('Project List'!$G$9:$G$92,$T26,'Project List'!M$9:M$92)*Inflation!$K$10</f>
        <v>787314.85414857627</v>
      </c>
      <c r="R26" s="191">
        <f>SUMIF('Project List'!$G$9:$G$92,$T26,'Project List'!N$9:N$92)*Inflation!$K$10</f>
        <v>940553.24072363786</v>
      </c>
      <c r="S26" s="90"/>
      <c r="T26" s="228" t="s">
        <v>427</v>
      </c>
      <c r="U26" s="90"/>
      <c r="V26" s="90"/>
      <c r="W26" s="90"/>
    </row>
    <row r="27" spans="1:23" s="110" customFormat="1" x14ac:dyDescent="0.2">
      <c r="A27" s="90"/>
      <c r="B27" s="160"/>
      <c r="C27" s="99" t="s">
        <v>201</v>
      </c>
      <c r="D27" s="175">
        <f>'Historical Expenditure'!D43*Inflation!D$10</f>
        <v>0</v>
      </c>
      <c r="E27" s="175">
        <f>'Historical Expenditure'!E43*Inflation!E$10</f>
        <v>0</v>
      </c>
      <c r="F27" s="175">
        <f>'Historical Expenditure'!F43*Inflation!F$10</f>
        <v>0</v>
      </c>
      <c r="G27" s="192">
        <f>'Historical Expenditure'!G43*Inflation!F$10</f>
        <v>50125.230480413928</v>
      </c>
      <c r="H27" s="192">
        <f>'Historical Expenditure'!H43*Inflation!G$10</f>
        <v>202508.05912729877</v>
      </c>
      <c r="I27" s="192">
        <f>'Historical Expenditure'!I43*Inflation!H$10</f>
        <v>212468.34381473501</v>
      </c>
      <c r="J27" s="192">
        <f>'Historical Expenditure'!J43*Inflation!I$10</f>
        <v>60330.006953022232</v>
      </c>
      <c r="K27" s="192">
        <f>'Historical Expenditure'!K43*Inflation!J$10</f>
        <v>0</v>
      </c>
      <c r="L27" s="191">
        <f>SUMIF('Project List'!$G$9:$G$92,$T27,'Project List'!H$9:H$92)*Inflation!$K$10</f>
        <v>0</v>
      </c>
      <c r="M27" s="191">
        <f>SUMIF('Project List'!$G$9:$G$92,$T27,'Project List'!I$9:I$92)*Inflation!$K$10</f>
        <v>0</v>
      </c>
      <c r="N27" s="191">
        <f>SUMIF('Project List'!$G$9:$G$92,$T27,'Project List'!J$9:J$92)*Inflation!$K$10</f>
        <v>0</v>
      </c>
      <c r="O27" s="191">
        <f>SUMIF('Project List'!$G$9:$G$92,$T27,'Project List'!K$9:K$92)*Inflation!$K$10</f>
        <v>0</v>
      </c>
      <c r="P27" s="191">
        <f>SUMIF('Project List'!$G$9:$G$92,$T27,'Project List'!L$9:L$92)*Inflation!$K$10</f>
        <v>0</v>
      </c>
      <c r="Q27" s="191">
        <f>SUMIF('Project List'!$G$9:$G$92,$T27,'Project List'!M$9:M$92)*Inflation!$K$10</f>
        <v>0</v>
      </c>
      <c r="R27" s="191">
        <f>SUMIF('Project List'!$G$9:$G$92,$T27,'Project List'!N$9:N$92)*Inflation!$K$10</f>
        <v>0</v>
      </c>
      <c r="S27" s="90"/>
      <c r="T27" s="228"/>
      <c r="U27" s="90"/>
      <c r="V27" s="90"/>
      <c r="W27" s="90"/>
    </row>
    <row r="28" spans="1:23" s="110" customFormat="1" x14ac:dyDescent="0.2">
      <c r="A28" s="90"/>
      <c r="B28" s="160"/>
      <c r="C28" s="99" t="s">
        <v>202</v>
      </c>
      <c r="D28" s="175">
        <f>'Historical Expenditure'!D44*Inflation!D$10</f>
        <v>0</v>
      </c>
      <c r="E28" s="175">
        <f>'Historical Expenditure'!E44*Inflation!E$10</f>
        <v>0</v>
      </c>
      <c r="F28" s="175">
        <f>'Historical Expenditure'!F44*Inflation!F$10</f>
        <v>0</v>
      </c>
      <c r="G28" s="192">
        <f>'Historical Expenditure'!G44*Inflation!F$10</f>
        <v>0</v>
      </c>
      <c r="H28" s="192">
        <f>'Historical Expenditure'!H44*Inflation!G$10</f>
        <v>0</v>
      </c>
      <c r="I28" s="192">
        <f>'Historical Expenditure'!I44*Inflation!H$10</f>
        <v>0</v>
      </c>
      <c r="J28" s="192">
        <f>'Historical Expenditure'!J44*Inflation!I$10</f>
        <v>0</v>
      </c>
      <c r="K28" s="192">
        <f>'Historical Expenditure'!K44*Inflation!J$10</f>
        <v>0</v>
      </c>
      <c r="L28" s="191">
        <f>SUMIF('Project List'!$G$9:$G$92,$T28,'Project List'!H$9:H$92)*Inflation!$K$10</f>
        <v>0</v>
      </c>
      <c r="M28" s="191">
        <f>SUMIF('Project List'!$G$9:$G$92,$T28,'Project List'!I$9:I$92)*Inflation!$K$10</f>
        <v>0</v>
      </c>
      <c r="N28" s="191">
        <f>SUMIF('Project List'!$G$9:$G$92,$T28,'Project List'!J$9:J$92)*Inflation!$K$10</f>
        <v>0</v>
      </c>
      <c r="O28" s="191">
        <f>SUMIF('Project List'!$G$9:$G$92,$T28,'Project List'!K$9:K$92)*Inflation!$K$10</f>
        <v>0</v>
      </c>
      <c r="P28" s="191">
        <f>SUMIF('Project List'!$G$9:$G$92,$T28,'Project List'!L$9:L$92)*Inflation!$K$10</f>
        <v>0</v>
      </c>
      <c r="Q28" s="191">
        <f>SUMIF('Project List'!$G$9:$G$92,$T28,'Project List'!M$9:M$92)*Inflation!$K$10</f>
        <v>0</v>
      </c>
      <c r="R28" s="191">
        <f>SUMIF('Project List'!$G$9:$G$92,$T28,'Project List'!N$9:N$92)*Inflation!$K$10</f>
        <v>0</v>
      </c>
      <c r="S28" s="90"/>
      <c r="T28" s="228"/>
      <c r="U28" s="90"/>
      <c r="V28" s="90"/>
      <c r="W28" s="90"/>
    </row>
    <row r="29" spans="1:23" s="110" customFormat="1" x14ac:dyDescent="0.2">
      <c r="A29" s="90"/>
      <c r="B29" s="160"/>
      <c r="C29" s="99" t="s">
        <v>203</v>
      </c>
      <c r="D29" s="175">
        <f>'Historical Expenditure'!D45*Inflation!D$10</f>
        <v>0</v>
      </c>
      <c r="E29" s="175">
        <f>'Historical Expenditure'!E45*Inflation!E$10</f>
        <v>0</v>
      </c>
      <c r="F29" s="175">
        <f>'Historical Expenditure'!F45*Inflation!F$10</f>
        <v>0</v>
      </c>
      <c r="G29" s="192">
        <f>'Historical Expenditure'!G45*Inflation!F$10</f>
        <v>0</v>
      </c>
      <c r="H29" s="192">
        <f>'Historical Expenditure'!H45*Inflation!G$10</f>
        <v>0</v>
      </c>
      <c r="I29" s="192">
        <f>'Historical Expenditure'!I45*Inflation!H$10</f>
        <v>0</v>
      </c>
      <c r="J29" s="192">
        <f>'Historical Expenditure'!J45*Inflation!I$10</f>
        <v>0</v>
      </c>
      <c r="K29" s="192">
        <f>'Historical Expenditure'!K45*Inflation!J$10</f>
        <v>0</v>
      </c>
      <c r="L29" s="191">
        <f>SUMIF('Project List'!$G$9:$G$92,$T29,'Project List'!H$9:H$92)*Inflation!$K$10</f>
        <v>0</v>
      </c>
      <c r="M29" s="191">
        <f>SUMIF('Project List'!$G$9:$G$92,$T29,'Project List'!I$9:I$92)*Inflation!$K$10</f>
        <v>0</v>
      </c>
      <c r="N29" s="191">
        <f>SUMIF('Project List'!$G$9:$G$92,$T29,'Project List'!J$9:J$92)*Inflation!$K$10</f>
        <v>0</v>
      </c>
      <c r="O29" s="191">
        <f>SUMIF('Project List'!$G$9:$G$92,$T29,'Project List'!K$9:K$92)*Inflation!$K$10</f>
        <v>0</v>
      </c>
      <c r="P29" s="191">
        <f>SUMIF('Project List'!$G$9:$G$92,$T29,'Project List'!L$9:L$92)*Inflation!$K$10</f>
        <v>0</v>
      </c>
      <c r="Q29" s="191">
        <f>SUMIF('Project List'!$G$9:$G$92,$T29,'Project List'!M$9:M$92)*Inflation!$K$10</f>
        <v>0</v>
      </c>
      <c r="R29" s="191">
        <f>SUMIF('Project List'!$G$9:$G$92,$T29,'Project List'!N$9:N$92)*Inflation!$K$10</f>
        <v>0</v>
      </c>
      <c r="S29" s="90"/>
      <c r="T29" s="228"/>
      <c r="U29" s="90"/>
      <c r="V29" s="90"/>
      <c r="W29" s="90"/>
    </row>
    <row r="30" spans="1:23" s="110" customFormat="1" x14ac:dyDescent="0.2">
      <c r="A30" s="90"/>
      <c r="B30" s="160"/>
      <c r="C30" s="99" t="s">
        <v>204</v>
      </c>
      <c r="D30" s="175">
        <f>'Historical Expenditure'!D46*Inflation!D$10</f>
        <v>0</v>
      </c>
      <c r="E30" s="175">
        <f>'Historical Expenditure'!E46*Inflation!E$10</f>
        <v>0</v>
      </c>
      <c r="F30" s="175">
        <f>'Historical Expenditure'!F46*Inflation!F$10</f>
        <v>0</v>
      </c>
      <c r="G30" s="192">
        <f>'Historical Expenditure'!G46*Inflation!F$10</f>
        <v>0</v>
      </c>
      <c r="H30" s="192">
        <f>'Historical Expenditure'!H46*Inflation!G$10</f>
        <v>2489.8099541526881</v>
      </c>
      <c r="I30" s="192">
        <f>'Historical Expenditure'!I46*Inflation!H$10</f>
        <v>2453.5945366377396</v>
      </c>
      <c r="J30" s="192">
        <f>'Historical Expenditure'!J46*Inflation!I$10</f>
        <v>0</v>
      </c>
      <c r="K30" s="192">
        <f>'Historical Expenditure'!K46*Inflation!J$10</f>
        <v>0</v>
      </c>
      <c r="L30" s="191">
        <f>SUMIF('Project List'!$G$9:$G$92,$T30,'Project List'!H$9:H$92)*Inflation!$K$10</f>
        <v>0</v>
      </c>
      <c r="M30" s="191">
        <f>SUMIF('Project List'!$G$9:$G$92,$T30,'Project List'!I$9:I$92)*Inflation!$K$10</f>
        <v>0</v>
      </c>
      <c r="N30" s="191">
        <f>SUMIF('Project List'!$G$9:$G$92,$T30,'Project List'!J$9:J$92)*Inflation!$K$10</f>
        <v>0</v>
      </c>
      <c r="O30" s="191">
        <f>SUMIF('Project List'!$G$9:$G$92,$T30,'Project List'!K$9:K$92)*Inflation!$K$10</f>
        <v>0</v>
      </c>
      <c r="P30" s="191">
        <f>SUMIF('Project List'!$G$9:$G$92,$T30,'Project List'!L$9:L$92)*Inflation!$K$10</f>
        <v>0</v>
      </c>
      <c r="Q30" s="191">
        <f>SUMIF('Project List'!$G$9:$G$92,$T30,'Project List'!M$9:M$92)*Inflation!$K$10</f>
        <v>0</v>
      </c>
      <c r="R30" s="191">
        <f>SUMIF('Project List'!$G$9:$G$92,$T30,'Project List'!N$9:N$92)*Inflation!$K$10</f>
        <v>0</v>
      </c>
      <c r="S30" s="90"/>
      <c r="T30" s="228"/>
      <c r="U30" s="90"/>
      <c r="V30" s="90"/>
      <c r="W30" s="90"/>
    </row>
    <row r="31" spans="1:23" s="110" customFormat="1" x14ac:dyDescent="0.2">
      <c r="A31" s="90"/>
      <c r="B31" s="160"/>
      <c r="C31" s="99" t="s">
        <v>205</v>
      </c>
      <c r="D31" s="175">
        <f>'Historical Expenditure'!D47*Inflation!D$10</f>
        <v>0</v>
      </c>
      <c r="E31" s="175">
        <f>'Historical Expenditure'!E47*Inflation!E$10</f>
        <v>0</v>
      </c>
      <c r="F31" s="175">
        <f>'Historical Expenditure'!F47*Inflation!F$10</f>
        <v>0</v>
      </c>
      <c r="G31" s="192">
        <f>'Historical Expenditure'!G47*Inflation!F$10</f>
        <v>0</v>
      </c>
      <c r="H31" s="192">
        <f>'Historical Expenditure'!H47*Inflation!G$10</f>
        <v>0</v>
      </c>
      <c r="I31" s="192">
        <f>'Historical Expenditure'!I47*Inflation!H$10</f>
        <v>0</v>
      </c>
      <c r="J31" s="192">
        <f>'Historical Expenditure'!J47*Inflation!I$10</f>
        <v>0</v>
      </c>
      <c r="K31" s="192">
        <f>'Historical Expenditure'!K47*Inflation!J$10</f>
        <v>0</v>
      </c>
      <c r="L31" s="191">
        <f>SUMIF('Project List'!$G$9:$G$92,$T31,'Project List'!H$9:H$92)*Inflation!$K$10</f>
        <v>0</v>
      </c>
      <c r="M31" s="191">
        <f>SUMIF('Project List'!$G$9:$G$92,$T31,'Project List'!I$9:I$92)*Inflation!$K$10</f>
        <v>0</v>
      </c>
      <c r="N31" s="191">
        <f>SUMIF('Project List'!$G$9:$G$92,$T31,'Project List'!J$9:J$92)*Inflation!$K$10</f>
        <v>0</v>
      </c>
      <c r="O31" s="191">
        <f>SUMIF('Project List'!$G$9:$G$92,$T31,'Project List'!K$9:K$92)*Inflation!$K$10</f>
        <v>0</v>
      </c>
      <c r="P31" s="191">
        <f>SUMIF('Project List'!$G$9:$G$92,$T31,'Project List'!L$9:L$92)*Inflation!$K$10</f>
        <v>0</v>
      </c>
      <c r="Q31" s="191">
        <f>SUMIF('Project List'!$G$9:$G$92,$T31,'Project List'!M$9:M$92)*Inflation!$K$10</f>
        <v>0</v>
      </c>
      <c r="R31" s="191">
        <f>SUMIF('Project List'!$G$9:$G$92,$T31,'Project List'!N$9:N$92)*Inflation!$K$10</f>
        <v>0</v>
      </c>
      <c r="S31" s="90"/>
      <c r="T31" s="228"/>
      <c r="U31" s="90"/>
      <c r="V31" s="90"/>
      <c r="W31" s="90"/>
    </row>
    <row r="32" spans="1:23" s="110" customFormat="1" x14ac:dyDescent="0.2">
      <c r="A32" s="90"/>
      <c r="B32" s="160"/>
      <c r="C32" s="99" t="s">
        <v>206</v>
      </c>
      <c r="D32" s="175">
        <f>'Historical Expenditure'!D48*Inflation!D$10</f>
        <v>0</v>
      </c>
      <c r="E32" s="175">
        <f>'Historical Expenditure'!E48*Inflation!E$10</f>
        <v>0</v>
      </c>
      <c r="F32" s="175">
        <f>'Historical Expenditure'!F48*Inflation!F$10</f>
        <v>0</v>
      </c>
      <c r="G32" s="192">
        <f>'Historical Expenditure'!G48*Inflation!F$10</f>
        <v>27943.833695480924</v>
      </c>
      <c r="H32" s="192">
        <f>'Historical Expenditure'!H48*Inflation!G$10</f>
        <v>29307.412273070131</v>
      </c>
      <c r="I32" s="192">
        <f>'Historical Expenditure'!I48*Inflation!H$10</f>
        <v>3833.1393643358838</v>
      </c>
      <c r="J32" s="192">
        <f>'Historical Expenditure'!J48*Inflation!I$10</f>
        <v>12522.200002428135</v>
      </c>
      <c r="K32" s="192">
        <f>'Historical Expenditure'!K48*Inflation!J$10</f>
        <v>28325.514748253638</v>
      </c>
      <c r="L32" s="191">
        <f>SUMIF('Project List'!$G$9:$G$92,$T32,'Project List'!H$9:H$92)*Inflation!$K$10</f>
        <v>131131.92504510208</v>
      </c>
      <c r="M32" s="191">
        <f>SUMIF('Project List'!$G$9:$G$92,$T32,'Project List'!I$9:I$92)*Inflation!$K$10</f>
        <v>163232.23971856575</v>
      </c>
      <c r="N32" s="191">
        <f>SUMIF('Project List'!$G$9:$G$92,$T32,'Project List'!J$9:J$92)*Inflation!$K$10</f>
        <v>163232.23971856575</v>
      </c>
      <c r="O32" s="191">
        <f>SUMIF('Project List'!$G$9:$G$92,$T32,'Project List'!K$9:K$92)*Inflation!$K$10</f>
        <v>163232.23971856575</v>
      </c>
      <c r="P32" s="191">
        <f>SUMIF('Project List'!$G$9:$G$92,$T32,'Project List'!L$9:L$92)*Inflation!$K$10</f>
        <v>163232.23971856575</v>
      </c>
      <c r="Q32" s="191">
        <f>SUMIF('Project List'!$G$9:$G$92,$T32,'Project List'!M$9:M$92)*Inflation!$K$10</f>
        <v>163232.23971856575</v>
      </c>
      <c r="R32" s="191">
        <f>SUMIF('Project List'!$G$9:$G$92,$T32,'Project List'!N$9:N$92)*Inflation!$K$10</f>
        <v>163232.23971856575</v>
      </c>
      <c r="S32" s="90"/>
      <c r="T32" s="228" t="s">
        <v>426</v>
      </c>
      <c r="U32" s="90"/>
      <c r="V32" s="90"/>
      <c r="W32" s="90"/>
    </row>
    <row r="33" spans="1:23" s="110" customFormat="1" x14ac:dyDescent="0.2">
      <c r="A33" s="90"/>
      <c r="B33" s="160"/>
      <c r="C33" s="99" t="s">
        <v>207</v>
      </c>
      <c r="D33" s="175">
        <f>'Historical Expenditure'!D49*Inflation!D$10</f>
        <v>0</v>
      </c>
      <c r="E33" s="175">
        <f>'Historical Expenditure'!E49*Inflation!E$10</f>
        <v>0</v>
      </c>
      <c r="F33" s="175">
        <f>'Historical Expenditure'!F49*Inflation!F$10</f>
        <v>0</v>
      </c>
      <c r="G33" s="192">
        <f>'Historical Expenditure'!G49*Inflation!F$10</f>
        <v>70461.592185961475</v>
      </c>
      <c r="H33" s="192">
        <f>'Historical Expenditure'!H49*Inflation!G$10</f>
        <v>120396.95756512553</v>
      </c>
      <c r="I33" s="192">
        <f>'Historical Expenditure'!I49*Inflation!H$10</f>
        <v>152871.71895773016</v>
      </c>
      <c r="J33" s="192">
        <f>'Historical Expenditure'!J49*Inflation!I$10</f>
        <v>107634.60484546666</v>
      </c>
      <c r="K33" s="192">
        <f>'Historical Expenditure'!K49*Inflation!J$10</f>
        <v>18955.002492506581</v>
      </c>
      <c r="L33" s="191">
        <f>SUMIF('Project List'!$G$9:$G$92,$T33,'Project List'!H$9:H$92)*Inflation!$K$10</f>
        <v>0</v>
      </c>
      <c r="M33" s="191">
        <f>SUMIF('Project List'!$G$9:$G$92,$T33,'Project List'!I$9:I$92)*Inflation!$K$10</f>
        <v>0</v>
      </c>
      <c r="N33" s="191">
        <f>SUMIF('Project List'!$G$9:$G$92,$T33,'Project List'!J$9:J$92)*Inflation!$K$10</f>
        <v>0</v>
      </c>
      <c r="O33" s="191">
        <f>SUMIF('Project List'!$G$9:$G$92,$T33,'Project List'!K$9:K$92)*Inflation!$K$10</f>
        <v>0</v>
      </c>
      <c r="P33" s="191">
        <f>SUMIF('Project List'!$G$9:$G$92,$T33,'Project List'!L$9:L$92)*Inflation!$K$10</f>
        <v>0</v>
      </c>
      <c r="Q33" s="191">
        <f>SUMIF('Project List'!$G$9:$G$92,$T33,'Project List'!M$9:M$92)*Inflation!$K$10</f>
        <v>0</v>
      </c>
      <c r="R33" s="191">
        <f>SUMIF('Project List'!$G$9:$G$92,$T33,'Project List'!N$9:N$92)*Inflation!$K$10</f>
        <v>0</v>
      </c>
      <c r="S33" s="90"/>
      <c r="T33" s="228"/>
      <c r="U33" s="90"/>
      <c r="V33" s="90"/>
      <c r="W33" s="90"/>
    </row>
    <row r="34" spans="1:23" s="110" customFormat="1" x14ac:dyDescent="0.2">
      <c r="A34" s="90"/>
      <c r="B34" s="160"/>
      <c r="C34" s="99" t="s">
        <v>208</v>
      </c>
      <c r="D34" s="175">
        <f>'Historical Expenditure'!D50*Inflation!D$10</f>
        <v>0</v>
      </c>
      <c r="E34" s="175">
        <f>'Historical Expenditure'!E50*Inflation!E$10</f>
        <v>0</v>
      </c>
      <c r="F34" s="175">
        <f>'Historical Expenditure'!F50*Inflation!F$10</f>
        <v>0</v>
      </c>
      <c r="G34" s="192">
        <f>'Historical Expenditure'!G50*Inflation!F$10</f>
        <v>0</v>
      </c>
      <c r="H34" s="192">
        <f>'Historical Expenditure'!H50*Inflation!G$10</f>
        <v>0</v>
      </c>
      <c r="I34" s="192">
        <f>'Historical Expenditure'!I50*Inflation!H$10</f>
        <v>0</v>
      </c>
      <c r="J34" s="192">
        <f>'Historical Expenditure'!J50*Inflation!I$10</f>
        <v>0</v>
      </c>
      <c r="K34" s="192">
        <f>'Historical Expenditure'!K50*Inflation!J$10</f>
        <v>0</v>
      </c>
      <c r="L34" s="191">
        <f>SUMIF('Project List'!$G$9:$G$92,$T34,'Project List'!H$9:H$92)*Inflation!$K$10</f>
        <v>0</v>
      </c>
      <c r="M34" s="191">
        <f>SUMIF('Project List'!$G$9:$G$92,$T34,'Project List'!I$9:I$92)*Inflation!$K$10</f>
        <v>0</v>
      </c>
      <c r="N34" s="191">
        <f>SUMIF('Project List'!$G$9:$G$92,$T34,'Project List'!J$9:J$92)*Inflation!$K$10</f>
        <v>0</v>
      </c>
      <c r="O34" s="191">
        <f>SUMIF('Project List'!$G$9:$G$92,$T34,'Project List'!K$9:K$92)*Inflation!$K$10</f>
        <v>0</v>
      </c>
      <c r="P34" s="191">
        <f>SUMIF('Project List'!$G$9:$G$92,$T34,'Project List'!L$9:L$92)*Inflation!$K$10</f>
        <v>0</v>
      </c>
      <c r="Q34" s="191">
        <f>SUMIF('Project List'!$G$9:$G$92,$T34,'Project List'!M$9:M$92)*Inflation!$K$10</f>
        <v>0</v>
      </c>
      <c r="R34" s="191">
        <f>SUMIF('Project List'!$G$9:$G$92,$T34,'Project List'!N$9:N$92)*Inflation!$K$10</f>
        <v>0</v>
      </c>
      <c r="S34" s="90"/>
      <c r="T34" s="228"/>
      <c r="U34" s="90"/>
      <c r="V34" s="90"/>
      <c r="W34" s="90"/>
    </row>
    <row r="35" spans="1:23" s="110" customFormat="1" x14ac:dyDescent="0.2">
      <c r="A35" s="90"/>
      <c r="B35" s="160"/>
      <c r="C35" s="99" t="s">
        <v>209</v>
      </c>
      <c r="D35" s="175">
        <f>'Historical Expenditure'!D51*Inflation!D$10</f>
        <v>0</v>
      </c>
      <c r="E35" s="175">
        <f>'Historical Expenditure'!E51*Inflation!E$10</f>
        <v>0</v>
      </c>
      <c r="F35" s="175">
        <f>'Historical Expenditure'!F51*Inflation!F$10</f>
        <v>0</v>
      </c>
      <c r="G35" s="192">
        <f>'Historical Expenditure'!G51*Inflation!F$10</f>
        <v>0</v>
      </c>
      <c r="H35" s="192">
        <f>'Historical Expenditure'!H51*Inflation!G$10</f>
        <v>0</v>
      </c>
      <c r="I35" s="192">
        <f>'Historical Expenditure'!I51*Inflation!H$10</f>
        <v>0</v>
      </c>
      <c r="J35" s="192">
        <f>'Historical Expenditure'!J51*Inflation!I$10</f>
        <v>0</v>
      </c>
      <c r="K35" s="192">
        <f>'Historical Expenditure'!K51*Inflation!J$10</f>
        <v>0</v>
      </c>
      <c r="L35" s="191">
        <f>SUMIF('Project List'!$G$9:$G$92,$T35,'Project List'!H$9:H$92)*Inflation!$K$10</f>
        <v>0</v>
      </c>
      <c r="M35" s="191">
        <f>SUMIF('Project List'!$G$9:$G$92,$T35,'Project List'!I$9:I$92)*Inflation!$K$10</f>
        <v>0</v>
      </c>
      <c r="N35" s="191">
        <f>SUMIF('Project List'!$G$9:$G$92,$T35,'Project List'!J$9:J$92)*Inflation!$K$10</f>
        <v>0</v>
      </c>
      <c r="O35" s="191">
        <f>SUMIF('Project List'!$G$9:$G$92,$T35,'Project List'!K$9:K$92)*Inflation!$K$10</f>
        <v>0</v>
      </c>
      <c r="P35" s="191">
        <f>SUMIF('Project List'!$G$9:$G$92,$T35,'Project List'!L$9:L$92)*Inflation!$K$10</f>
        <v>0</v>
      </c>
      <c r="Q35" s="191">
        <f>SUMIF('Project List'!$G$9:$G$92,$T35,'Project List'!M$9:M$92)*Inflation!$K$10</f>
        <v>0</v>
      </c>
      <c r="R35" s="191">
        <f>SUMIF('Project List'!$G$9:$G$92,$T35,'Project List'!N$9:N$92)*Inflation!$K$10</f>
        <v>0</v>
      </c>
      <c r="S35" s="90"/>
      <c r="T35" s="228"/>
      <c r="U35" s="90"/>
      <c r="V35" s="90"/>
      <c r="W35" s="90"/>
    </row>
    <row r="36" spans="1:23" s="110" customFormat="1" x14ac:dyDescent="0.2">
      <c r="A36" s="90"/>
      <c r="B36" s="160"/>
      <c r="C36" s="99" t="s">
        <v>210</v>
      </c>
      <c r="D36" s="175">
        <f>'Historical Expenditure'!D52*Inflation!D$10</f>
        <v>0</v>
      </c>
      <c r="E36" s="175">
        <f>'Historical Expenditure'!E52*Inflation!E$10</f>
        <v>0</v>
      </c>
      <c r="F36" s="175">
        <f>'Historical Expenditure'!F52*Inflation!F$10</f>
        <v>0</v>
      </c>
      <c r="G36" s="192">
        <f>'Historical Expenditure'!G52*Inflation!F$10</f>
        <v>0</v>
      </c>
      <c r="H36" s="192">
        <f>'Historical Expenditure'!H52*Inflation!G$10</f>
        <v>0</v>
      </c>
      <c r="I36" s="192">
        <f>'Historical Expenditure'!I52*Inflation!H$10</f>
        <v>0</v>
      </c>
      <c r="J36" s="192">
        <f>'Historical Expenditure'!J52*Inflation!I$10</f>
        <v>0</v>
      </c>
      <c r="K36" s="192">
        <f>'Historical Expenditure'!K52*Inflation!J$10</f>
        <v>0</v>
      </c>
      <c r="L36" s="191">
        <f>SUMIF('Project List'!$G$9:$G$92,$T36,'Project List'!H$9:H$92)*Inflation!$K$10</f>
        <v>0</v>
      </c>
      <c r="M36" s="191">
        <f>SUMIF('Project List'!$G$9:$G$92,$T36,'Project List'!I$9:I$92)*Inflation!$K$10</f>
        <v>0</v>
      </c>
      <c r="N36" s="191">
        <f>SUMIF('Project List'!$G$9:$G$92,$T36,'Project List'!J$9:J$92)*Inflation!$K$10</f>
        <v>0</v>
      </c>
      <c r="O36" s="191">
        <f>SUMIF('Project List'!$G$9:$G$92,$T36,'Project List'!K$9:K$92)*Inflation!$K$10</f>
        <v>0</v>
      </c>
      <c r="P36" s="191">
        <f>SUMIF('Project List'!$G$9:$G$92,$T36,'Project List'!L$9:L$92)*Inflation!$K$10</f>
        <v>0</v>
      </c>
      <c r="Q36" s="191">
        <f>SUMIF('Project List'!$G$9:$G$92,$T36,'Project List'!M$9:M$92)*Inflation!$K$10</f>
        <v>0</v>
      </c>
      <c r="R36" s="191">
        <f>SUMIF('Project List'!$G$9:$G$92,$T36,'Project List'!N$9:N$92)*Inflation!$K$10</f>
        <v>0</v>
      </c>
      <c r="S36" s="90"/>
      <c r="T36" s="228"/>
      <c r="U36" s="90"/>
      <c r="V36" s="90"/>
      <c r="W36" s="90"/>
    </row>
    <row r="37" spans="1:23" s="110" customFormat="1" x14ac:dyDescent="0.2">
      <c r="A37" s="90"/>
      <c r="B37" s="160"/>
      <c r="C37" s="99" t="s">
        <v>211</v>
      </c>
      <c r="D37" s="175">
        <f>'Historical Expenditure'!D53*Inflation!D$10</f>
        <v>0</v>
      </c>
      <c r="E37" s="175">
        <f>'Historical Expenditure'!E53*Inflation!E$10</f>
        <v>0</v>
      </c>
      <c r="F37" s="175">
        <f>'Historical Expenditure'!F53*Inflation!F$10</f>
        <v>0</v>
      </c>
      <c r="G37" s="192">
        <f>'Historical Expenditure'!G53*Inflation!F$10</f>
        <v>559984.70532023814</v>
      </c>
      <c r="H37" s="192">
        <f>'Historical Expenditure'!H53*Inflation!G$10</f>
        <v>555048.81298171682</v>
      </c>
      <c r="I37" s="192">
        <f>'Historical Expenditure'!I53*Inflation!H$10</f>
        <v>30111.044976357836</v>
      </c>
      <c r="J37" s="192">
        <f>'Historical Expenditure'!J53*Inflation!I$10</f>
        <v>23226.753844158822</v>
      </c>
      <c r="K37" s="192">
        <f>'Historical Expenditure'!K53*Inflation!J$10</f>
        <v>9496.8885129893188</v>
      </c>
      <c r="L37" s="191">
        <f>SUMIF('Project List'!$G$9:$G$92,$T37,'Project List'!H$9:H$92)*Inflation!$K$10</f>
        <v>0</v>
      </c>
      <c r="M37" s="191">
        <f>SUMIF('Project List'!$G$9:$G$92,$T37,'Project List'!I$9:I$92)*Inflation!$K$10</f>
        <v>0</v>
      </c>
      <c r="N37" s="191">
        <f>SUMIF('Project List'!$G$9:$G$92,$T37,'Project List'!J$9:J$92)*Inflation!$K$10</f>
        <v>0</v>
      </c>
      <c r="O37" s="191">
        <f>SUMIF('Project List'!$G$9:$G$92,$T37,'Project List'!K$9:K$92)*Inflation!$K$10</f>
        <v>0</v>
      </c>
      <c r="P37" s="191">
        <f>SUMIF('Project List'!$G$9:$G$92,$T37,'Project List'!L$9:L$92)*Inflation!$K$10</f>
        <v>0</v>
      </c>
      <c r="Q37" s="191">
        <f>SUMIF('Project List'!$G$9:$G$92,$T37,'Project List'!M$9:M$92)*Inflation!$K$10</f>
        <v>0</v>
      </c>
      <c r="R37" s="191">
        <f>SUMIF('Project List'!$G$9:$G$92,$T37,'Project List'!N$9:N$92)*Inflation!$K$10</f>
        <v>0</v>
      </c>
      <c r="S37" s="90"/>
      <c r="T37" s="228"/>
      <c r="U37" s="90"/>
      <c r="V37" s="90"/>
      <c r="W37" s="90"/>
    </row>
    <row r="38" spans="1:23" s="110" customFormat="1" x14ac:dyDescent="0.2">
      <c r="A38" s="90"/>
      <c r="B38" s="160"/>
      <c r="C38" s="99" t="s">
        <v>212</v>
      </c>
      <c r="D38" s="175">
        <f>'Historical Expenditure'!D54*Inflation!D$10</f>
        <v>0</v>
      </c>
      <c r="E38" s="175">
        <f>'Historical Expenditure'!E54*Inflation!E$10</f>
        <v>0</v>
      </c>
      <c r="F38" s="175">
        <f>'Historical Expenditure'!F54*Inflation!F$10</f>
        <v>0</v>
      </c>
      <c r="G38" s="192">
        <f>'Historical Expenditure'!G54*Inflation!F$10</f>
        <v>834493.0322043926</v>
      </c>
      <c r="H38" s="192">
        <f>'Historical Expenditure'!H54*Inflation!G$10</f>
        <v>86185.752535719497</v>
      </c>
      <c r="I38" s="192">
        <f>'Historical Expenditure'!I54*Inflation!H$10</f>
        <v>265768.20409113111</v>
      </c>
      <c r="J38" s="192">
        <f>'Historical Expenditure'!J54*Inflation!I$10</f>
        <v>269748.95363270899</v>
      </c>
      <c r="K38" s="192">
        <f>'Historical Expenditure'!K54*Inflation!J$10</f>
        <v>61566.778684464698</v>
      </c>
      <c r="L38" s="191">
        <f>SUMIF('Project List'!$G$9:$G$92,$T38,'Project List'!H$9:H$92)*Inflation!$K$10</f>
        <v>1798205.5567481713</v>
      </c>
      <c r="M38" s="191">
        <f>SUMIF('Project List'!$G$9:$G$92,$T38,'Project List'!I$9:I$92)*Inflation!$K$10</f>
        <v>2370504.0208958504</v>
      </c>
      <c r="N38" s="191">
        <f>SUMIF('Project List'!$G$9:$G$92,$T38,'Project List'!J$9:J$92)*Inflation!$K$10</f>
        <v>3490082.4370973203</v>
      </c>
      <c r="O38" s="191">
        <f>SUMIF('Project List'!$G$9:$G$92,$T38,'Project List'!K$9:K$92)*Inflation!$K$10</f>
        <v>2057772.6197222553</v>
      </c>
      <c r="P38" s="191">
        <f>SUMIF('Project List'!$G$9:$G$92,$T38,'Project List'!L$9:L$92)*Inflation!$K$10</f>
        <v>2563003.7500122488</v>
      </c>
      <c r="Q38" s="191">
        <f>SUMIF('Project List'!$G$9:$G$92,$T38,'Project List'!M$9:M$92)*Inflation!$K$10</f>
        <v>2067845.6981540567</v>
      </c>
      <c r="R38" s="191">
        <f>SUMIF('Project List'!$G$9:$G$92,$T38,'Project List'!N$9:N$92)*Inflation!$K$10</f>
        <v>26060.950097799585</v>
      </c>
      <c r="S38" s="90"/>
      <c r="T38" s="228" t="s">
        <v>436</v>
      </c>
      <c r="U38" s="90"/>
      <c r="V38" s="90"/>
      <c r="W38" s="90"/>
    </row>
    <row r="39" spans="1:23" s="110" customFormat="1" x14ac:dyDescent="0.2">
      <c r="A39" s="90"/>
      <c r="B39" s="160"/>
      <c r="C39" s="99" t="s">
        <v>213</v>
      </c>
      <c r="D39" s="175">
        <f>'Historical Expenditure'!D55*Inflation!D$10</f>
        <v>0</v>
      </c>
      <c r="E39" s="175">
        <f>'Historical Expenditure'!E55*Inflation!E$10</f>
        <v>0</v>
      </c>
      <c r="F39" s="175">
        <f>'Historical Expenditure'!F55*Inflation!F$10</f>
        <v>0</v>
      </c>
      <c r="G39" s="192">
        <f>'Historical Expenditure'!G55*Inflation!F$10</f>
        <v>0</v>
      </c>
      <c r="H39" s="192">
        <f>'Historical Expenditure'!H55*Inflation!G$10</f>
        <v>0</v>
      </c>
      <c r="I39" s="192">
        <f>'Historical Expenditure'!I55*Inflation!H$10</f>
        <v>0</v>
      </c>
      <c r="J39" s="192">
        <f>'Historical Expenditure'!J55*Inflation!I$10</f>
        <v>0</v>
      </c>
      <c r="K39" s="192">
        <f>'Historical Expenditure'!K55*Inflation!J$10</f>
        <v>0</v>
      </c>
      <c r="L39" s="191">
        <f>SUMIF('Project List'!$G$9:$G$92,$T39,'Project List'!H$9:H$92)*Inflation!$K$10</f>
        <v>0</v>
      </c>
      <c r="M39" s="191">
        <f>SUMIF('Project List'!$G$9:$G$92,$T39,'Project List'!I$9:I$92)*Inflation!$K$10</f>
        <v>0</v>
      </c>
      <c r="N39" s="191">
        <f>SUMIF('Project List'!$G$9:$G$92,$T39,'Project List'!J$9:J$92)*Inflation!$K$10</f>
        <v>0</v>
      </c>
      <c r="O39" s="191">
        <f>SUMIF('Project List'!$G$9:$G$92,$T39,'Project List'!K$9:K$92)*Inflation!$K$10</f>
        <v>0</v>
      </c>
      <c r="P39" s="191">
        <f>SUMIF('Project List'!$G$9:$G$92,$T39,'Project List'!L$9:L$92)*Inflation!$K$10</f>
        <v>0</v>
      </c>
      <c r="Q39" s="191">
        <f>SUMIF('Project List'!$G$9:$G$92,$T39,'Project List'!M$9:M$92)*Inflation!$K$10</f>
        <v>0</v>
      </c>
      <c r="R39" s="191">
        <f>SUMIF('Project List'!$G$9:$G$92,$T39,'Project List'!N$9:N$92)*Inflation!$K$10</f>
        <v>0</v>
      </c>
      <c r="S39" s="90"/>
      <c r="T39" s="228"/>
      <c r="U39" s="90"/>
      <c r="V39" s="90"/>
      <c r="W39" s="90"/>
    </row>
    <row r="40" spans="1:23" s="110" customFormat="1" x14ac:dyDescent="0.2">
      <c r="A40" s="90"/>
      <c r="B40" s="160"/>
      <c r="C40" s="99" t="s">
        <v>214</v>
      </c>
      <c r="D40" s="175">
        <f>'Historical Expenditure'!D56*Inflation!D$10</f>
        <v>0</v>
      </c>
      <c r="E40" s="175">
        <f>'Historical Expenditure'!E56*Inflation!E$10</f>
        <v>0</v>
      </c>
      <c r="F40" s="175">
        <f>'Historical Expenditure'!F56*Inflation!F$10</f>
        <v>0</v>
      </c>
      <c r="G40" s="192">
        <f>'Historical Expenditure'!G56*Inflation!F$10</f>
        <v>0</v>
      </c>
      <c r="H40" s="192">
        <f>'Historical Expenditure'!H56*Inflation!G$10</f>
        <v>0</v>
      </c>
      <c r="I40" s="192">
        <f>'Historical Expenditure'!I56*Inflation!H$10</f>
        <v>0</v>
      </c>
      <c r="J40" s="192">
        <f>'Historical Expenditure'!J56*Inflation!I$10</f>
        <v>0</v>
      </c>
      <c r="K40" s="192">
        <f>'Historical Expenditure'!K56*Inflation!J$10</f>
        <v>0</v>
      </c>
      <c r="L40" s="191">
        <f>SUMIF('Project List'!$G$9:$G$92,$T40,'Project List'!H$9:H$92)*Inflation!$K$10</f>
        <v>0</v>
      </c>
      <c r="M40" s="191">
        <f>SUMIF('Project List'!$G$9:$G$92,$T40,'Project List'!I$9:I$92)*Inflation!$K$10</f>
        <v>0</v>
      </c>
      <c r="N40" s="191">
        <f>SUMIF('Project List'!$G$9:$G$92,$T40,'Project List'!J$9:J$92)*Inflation!$K$10</f>
        <v>0</v>
      </c>
      <c r="O40" s="191">
        <f>SUMIF('Project List'!$G$9:$G$92,$T40,'Project List'!K$9:K$92)*Inflation!$K$10</f>
        <v>0</v>
      </c>
      <c r="P40" s="191">
        <f>SUMIF('Project List'!$G$9:$G$92,$T40,'Project List'!L$9:L$92)*Inflation!$K$10</f>
        <v>0</v>
      </c>
      <c r="Q40" s="191">
        <f>SUMIF('Project List'!$G$9:$G$92,$T40,'Project List'!M$9:M$92)*Inflation!$K$10</f>
        <v>0</v>
      </c>
      <c r="R40" s="191">
        <f>SUMIF('Project List'!$G$9:$G$92,$T40,'Project List'!N$9:N$92)*Inflation!$K$10</f>
        <v>0</v>
      </c>
      <c r="S40" s="90"/>
      <c r="T40" s="228"/>
      <c r="U40" s="90"/>
      <c r="V40" s="90"/>
      <c r="W40" s="90"/>
    </row>
    <row r="41" spans="1:23" s="110" customFormat="1" x14ac:dyDescent="0.2">
      <c r="A41" s="90"/>
      <c r="B41" s="160"/>
      <c r="C41" s="99" t="s">
        <v>215</v>
      </c>
      <c r="D41" s="175">
        <f>'Historical Expenditure'!D57*Inflation!D$10</f>
        <v>0</v>
      </c>
      <c r="E41" s="175">
        <f>'Historical Expenditure'!E57*Inflation!E$10</f>
        <v>0</v>
      </c>
      <c r="F41" s="175">
        <f>'Historical Expenditure'!F57*Inflation!F$10</f>
        <v>0</v>
      </c>
      <c r="G41" s="192">
        <f>'Historical Expenditure'!G57*Inflation!F$10</f>
        <v>0</v>
      </c>
      <c r="H41" s="192">
        <f>'Historical Expenditure'!H57*Inflation!G$10</f>
        <v>0</v>
      </c>
      <c r="I41" s="192">
        <f>'Historical Expenditure'!I57*Inflation!H$10</f>
        <v>0</v>
      </c>
      <c r="J41" s="192">
        <f>'Historical Expenditure'!J57*Inflation!I$10</f>
        <v>0</v>
      </c>
      <c r="K41" s="192">
        <f>'Historical Expenditure'!K57*Inflation!J$10</f>
        <v>0</v>
      </c>
      <c r="L41" s="191">
        <f>SUMIF('Project List'!$G$9:$G$92,$T41,'Project List'!H$9:H$92)*Inflation!$K$10</f>
        <v>0</v>
      </c>
      <c r="M41" s="191">
        <f>SUMIF('Project List'!$G$9:$G$92,$T41,'Project List'!I$9:I$92)*Inflation!$K$10</f>
        <v>0</v>
      </c>
      <c r="N41" s="191">
        <f>SUMIF('Project List'!$G$9:$G$92,$T41,'Project List'!J$9:J$92)*Inflation!$K$10</f>
        <v>0</v>
      </c>
      <c r="O41" s="191">
        <f>SUMIF('Project List'!$G$9:$G$92,$T41,'Project List'!K$9:K$92)*Inflation!$K$10</f>
        <v>0</v>
      </c>
      <c r="P41" s="191">
        <f>SUMIF('Project List'!$G$9:$G$92,$T41,'Project List'!L$9:L$92)*Inflation!$K$10</f>
        <v>0</v>
      </c>
      <c r="Q41" s="191">
        <f>SUMIF('Project List'!$G$9:$G$92,$T41,'Project List'!M$9:M$92)*Inflation!$K$10</f>
        <v>0</v>
      </c>
      <c r="R41" s="191">
        <f>SUMIF('Project List'!$G$9:$G$92,$T41,'Project List'!N$9:N$92)*Inflation!$K$10</f>
        <v>0</v>
      </c>
      <c r="S41" s="90"/>
      <c r="T41" s="228"/>
      <c r="U41" s="90"/>
      <c r="V41" s="90"/>
      <c r="W41" s="90"/>
    </row>
    <row r="42" spans="1:23" s="110" customFormat="1" x14ac:dyDescent="0.2">
      <c r="A42" s="90"/>
      <c r="B42" s="160"/>
      <c r="C42" s="99" t="s">
        <v>216</v>
      </c>
      <c r="D42" s="175">
        <f>'Historical Expenditure'!D58*Inflation!D$10</f>
        <v>0</v>
      </c>
      <c r="E42" s="175">
        <f>'Historical Expenditure'!E58*Inflation!E$10</f>
        <v>0</v>
      </c>
      <c r="F42" s="175">
        <f>'Historical Expenditure'!F58*Inflation!F$10</f>
        <v>0</v>
      </c>
      <c r="G42" s="192">
        <f>'Historical Expenditure'!G58*Inflation!F$10</f>
        <v>0</v>
      </c>
      <c r="H42" s="192">
        <f>'Historical Expenditure'!H58*Inflation!G$10</f>
        <v>0</v>
      </c>
      <c r="I42" s="192">
        <f>'Historical Expenditure'!I58*Inflation!H$10</f>
        <v>0</v>
      </c>
      <c r="J42" s="192">
        <f>'Historical Expenditure'!J58*Inflation!I$10</f>
        <v>0</v>
      </c>
      <c r="K42" s="192">
        <f>'Historical Expenditure'!K58*Inflation!J$10</f>
        <v>0</v>
      </c>
      <c r="L42" s="191">
        <f>SUMIF('Project List'!$G$9:$G$92,$T42,'Project List'!H$9:H$92)*Inflation!$K$10</f>
        <v>0</v>
      </c>
      <c r="M42" s="191">
        <f>SUMIF('Project List'!$G$9:$G$92,$T42,'Project List'!I$9:I$92)*Inflation!$K$10</f>
        <v>0</v>
      </c>
      <c r="N42" s="191">
        <f>SUMIF('Project List'!$G$9:$G$92,$T42,'Project List'!J$9:J$92)*Inflation!$K$10</f>
        <v>0</v>
      </c>
      <c r="O42" s="191">
        <f>SUMIF('Project List'!$G$9:$G$92,$T42,'Project List'!K$9:K$92)*Inflation!$K$10</f>
        <v>0</v>
      </c>
      <c r="P42" s="191">
        <f>SUMIF('Project List'!$G$9:$G$92,$T42,'Project List'!L$9:L$92)*Inflation!$K$10</f>
        <v>0</v>
      </c>
      <c r="Q42" s="191">
        <f>SUMIF('Project List'!$G$9:$G$92,$T42,'Project List'!M$9:M$92)*Inflation!$K$10</f>
        <v>0</v>
      </c>
      <c r="R42" s="191">
        <f>SUMIF('Project List'!$G$9:$G$92,$T42,'Project List'!N$9:N$92)*Inflation!$K$10</f>
        <v>0</v>
      </c>
      <c r="S42" s="90"/>
      <c r="T42" s="228"/>
      <c r="U42" s="90"/>
      <c r="V42" s="90"/>
      <c r="W42" s="90"/>
    </row>
    <row r="43" spans="1:23" s="110" customFormat="1" x14ac:dyDescent="0.2">
      <c r="A43" s="90"/>
      <c r="B43" s="160"/>
      <c r="C43" s="99" t="s">
        <v>217</v>
      </c>
      <c r="D43" s="175">
        <f>'Historical Expenditure'!D59*Inflation!D$10</f>
        <v>0</v>
      </c>
      <c r="E43" s="175">
        <f>'Historical Expenditure'!E59*Inflation!E$10</f>
        <v>0</v>
      </c>
      <c r="F43" s="175">
        <f>'Historical Expenditure'!F59*Inflation!F$10</f>
        <v>0</v>
      </c>
      <c r="G43" s="192">
        <f>'Historical Expenditure'!G59*Inflation!F$10</f>
        <v>0</v>
      </c>
      <c r="H43" s="192">
        <f>'Historical Expenditure'!H59*Inflation!G$10</f>
        <v>0</v>
      </c>
      <c r="I43" s="192">
        <f>'Historical Expenditure'!I59*Inflation!H$10</f>
        <v>0</v>
      </c>
      <c r="J43" s="192">
        <f>'Historical Expenditure'!J59*Inflation!I$10</f>
        <v>0</v>
      </c>
      <c r="K43" s="192">
        <f>'Historical Expenditure'!K59*Inflation!J$10</f>
        <v>0</v>
      </c>
      <c r="L43" s="191">
        <f>SUMIF('Project List'!$G$9:$G$92,$T43,'Project List'!H$9:H$92)*Inflation!$K$10</f>
        <v>0</v>
      </c>
      <c r="M43" s="191">
        <f>SUMIF('Project List'!$G$9:$G$92,$T43,'Project List'!I$9:I$92)*Inflation!$K$10</f>
        <v>0</v>
      </c>
      <c r="N43" s="191">
        <f>SUMIF('Project List'!$G$9:$G$92,$T43,'Project List'!J$9:J$92)*Inflation!$K$10</f>
        <v>0</v>
      </c>
      <c r="O43" s="191">
        <f>SUMIF('Project List'!$G$9:$G$92,$T43,'Project List'!K$9:K$92)*Inflation!$K$10</f>
        <v>0</v>
      </c>
      <c r="P43" s="191">
        <f>SUMIF('Project List'!$G$9:$G$92,$T43,'Project List'!L$9:L$92)*Inflation!$K$10</f>
        <v>0</v>
      </c>
      <c r="Q43" s="191">
        <f>SUMIF('Project List'!$G$9:$G$92,$T43,'Project List'!M$9:M$92)*Inflation!$K$10</f>
        <v>0</v>
      </c>
      <c r="R43" s="191">
        <f>SUMIF('Project List'!$G$9:$G$92,$T43,'Project List'!N$9:N$92)*Inflation!$K$10</f>
        <v>0</v>
      </c>
      <c r="S43" s="90"/>
      <c r="T43" s="228"/>
      <c r="U43" s="90"/>
      <c r="V43" s="90"/>
      <c r="W43" s="90"/>
    </row>
    <row r="44" spans="1:23" s="110" customFormat="1" x14ac:dyDescent="0.2">
      <c r="A44" s="90"/>
      <c r="B44" s="106"/>
      <c r="C44" s="99" t="s">
        <v>150</v>
      </c>
      <c r="D44" s="175">
        <f>'Historical Expenditure'!D60*Inflation!D$10</f>
        <v>0</v>
      </c>
      <c r="E44" s="175">
        <f>'Historical Expenditure'!E60*Inflation!E$10</f>
        <v>0</v>
      </c>
      <c r="F44" s="175">
        <f>'Historical Expenditure'!F60*Inflation!F$10</f>
        <v>0</v>
      </c>
      <c r="G44" s="192">
        <f>'Historical Expenditure'!G60*Inflation!F$10</f>
        <v>686464.18946011167</v>
      </c>
      <c r="H44" s="192">
        <f>'Historical Expenditure'!H60*Inflation!G$10</f>
        <v>375011.15911050542</v>
      </c>
      <c r="I44" s="192">
        <f>'Historical Expenditure'!I60*Inflation!H$10</f>
        <v>123485.49393800307</v>
      </c>
      <c r="J44" s="192">
        <f>'Historical Expenditure'!J60*Inflation!I$10</f>
        <v>307082.74859224743</v>
      </c>
      <c r="K44" s="192">
        <f>'Historical Expenditure'!K60*Inflation!J$10</f>
        <v>826193.39828426321</v>
      </c>
      <c r="L44" s="191">
        <f>SUMIF('Project List'!$G$9:$G$92,$T44,'Project List'!H$9:H$92)*Inflation!$K$10</f>
        <v>0</v>
      </c>
      <c r="M44" s="191">
        <f>SUMIF('Project List'!$G$9:$G$92,$T44,'Project List'!I$9:I$92)*Inflation!$K$10</f>
        <v>0</v>
      </c>
      <c r="N44" s="191">
        <f>SUMIF('Project List'!$G$9:$G$92,$T44,'Project List'!J$9:J$92)*Inflation!$K$10</f>
        <v>0</v>
      </c>
      <c r="O44" s="191">
        <f>SUMIF('Project List'!$G$9:$G$92,$T44,'Project List'!K$9:K$92)*Inflation!$K$10</f>
        <v>0</v>
      </c>
      <c r="P44" s="191">
        <f>SUMIF('Project List'!$G$9:$G$92,$T44,'Project List'!L$9:L$92)*Inflation!$K$10</f>
        <v>0</v>
      </c>
      <c r="Q44" s="191">
        <f>SUMIF('Project List'!$G$9:$G$92,$T44,'Project List'!M$9:M$92)*Inflation!$K$10</f>
        <v>0</v>
      </c>
      <c r="R44" s="191">
        <f>SUMIF('Project List'!$G$9:$G$92,$T44,'Project List'!N$9:N$92)*Inflation!$K$10</f>
        <v>0</v>
      </c>
      <c r="S44" s="90"/>
      <c r="T44" s="228"/>
      <c r="U44" s="90"/>
      <c r="V44" s="90"/>
      <c r="W44" s="90"/>
    </row>
    <row r="45" spans="1:23" s="110" customFormat="1" x14ac:dyDescent="0.2">
      <c r="A45" s="90"/>
      <c r="B45" s="107" t="s">
        <v>218</v>
      </c>
      <c r="C45" s="98" t="s">
        <v>219</v>
      </c>
      <c r="D45" s="175">
        <f>'Historical Expenditure'!D61*Inflation!D$10</f>
        <v>0</v>
      </c>
      <c r="E45" s="175">
        <f>'Historical Expenditure'!E61*Inflation!E$10</f>
        <v>0</v>
      </c>
      <c r="F45" s="175">
        <f>'Historical Expenditure'!F61*Inflation!F$10</f>
        <v>0</v>
      </c>
      <c r="G45" s="192">
        <f>'Historical Expenditure'!G61*Inflation!F$10</f>
        <v>0</v>
      </c>
      <c r="H45" s="192">
        <f>'Historical Expenditure'!H61*Inflation!G$10</f>
        <v>0</v>
      </c>
      <c r="I45" s="192">
        <f>'Historical Expenditure'!I61*Inflation!H$10</f>
        <v>0</v>
      </c>
      <c r="J45" s="192">
        <f>'Historical Expenditure'!J61*Inflation!I$10</f>
        <v>0</v>
      </c>
      <c r="K45" s="192">
        <f>'Historical Expenditure'!K61*Inflation!J$10</f>
        <v>0</v>
      </c>
      <c r="L45" s="191">
        <f>SUMIF('Project List'!$G$9:$G$92,$T45,'Project List'!H$9:H$92)*Inflation!$K$10</f>
        <v>0</v>
      </c>
      <c r="M45" s="191">
        <f>SUMIF('Project List'!$G$9:$G$92,$T45,'Project List'!I$9:I$92)*Inflation!$K$10</f>
        <v>0</v>
      </c>
      <c r="N45" s="191">
        <f>SUMIF('Project List'!$G$9:$G$92,$T45,'Project List'!J$9:J$92)*Inflation!$K$10</f>
        <v>0</v>
      </c>
      <c r="O45" s="191">
        <f>SUMIF('Project List'!$G$9:$G$92,$T45,'Project List'!K$9:K$92)*Inflation!$K$10</f>
        <v>0</v>
      </c>
      <c r="P45" s="191">
        <f>SUMIF('Project List'!$G$9:$G$92,$T45,'Project List'!L$9:L$92)*Inflation!$K$10</f>
        <v>0</v>
      </c>
      <c r="Q45" s="191">
        <f>SUMIF('Project List'!$G$9:$G$92,$T45,'Project List'!M$9:M$92)*Inflation!$K$10</f>
        <v>0</v>
      </c>
      <c r="R45" s="191">
        <f>SUMIF('Project List'!$G$9:$G$92,$T45,'Project List'!N$9:N$92)*Inflation!$K$10</f>
        <v>0</v>
      </c>
      <c r="S45" s="90"/>
      <c r="T45" s="228" t="s">
        <v>425</v>
      </c>
      <c r="U45" s="90"/>
      <c r="V45" s="90"/>
      <c r="W45" s="90"/>
    </row>
    <row r="46" spans="1:23" s="110" customFormat="1" x14ac:dyDescent="0.2">
      <c r="A46" s="90"/>
      <c r="B46" s="208" t="s">
        <v>220</v>
      </c>
      <c r="C46" s="98" t="s">
        <v>221</v>
      </c>
      <c r="D46" s="175">
        <f>'Historical Expenditure'!D62*Inflation!D$10</f>
        <v>0</v>
      </c>
      <c r="E46" s="175">
        <f>'Historical Expenditure'!E62*Inflation!E$10</f>
        <v>0</v>
      </c>
      <c r="F46" s="175">
        <f>'Historical Expenditure'!F62*Inflation!F$10</f>
        <v>0</v>
      </c>
      <c r="G46" s="192">
        <f>'Historical Expenditure'!G62*Inflation!F$10</f>
        <v>0</v>
      </c>
      <c r="H46" s="192">
        <f>'Historical Expenditure'!H62*Inflation!G$10</f>
        <v>21347.90176269352</v>
      </c>
      <c r="I46" s="192">
        <f>'Historical Expenditure'!I62*Inflation!H$10</f>
        <v>93380.938441474267</v>
      </c>
      <c r="J46" s="192">
        <f>'Historical Expenditure'!J62*Inflation!I$10</f>
        <v>78796.3499433049</v>
      </c>
      <c r="K46" s="192">
        <f>'Historical Expenditure'!K62*Inflation!J$10</f>
        <v>21007.180578860993</v>
      </c>
      <c r="L46" s="191">
        <f>SUMIF('Project List'!$G$9:$G$92,$T46,'Project List'!H$9:H$92)*Inflation!$K$10</f>
        <v>0</v>
      </c>
      <c r="M46" s="191">
        <f>SUMIF('Project List'!$G$9:$G$92,$T46,'Project List'!I$9:I$92)*Inflation!$K$10</f>
        <v>0</v>
      </c>
      <c r="N46" s="191">
        <f>SUMIF('Project List'!$G$9:$G$92,$T46,'Project List'!J$9:J$92)*Inflation!$K$10</f>
        <v>0</v>
      </c>
      <c r="O46" s="191">
        <f>SUMIF('Project List'!$G$9:$G$92,$T46,'Project List'!K$9:K$92)*Inflation!$K$10</f>
        <v>0</v>
      </c>
      <c r="P46" s="191">
        <f>SUMIF('Project List'!$G$9:$G$92,$T46,'Project List'!L$9:L$92)*Inflation!$K$10</f>
        <v>0</v>
      </c>
      <c r="Q46" s="191">
        <f>SUMIF('Project List'!$G$9:$G$92,$T46,'Project List'!M$9:M$92)*Inflation!$K$10</f>
        <v>0</v>
      </c>
      <c r="R46" s="191">
        <f>SUMIF('Project List'!$G$9:$G$92,$T46,'Project List'!N$9:N$92)*Inflation!$K$10</f>
        <v>0</v>
      </c>
      <c r="S46" s="90"/>
      <c r="T46" s="228" t="s">
        <v>417</v>
      </c>
      <c r="U46" s="90"/>
      <c r="V46" s="90"/>
      <c r="W46" s="90"/>
    </row>
    <row r="47" spans="1:23" s="110" customFormat="1" x14ac:dyDescent="0.2">
      <c r="A47" s="90"/>
      <c r="B47" s="208"/>
      <c r="C47" s="98" t="s">
        <v>222</v>
      </c>
      <c r="D47" s="175">
        <f>'Historical Expenditure'!D63*Inflation!D$10</f>
        <v>0</v>
      </c>
      <c r="E47" s="175">
        <f>'Historical Expenditure'!E63*Inflation!E$10</f>
        <v>0</v>
      </c>
      <c r="F47" s="175">
        <f>'Historical Expenditure'!F63*Inflation!F$10</f>
        <v>0</v>
      </c>
      <c r="G47" s="192">
        <f>'Historical Expenditure'!G63*Inflation!F$10</f>
        <v>0</v>
      </c>
      <c r="H47" s="192">
        <f>'Historical Expenditure'!H63*Inflation!G$10</f>
        <v>0</v>
      </c>
      <c r="I47" s="192">
        <f>'Historical Expenditure'!I63*Inflation!H$10</f>
        <v>0</v>
      </c>
      <c r="J47" s="192">
        <f>'Historical Expenditure'!J63*Inflation!I$10</f>
        <v>0</v>
      </c>
      <c r="K47" s="192">
        <f>'Historical Expenditure'!K63*Inflation!J$10</f>
        <v>0</v>
      </c>
      <c r="L47" s="191">
        <f>SUMIF('Project List'!$G$9:$G$92,$T47,'Project List'!H$9:H$92)*Inflation!$K$10</f>
        <v>0</v>
      </c>
      <c r="M47" s="191">
        <f>SUMIF('Project List'!$G$9:$G$92,$T47,'Project List'!I$9:I$92)*Inflation!$K$10</f>
        <v>0</v>
      </c>
      <c r="N47" s="191">
        <f>SUMIF('Project List'!$G$9:$G$92,$T47,'Project List'!J$9:J$92)*Inflation!$K$10</f>
        <v>0</v>
      </c>
      <c r="O47" s="191">
        <f>SUMIF('Project List'!$G$9:$G$92,$T47,'Project List'!K$9:K$92)*Inflation!$K$10</f>
        <v>0</v>
      </c>
      <c r="P47" s="191">
        <f>SUMIF('Project List'!$G$9:$G$92,$T47,'Project List'!L$9:L$92)*Inflation!$K$10</f>
        <v>0</v>
      </c>
      <c r="Q47" s="191">
        <f>SUMIF('Project List'!$G$9:$G$92,$T47,'Project List'!M$9:M$92)*Inflation!$K$10</f>
        <v>0</v>
      </c>
      <c r="R47" s="191">
        <f>SUMIF('Project List'!$G$9:$G$92,$T47,'Project List'!N$9:N$92)*Inflation!$K$10</f>
        <v>0</v>
      </c>
      <c r="S47" s="90"/>
      <c r="T47" s="228" t="s">
        <v>418</v>
      </c>
      <c r="U47" s="90"/>
      <c r="V47" s="90"/>
      <c r="W47" s="90"/>
    </row>
    <row r="48" spans="1:23" s="110" customFormat="1" x14ac:dyDescent="0.2">
      <c r="A48" s="90"/>
      <c r="B48" s="208"/>
      <c r="C48" s="98" t="s">
        <v>223</v>
      </c>
      <c r="D48" s="175">
        <f>'Historical Expenditure'!D64*Inflation!D$10</f>
        <v>0</v>
      </c>
      <c r="E48" s="175">
        <f>'Historical Expenditure'!E64*Inflation!E$10</f>
        <v>0</v>
      </c>
      <c r="F48" s="175">
        <f>'Historical Expenditure'!F64*Inflation!F$10</f>
        <v>0</v>
      </c>
      <c r="G48" s="192">
        <f>'Historical Expenditure'!G64*Inflation!F$10</f>
        <v>552216.6978777023</v>
      </c>
      <c r="H48" s="192">
        <f>'Historical Expenditure'!H64*Inflation!G$10</f>
        <v>499258.32766962715</v>
      </c>
      <c r="I48" s="192">
        <f>'Historical Expenditure'!I64*Inflation!H$10</f>
        <v>495236.68953366345</v>
      </c>
      <c r="J48" s="192">
        <f>'Historical Expenditure'!J64*Inflation!I$10</f>
        <v>1751613.564342055</v>
      </c>
      <c r="K48" s="192">
        <f>'Historical Expenditure'!K64*Inflation!J$10</f>
        <v>3841319.7902912195</v>
      </c>
      <c r="L48" s="191">
        <f>SUMIF('Project List'!$G$9:$G$92,$T48,'Project List'!H$9:H$92)*Inflation!$K$10</f>
        <v>2661101.164034355</v>
      </c>
      <c r="M48" s="191">
        <f>SUMIF('Project List'!$G$9:$G$92,$T48,'Project List'!I$9:I$92)*Inflation!$K$10</f>
        <v>2937126.2382142013</v>
      </c>
      <c r="N48" s="191">
        <f>SUMIF('Project List'!$G$9:$G$92,$T48,'Project List'!J$9:J$92)*Inflation!$K$10</f>
        <v>2937126.2382142013</v>
      </c>
      <c r="O48" s="191">
        <f>SUMIF('Project List'!$G$9:$G$92,$T48,'Project List'!K$9:K$92)*Inflation!$K$10</f>
        <v>2937126.2382142013</v>
      </c>
      <c r="P48" s="191">
        <f>SUMIF('Project List'!$G$9:$G$92,$T48,'Project List'!L$9:L$92)*Inflation!$K$10</f>
        <v>2937126.2382142013</v>
      </c>
      <c r="Q48" s="191">
        <f>SUMIF('Project List'!$G$9:$G$92,$T48,'Project List'!M$9:M$92)*Inflation!$K$10</f>
        <v>2937126.2382142013</v>
      </c>
      <c r="R48" s="191">
        <f>SUMIF('Project List'!$G$9:$G$92,$T48,'Project List'!N$9:N$92)*Inflation!$K$10</f>
        <v>2937126.2382142013</v>
      </c>
      <c r="S48" s="90"/>
      <c r="T48" s="228" t="s">
        <v>424</v>
      </c>
      <c r="U48" s="90"/>
      <c r="V48" s="90"/>
      <c r="W48" s="90"/>
    </row>
    <row r="49" spans="1:23" s="110" customFormat="1" x14ac:dyDescent="0.2">
      <c r="A49" s="90"/>
      <c r="B49" s="208"/>
      <c r="C49" s="98" t="s">
        <v>224</v>
      </c>
      <c r="D49" s="175">
        <f>'Historical Expenditure'!D65*Inflation!D$10</f>
        <v>0</v>
      </c>
      <c r="E49" s="175">
        <f>'Historical Expenditure'!E65*Inflation!E$10</f>
        <v>0</v>
      </c>
      <c r="F49" s="175">
        <f>'Historical Expenditure'!F65*Inflation!F$10</f>
        <v>0</v>
      </c>
      <c r="G49" s="192">
        <f>'Historical Expenditure'!G65*Inflation!F$10</f>
        <v>397534.6148547614</v>
      </c>
      <c r="H49" s="192">
        <f>'Historical Expenditure'!H65*Inflation!G$10</f>
        <v>33680.569523402053</v>
      </c>
      <c r="I49" s="192">
        <f>'Historical Expenditure'!I65*Inflation!H$10</f>
        <v>6195.9573382015451</v>
      </c>
      <c r="J49" s="192">
        <f>'Historical Expenditure'!J65*Inflation!I$10</f>
        <v>6429.2945089980303</v>
      </c>
      <c r="K49" s="192">
        <f>'Historical Expenditure'!K65*Inflation!J$10</f>
        <v>716.61082231690148</v>
      </c>
      <c r="L49" s="191">
        <f>SUMIF('Project List'!$G$9:$G$92,$T49,'Project List'!H$9:H$92)*Inflation!$K$10</f>
        <v>475688.43725912797</v>
      </c>
      <c r="M49" s="191">
        <f>SUMIF('Project List'!$G$9:$G$92,$T49,'Project List'!I$9:I$92)*Inflation!$K$10</f>
        <v>321204.33726939163</v>
      </c>
      <c r="N49" s="191">
        <f>SUMIF('Project List'!$G$9:$G$92,$T49,'Project List'!J$9:J$92)*Inflation!$K$10</f>
        <v>562846.67876620893</v>
      </c>
      <c r="O49" s="191">
        <f>SUMIF('Project List'!$G$9:$G$92,$T49,'Project List'!K$9:K$92)*Inflation!$K$10</f>
        <v>562846.67876620893</v>
      </c>
      <c r="P49" s="191">
        <f>SUMIF('Project List'!$G$9:$G$92,$T49,'Project List'!L$9:L$92)*Inflation!$K$10</f>
        <v>562846.67876620893</v>
      </c>
      <c r="Q49" s="191">
        <f>SUMIF('Project List'!$G$9:$G$92,$T49,'Project List'!M$9:M$92)*Inflation!$K$10</f>
        <v>562846.67876620893</v>
      </c>
      <c r="R49" s="191">
        <f>SUMIF('Project List'!$G$9:$G$92,$T49,'Project List'!N$9:N$92)*Inflation!$K$10</f>
        <v>562846.67876620893</v>
      </c>
      <c r="S49" s="90"/>
      <c r="T49" s="228" t="s">
        <v>437</v>
      </c>
      <c r="U49" s="90"/>
      <c r="V49" s="90"/>
      <c r="W49" s="90"/>
    </row>
    <row r="50" spans="1:23" s="110" customFormat="1" x14ac:dyDescent="0.2">
      <c r="A50" s="90"/>
      <c r="B50" s="208"/>
      <c r="C50" s="98" t="s">
        <v>225</v>
      </c>
      <c r="D50" s="175">
        <f>'Historical Expenditure'!D66*Inflation!D$10</f>
        <v>0</v>
      </c>
      <c r="E50" s="175">
        <f>'Historical Expenditure'!E66*Inflation!E$10</f>
        <v>0</v>
      </c>
      <c r="F50" s="175">
        <f>'Historical Expenditure'!F66*Inflation!F$10</f>
        <v>0</v>
      </c>
      <c r="G50" s="192">
        <f>'Historical Expenditure'!G66*Inflation!F$10</f>
        <v>0</v>
      </c>
      <c r="H50" s="192">
        <f>'Historical Expenditure'!H66*Inflation!G$10</f>
        <v>0</v>
      </c>
      <c r="I50" s="192">
        <f>'Historical Expenditure'!I66*Inflation!H$10</f>
        <v>0</v>
      </c>
      <c r="J50" s="192">
        <f>'Historical Expenditure'!J66*Inflation!I$10</f>
        <v>13058.220080375908</v>
      </c>
      <c r="K50" s="192">
        <f>'Historical Expenditure'!K66*Inflation!J$10</f>
        <v>35132.599513348054</v>
      </c>
      <c r="L50" s="191">
        <f>SUMIF('Project List'!$G$9:$G$92,$T50,'Project List'!H$9:H$92)*Inflation!$K$10</f>
        <v>0</v>
      </c>
      <c r="M50" s="191">
        <f>SUMIF('Project List'!$G$9:$G$92,$T50,'Project List'!I$9:I$92)*Inflation!$K$10</f>
        <v>0</v>
      </c>
      <c r="N50" s="191">
        <f>SUMIF('Project List'!$G$9:$G$92,$T50,'Project List'!J$9:J$92)*Inflation!$K$10</f>
        <v>0</v>
      </c>
      <c r="O50" s="191">
        <f>SUMIF('Project List'!$G$9:$G$92,$T50,'Project List'!K$9:K$92)*Inflation!$K$10</f>
        <v>0</v>
      </c>
      <c r="P50" s="191">
        <f>SUMIF('Project List'!$G$9:$G$92,$T50,'Project List'!L$9:L$92)*Inflation!$K$10</f>
        <v>0</v>
      </c>
      <c r="Q50" s="191">
        <f>SUMIF('Project List'!$G$9:$G$92,$T50,'Project List'!M$9:M$92)*Inflation!$K$10</f>
        <v>0</v>
      </c>
      <c r="R50" s="191">
        <f>SUMIF('Project List'!$G$9:$G$92,$T50,'Project List'!N$9:N$92)*Inflation!$K$10</f>
        <v>0</v>
      </c>
      <c r="S50" s="90"/>
      <c r="T50" s="228"/>
      <c r="U50" s="90"/>
      <c r="V50" s="90"/>
      <c r="W50" s="90"/>
    </row>
    <row r="51" spans="1:23" s="110" customFormat="1" x14ac:dyDescent="0.2">
      <c r="A51" s="90"/>
      <c r="B51" s="208"/>
      <c r="C51" s="98" t="s">
        <v>226</v>
      </c>
      <c r="D51" s="175">
        <f>'Historical Expenditure'!D67*Inflation!D$10</f>
        <v>0</v>
      </c>
      <c r="E51" s="175">
        <f>'Historical Expenditure'!E67*Inflation!E$10</f>
        <v>0</v>
      </c>
      <c r="F51" s="175">
        <f>'Historical Expenditure'!F67*Inflation!F$10</f>
        <v>0</v>
      </c>
      <c r="G51" s="192">
        <f>'Historical Expenditure'!G67*Inflation!F$10</f>
        <v>0</v>
      </c>
      <c r="H51" s="192">
        <f>'Historical Expenditure'!H67*Inflation!G$10</f>
        <v>0</v>
      </c>
      <c r="I51" s="192">
        <f>'Historical Expenditure'!I67*Inflation!H$10</f>
        <v>0</v>
      </c>
      <c r="J51" s="192">
        <f>'Historical Expenditure'!J67*Inflation!I$10</f>
        <v>0</v>
      </c>
      <c r="K51" s="192">
        <f>'Historical Expenditure'!K67*Inflation!J$10</f>
        <v>0</v>
      </c>
      <c r="L51" s="191">
        <f>SUMIF('Project List'!$G$9:$G$92,$T51,'Project List'!H$9:H$92)*Inflation!$K$10</f>
        <v>0</v>
      </c>
      <c r="M51" s="191">
        <f>SUMIF('Project List'!$G$9:$G$92,$T51,'Project List'!I$9:I$92)*Inflation!$K$10</f>
        <v>0</v>
      </c>
      <c r="N51" s="191">
        <f>SUMIF('Project List'!$G$9:$G$92,$T51,'Project List'!J$9:J$92)*Inflation!$K$10</f>
        <v>0</v>
      </c>
      <c r="O51" s="191">
        <f>SUMIF('Project List'!$G$9:$G$92,$T51,'Project List'!K$9:K$92)*Inflation!$K$10</f>
        <v>0</v>
      </c>
      <c r="P51" s="191">
        <f>SUMIF('Project List'!$G$9:$G$92,$T51,'Project List'!L$9:L$92)*Inflation!$K$10</f>
        <v>0</v>
      </c>
      <c r="Q51" s="191">
        <f>SUMIF('Project List'!$G$9:$G$92,$T51,'Project List'!M$9:M$92)*Inflation!$K$10</f>
        <v>0</v>
      </c>
      <c r="R51" s="191">
        <f>SUMIF('Project List'!$G$9:$G$92,$T51,'Project List'!N$9:N$92)*Inflation!$K$10</f>
        <v>0</v>
      </c>
      <c r="S51" s="90"/>
      <c r="T51" s="228"/>
      <c r="U51" s="90"/>
      <c r="V51" s="90"/>
      <c r="W51" s="90"/>
    </row>
    <row r="52" spans="1:23" s="110" customFormat="1" x14ac:dyDescent="0.2">
      <c r="A52" s="90"/>
      <c r="B52" s="208"/>
      <c r="C52" s="98" t="s">
        <v>227</v>
      </c>
      <c r="D52" s="175">
        <f>'Historical Expenditure'!D68*Inflation!D$10</f>
        <v>0</v>
      </c>
      <c r="E52" s="175">
        <f>'Historical Expenditure'!E68*Inflation!E$10</f>
        <v>0</v>
      </c>
      <c r="F52" s="175">
        <f>'Historical Expenditure'!F68*Inflation!F$10</f>
        <v>0</v>
      </c>
      <c r="G52" s="192">
        <f>'Historical Expenditure'!G68*Inflation!F$10</f>
        <v>0</v>
      </c>
      <c r="H52" s="192">
        <f>'Historical Expenditure'!H68*Inflation!G$10</f>
        <v>0</v>
      </c>
      <c r="I52" s="192">
        <f>'Historical Expenditure'!I68*Inflation!H$10</f>
        <v>16869.378337260583</v>
      </c>
      <c r="J52" s="192">
        <f>'Historical Expenditure'!J68*Inflation!I$10</f>
        <v>16553.359652976491</v>
      </c>
      <c r="K52" s="192">
        <f>'Historical Expenditure'!K68*Inflation!J$10</f>
        <v>0</v>
      </c>
      <c r="L52" s="191">
        <f>SUMIF('Project List'!$G$9:$G$92,$T52,'Project List'!H$9:H$92)*Inflation!$K$10</f>
        <v>0</v>
      </c>
      <c r="M52" s="191">
        <f>SUMIF('Project List'!$G$9:$G$92,$T52,'Project List'!I$9:I$92)*Inflation!$K$10</f>
        <v>0</v>
      </c>
      <c r="N52" s="191">
        <f>SUMIF('Project List'!$G$9:$G$92,$T52,'Project List'!J$9:J$92)*Inflation!$K$10</f>
        <v>0</v>
      </c>
      <c r="O52" s="191">
        <f>SUMIF('Project List'!$G$9:$G$92,$T52,'Project List'!K$9:K$92)*Inflation!$K$10</f>
        <v>0</v>
      </c>
      <c r="P52" s="191">
        <f>SUMIF('Project List'!$G$9:$G$92,$T52,'Project List'!L$9:L$92)*Inflation!$K$10</f>
        <v>0</v>
      </c>
      <c r="Q52" s="191">
        <f>SUMIF('Project List'!$G$9:$G$92,$T52,'Project List'!M$9:M$92)*Inflation!$K$10</f>
        <v>0</v>
      </c>
      <c r="R52" s="191">
        <f>SUMIF('Project List'!$G$9:$G$92,$T52,'Project List'!N$9:N$92)*Inflation!$K$10</f>
        <v>0</v>
      </c>
      <c r="S52" s="90"/>
      <c r="T52" s="228"/>
      <c r="U52" s="90"/>
      <c r="V52" s="90"/>
      <c r="W52" s="90"/>
    </row>
    <row r="53" spans="1:23" s="110" customFormat="1" x14ac:dyDescent="0.2">
      <c r="A53" s="90"/>
      <c r="B53" s="208"/>
      <c r="C53" s="98" t="s">
        <v>228</v>
      </c>
      <c r="D53" s="175">
        <f>'Historical Expenditure'!D69*Inflation!D$10</f>
        <v>0</v>
      </c>
      <c r="E53" s="175">
        <f>'Historical Expenditure'!E69*Inflation!E$10</f>
        <v>0</v>
      </c>
      <c r="F53" s="175">
        <f>'Historical Expenditure'!F69*Inflation!F$10</f>
        <v>0</v>
      </c>
      <c r="G53" s="192">
        <f>'Historical Expenditure'!G69*Inflation!F$10</f>
        <v>1376651.5665325031</v>
      </c>
      <c r="H53" s="192">
        <f>'Historical Expenditure'!H69*Inflation!G$10</f>
        <v>204390.43491741797</v>
      </c>
      <c r="I53" s="192">
        <f>'Historical Expenditure'!I69*Inflation!H$10</f>
        <v>179251.95490885017</v>
      </c>
      <c r="J53" s="192">
        <f>'Historical Expenditure'!J69*Inflation!I$10</f>
        <v>440245.62390876818</v>
      </c>
      <c r="K53" s="192">
        <f>'Historical Expenditure'!K69*Inflation!J$10</f>
        <v>807176.64375696774</v>
      </c>
      <c r="L53" s="191">
        <f>SUMIF('Project List'!$G$9:$G$92,$T53,'Project List'!H$9:H$92)*Inflation!$K$10</f>
        <v>530425.81440654234</v>
      </c>
      <c r="M53" s="191">
        <f>SUMIF('Project List'!$G$9:$G$92,$T53,'Project List'!I$9:I$92)*Inflation!$K$10</f>
        <v>435388.82646589464</v>
      </c>
      <c r="N53" s="191">
        <f>SUMIF('Project List'!$G$9:$G$92,$T53,'Project List'!J$9:J$92)*Inflation!$K$10</f>
        <v>435388.82646589464</v>
      </c>
      <c r="O53" s="191">
        <f>SUMIF('Project List'!$G$9:$G$92,$T53,'Project List'!K$9:K$92)*Inflation!$K$10</f>
        <v>435388.82646589464</v>
      </c>
      <c r="P53" s="191">
        <f>SUMIF('Project List'!$G$9:$G$92,$T53,'Project List'!L$9:L$92)*Inflation!$K$10</f>
        <v>435388.82646589464</v>
      </c>
      <c r="Q53" s="191">
        <f>SUMIF('Project List'!$G$9:$G$92,$T53,'Project List'!M$9:M$92)*Inflation!$K$10</f>
        <v>435388.82646589464</v>
      </c>
      <c r="R53" s="191">
        <f>SUMIF('Project List'!$G$9:$G$92,$T53,'Project List'!N$9:N$92)*Inflation!$K$10</f>
        <v>435388.82646589464</v>
      </c>
      <c r="S53" s="90"/>
      <c r="T53" s="228" t="s">
        <v>438</v>
      </c>
      <c r="U53" s="90"/>
      <c r="V53" s="90"/>
      <c r="W53" s="90"/>
    </row>
    <row r="54" spans="1:23" s="110" customFormat="1" x14ac:dyDescent="0.2">
      <c r="A54" s="90"/>
      <c r="B54" s="208"/>
      <c r="C54" s="98" t="s">
        <v>229</v>
      </c>
      <c r="D54" s="175">
        <f>'Historical Expenditure'!D70*Inflation!D$10</f>
        <v>0</v>
      </c>
      <c r="E54" s="175">
        <f>'Historical Expenditure'!E70*Inflation!E$10</f>
        <v>0</v>
      </c>
      <c r="F54" s="175">
        <f>'Historical Expenditure'!F70*Inflation!F$10</f>
        <v>0</v>
      </c>
      <c r="G54" s="192">
        <f>'Historical Expenditure'!G70*Inflation!F$10</f>
        <v>0</v>
      </c>
      <c r="H54" s="192">
        <f>'Historical Expenditure'!H70*Inflation!G$10</f>
        <v>0</v>
      </c>
      <c r="I54" s="192">
        <f>'Historical Expenditure'!I70*Inflation!H$10</f>
        <v>0</v>
      </c>
      <c r="J54" s="192">
        <f>'Historical Expenditure'!J70*Inflation!I$10</f>
        <v>0</v>
      </c>
      <c r="K54" s="192">
        <f>'Historical Expenditure'!K70*Inflation!J$10</f>
        <v>0</v>
      </c>
      <c r="L54" s="191">
        <f>SUMIF('Project List'!$G$9:$G$92,$T54,'Project List'!H$9:H$92)*Inflation!$K$10</f>
        <v>0</v>
      </c>
      <c r="M54" s="191">
        <f>SUMIF('Project List'!$G$9:$G$92,$T54,'Project List'!I$9:I$92)*Inflation!$K$10</f>
        <v>0</v>
      </c>
      <c r="N54" s="191">
        <f>SUMIF('Project List'!$G$9:$G$92,$T54,'Project List'!J$9:J$92)*Inflation!$K$10</f>
        <v>0</v>
      </c>
      <c r="O54" s="191">
        <f>SUMIF('Project List'!$G$9:$G$92,$T54,'Project List'!K$9:K$92)*Inflation!$K$10</f>
        <v>0</v>
      </c>
      <c r="P54" s="191">
        <f>SUMIF('Project List'!$G$9:$G$92,$T54,'Project List'!L$9:L$92)*Inflation!$K$10</f>
        <v>0</v>
      </c>
      <c r="Q54" s="191">
        <f>SUMIF('Project List'!$G$9:$G$92,$T54,'Project List'!M$9:M$92)*Inflation!$K$10</f>
        <v>0</v>
      </c>
      <c r="R54" s="191">
        <f>SUMIF('Project List'!$G$9:$G$92,$T54,'Project List'!N$9:N$92)*Inflation!$K$10</f>
        <v>0</v>
      </c>
      <c r="S54" s="90"/>
      <c r="T54" s="228"/>
      <c r="U54" s="90"/>
      <c r="V54" s="90"/>
      <c r="W54" s="90"/>
    </row>
    <row r="55" spans="1:23" s="110" customFormat="1" x14ac:dyDescent="0.2">
      <c r="A55" s="90"/>
      <c r="B55" s="208"/>
      <c r="C55" s="98" t="s">
        <v>230</v>
      </c>
      <c r="D55" s="175">
        <f>'Historical Expenditure'!D71*Inflation!D$10</f>
        <v>0</v>
      </c>
      <c r="E55" s="175">
        <f>'Historical Expenditure'!E71*Inflation!E$10</f>
        <v>0</v>
      </c>
      <c r="F55" s="175">
        <f>'Historical Expenditure'!F71*Inflation!F$10</f>
        <v>0</v>
      </c>
      <c r="G55" s="192">
        <f>'Historical Expenditure'!G71*Inflation!F$10</f>
        <v>0</v>
      </c>
      <c r="H55" s="192">
        <f>'Historical Expenditure'!H71*Inflation!G$10</f>
        <v>0</v>
      </c>
      <c r="I55" s="192">
        <f>'Historical Expenditure'!I71*Inflation!H$10</f>
        <v>0</v>
      </c>
      <c r="J55" s="192">
        <f>'Historical Expenditure'!J71*Inflation!I$10</f>
        <v>0</v>
      </c>
      <c r="K55" s="192">
        <f>'Historical Expenditure'!K71*Inflation!J$10</f>
        <v>0</v>
      </c>
      <c r="L55" s="191">
        <f>SUMIF('Project List'!$G$9:$G$92,$T55,'Project List'!H$9:H$92)*Inflation!$K$10</f>
        <v>0</v>
      </c>
      <c r="M55" s="191">
        <f>SUMIF('Project List'!$G$9:$G$92,$T55,'Project List'!I$9:I$92)*Inflation!$K$10</f>
        <v>0</v>
      </c>
      <c r="N55" s="191">
        <f>SUMIF('Project List'!$G$9:$G$92,$T55,'Project List'!J$9:J$92)*Inflation!$K$10</f>
        <v>0</v>
      </c>
      <c r="O55" s="191">
        <f>SUMIF('Project List'!$G$9:$G$92,$T55,'Project List'!K$9:K$92)*Inflation!$K$10</f>
        <v>0</v>
      </c>
      <c r="P55" s="191">
        <f>SUMIF('Project List'!$G$9:$G$92,$T55,'Project List'!L$9:L$92)*Inflation!$K$10</f>
        <v>0</v>
      </c>
      <c r="Q55" s="191">
        <f>SUMIF('Project List'!$G$9:$G$92,$T55,'Project List'!M$9:M$92)*Inflation!$K$10</f>
        <v>0</v>
      </c>
      <c r="R55" s="191">
        <f>SUMIF('Project List'!$G$9:$G$92,$T55,'Project List'!N$9:N$92)*Inflation!$K$10</f>
        <v>0</v>
      </c>
      <c r="S55" s="90"/>
      <c r="T55" s="228"/>
      <c r="U55" s="90"/>
      <c r="V55" s="90"/>
      <c r="W55" s="90"/>
    </row>
    <row r="56" spans="1:23" s="110" customFormat="1" x14ac:dyDescent="0.2">
      <c r="A56" s="90"/>
      <c r="B56" s="208"/>
      <c r="C56" s="98" t="s">
        <v>231</v>
      </c>
      <c r="D56" s="175">
        <f>'Historical Expenditure'!D72*Inflation!D$10</f>
        <v>0</v>
      </c>
      <c r="E56" s="175">
        <f>'Historical Expenditure'!E72*Inflation!E$10</f>
        <v>0</v>
      </c>
      <c r="F56" s="175">
        <f>'Historical Expenditure'!F72*Inflation!F$10</f>
        <v>0</v>
      </c>
      <c r="G56" s="192">
        <f>'Historical Expenditure'!G72*Inflation!F$10</f>
        <v>0</v>
      </c>
      <c r="H56" s="192">
        <f>'Historical Expenditure'!H72*Inflation!G$10</f>
        <v>0</v>
      </c>
      <c r="I56" s="192">
        <f>'Historical Expenditure'!I72*Inflation!H$10</f>
        <v>0</v>
      </c>
      <c r="J56" s="192">
        <f>'Historical Expenditure'!J72*Inflation!I$10</f>
        <v>0</v>
      </c>
      <c r="K56" s="192">
        <f>'Historical Expenditure'!K72*Inflation!J$10</f>
        <v>0</v>
      </c>
      <c r="L56" s="191">
        <f>SUMIF('Project List'!$G$9:$G$92,$T56,'Project List'!H$9:H$92)*Inflation!$K$10</f>
        <v>0</v>
      </c>
      <c r="M56" s="191">
        <f>SUMIF('Project List'!$G$9:$G$92,$T56,'Project List'!I$9:I$92)*Inflation!$K$10</f>
        <v>0</v>
      </c>
      <c r="N56" s="191">
        <f>SUMIF('Project List'!$G$9:$G$92,$T56,'Project List'!J$9:J$92)*Inflation!$K$10</f>
        <v>0</v>
      </c>
      <c r="O56" s="191">
        <f>SUMIF('Project List'!$G$9:$G$92,$T56,'Project List'!K$9:K$92)*Inflation!$K$10</f>
        <v>0</v>
      </c>
      <c r="P56" s="191">
        <f>SUMIF('Project List'!$G$9:$G$92,$T56,'Project List'!L$9:L$92)*Inflation!$K$10</f>
        <v>0</v>
      </c>
      <c r="Q56" s="191">
        <f>SUMIF('Project List'!$G$9:$G$92,$T56,'Project List'!M$9:M$92)*Inflation!$K$10</f>
        <v>0</v>
      </c>
      <c r="R56" s="191">
        <f>SUMIF('Project List'!$G$9:$G$92,$T56,'Project List'!N$9:N$92)*Inflation!$K$10</f>
        <v>0</v>
      </c>
      <c r="S56" s="90"/>
      <c r="T56" s="228"/>
      <c r="U56" s="90"/>
      <c r="V56" s="90"/>
      <c r="W56" s="90"/>
    </row>
    <row r="57" spans="1:23" s="110" customFormat="1" x14ac:dyDescent="0.2">
      <c r="A57" s="90"/>
      <c r="B57" s="208"/>
      <c r="C57" s="98" t="s">
        <v>232</v>
      </c>
      <c r="D57" s="175">
        <f>'Historical Expenditure'!D73*Inflation!D$10</f>
        <v>0</v>
      </c>
      <c r="E57" s="175">
        <f>'Historical Expenditure'!E73*Inflation!E$10</f>
        <v>0</v>
      </c>
      <c r="F57" s="175">
        <f>'Historical Expenditure'!F73*Inflation!F$10</f>
        <v>0</v>
      </c>
      <c r="G57" s="192">
        <f>'Historical Expenditure'!G73*Inflation!F$10</f>
        <v>0</v>
      </c>
      <c r="H57" s="192">
        <f>'Historical Expenditure'!H73*Inflation!G$10</f>
        <v>0</v>
      </c>
      <c r="I57" s="192">
        <f>'Historical Expenditure'!I73*Inflation!H$10</f>
        <v>0</v>
      </c>
      <c r="J57" s="192">
        <f>'Historical Expenditure'!J73*Inflation!I$10</f>
        <v>0</v>
      </c>
      <c r="K57" s="192">
        <f>'Historical Expenditure'!K73*Inflation!J$10</f>
        <v>0</v>
      </c>
      <c r="L57" s="191">
        <f>SUMIF('Project List'!$G$9:$G$92,$T57,'Project List'!H$9:H$92)*Inflation!$K$10</f>
        <v>0</v>
      </c>
      <c r="M57" s="191">
        <f>SUMIF('Project List'!$G$9:$G$92,$T57,'Project List'!I$9:I$92)*Inflation!$K$10</f>
        <v>0</v>
      </c>
      <c r="N57" s="191">
        <f>SUMIF('Project List'!$G$9:$G$92,$T57,'Project List'!J$9:J$92)*Inflation!$K$10</f>
        <v>0</v>
      </c>
      <c r="O57" s="191">
        <f>SUMIF('Project List'!$G$9:$G$92,$T57,'Project List'!K$9:K$92)*Inflation!$K$10</f>
        <v>0</v>
      </c>
      <c r="P57" s="191">
        <f>SUMIF('Project List'!$G$9:$G$92,$T57,'Project List'!L$9:L$92)*Inflation!$K$10</f>
        <v>0</v>
      </c>
      <c r="Q57" s="191">
        <f>SUMIF('Project List'!$G$9:$G$92,$T57,'Project List'!M$9:M$92)*Inflation!$K$10</f>
        <v>0</v>
      </c>
      <c r="R57" s="191">
        <f>SUMIF('Project List'!$G$9:$G$92,$T57,'Project List'!N$9:N$92)*Inflation!$K$10</f>
        <v>0</v>
      </c>
      <c r="S57" s="90"/>
      <c r="T57" s="228"/>
      <c r="U57" s="90"/>
      <c r="V57" s="90"/>
      <c r="W57" s="90"/>
    </row>
    <row r="58" spans="1:23" s="110" customFormat="1" x14ac:dyDescent="0.2">
      <c r="A58" s="90"/>
      <c r="B58" s="208"/>
      <c r="C58" s="98" t="s">
        <v>233</v>
      </c>
      <c r="D58" s="175">
        <f>'Historical Expenditure'!D74*Inflation!D$10</f>
        <v>0</v>
      </c>
      <c r="E58" s="175">
        <f>'Historical Expenditure'!E74*Inflation!E$10</f>
        <v>0</v>
      </c>
      <c r="F58" s="175">
        <f>'Historical Expenditure'!F74*Inflation!F$10</f>
        <v>0</v>
      </c>
      <c r="G58" s="192">
        <f>'Historical Expenditure'!G74*Inflation!F$10</f>
        <v>0</v>
      </c>
      <c r="H58" s="192">
        <f>'Historical Expenditure'!H74*Inflation!G$10</f>
        <v>0</v>
      </c>
      <c r="I58" s="192">
        <f>'Historical Expenditure'!I74*Inflation!H$10</f>
        <v>0</v>
      </c>
      <c r="J58" s="192">
        <f>'Historical Expenditure'!J74*Inflation!I$10</f>
        <v>0</v>
      </c>
      <c r="K58" s="192">
        <f>'Historical Expenditure'!K74*Inflation!J$10</f>
        <v>0</v>
      </c>
      <c r="L58" s="191">
        <f>SUMIF('Project List'!$G$9:$G$92,$T58,'Project List'!H$9:H$92)*Inflation!$K$10</f>
        <v>0</v>
      </c>
      <c r="M58" s="191">
        <f>SUMIF('Project List'!$G$9:$G$92,$T58,'Project List'!I$9:I$92)*Inflation!$K$10</f>
        <v>0</v>
      </c>
      <c r="N58" s="191">
        <f>SUMIF('Project List'!$G$9:$G$92,$T58,'Project List'!J$9:J$92)*Inflation!$K$10</f>
        <v>0</v>
      </c>
      <c r="O58" s="191">
        <f>SUMIF('Project List'!$G$9:$G$92,$T58,'Project List'!K$9:K$92)*Inflation!$K$10</f>
        <v>0</v>
      </c>
      <c r="P58" s="191">
        <f>SUMIF('Project List'!$G$9:$G$92,$T58,'Project List'!L$9:L$92)*Inflation!$K$10</f>
        <v>0</v>
      </c>
      <c r="Q58" s="191">
        <f>SUMIF('Project List'!$G$9:$G$92,$T58,'Project List'!M$9:M$92)*Inflation!$K$10</f>
        <v>0</v>
      </c>
      <c r="R58" s="191">
        <f>SUMIF('Project List'!$G$9:$G$92,$T58,'Project List'!N$9:N$92)*Inflation!$K$10</f>
        <v>0</v>
      </c>
      <c r="S58" s="90"/>
      <c r="T58" s="228"/>
      <c r="U58" s="90"/>
      <c r="V58" s="90"/>
      <c r="W58" s="90"/>
    </row>
    <row r="59" spans="1:23" s="110" customFormat="1" x14ac:dyDescent="0.2">
      <c r="A59" s="90"/>
      <c r="B59" s="208"/>
      <c r="C59" s="98" t="s">
        <v>234</v>
      </c>
      <c r="D59" s="175">
        <f>'Historical Expenditure'!D75*Inflation!D$10</f>
        <v>0</v>
      </c>
      <c r="E59" s="175">
        <f>'Historical Expenditure'!E75*Inflation!E$10</f>
        <v>0</v>
      </c>
      <c r="F59" s="175">
        <f>'Historical Expenditure'!F75*Inflation!F$10</f>
        <v>0</v>
      </c>
      <c r="G59" s="192">
        <f>'Historical Expenditure'!G75*Inflation!F$10</f>
        <v>0</v>
      </c>
      <c r="H59" s="192">
        <f>'Historical Expenditure'!H75*Inflation!G$10</f>
        <v>0</v>
      </c>
      <c r="I59" s="192">
        <f>'Historical Expenditure'!I75*Inflation!H$10</f>
        <v>0</v>
      </c>
      <c r="J59" s="192">
        <f>'Historical Expenditure'!J75*Inflation!I$10</f>
        <v>0</v>
      </c>
      <c r="K59" s="192">
        <f>'Historical Expenditure'!K75*Inflation!J$10</f>
        <v>0</v>
      </c>
      <c r="L59" s="191">
        <f>SUMIF('Project List'!$G$9:$G$92,$T59,'Project List'!H$9:H$92)*Inflation!$K$10</f>
        <v>0</v>
      </c>
      <c r="M59" s="191">
        <f>SUMIF('Project List'!$G$9:$G$92,$T59,'Project List'!I$9:I$92)*Inflation!$K$10</f>
        <v>0</v>
      </c>
      <c r="N59" s="191">
        <f>SUMIF('Project List'!$G$9:$G$92,$T59,'Project List'!J$9:J$92)*Inflation!$K$10</f>
        <v>0</v>
      </c>
      <c r="O59" s="191">
        <f>SUMIF('Project List'!$G$9:$G$92,$T59,'Project List'!K$9:K$92)*Inflation!$K$10</f>
        <v>0</v>
      </c>
      <c r="P59" s="191">
        <f>SUMIF('Project List'!$G$9:$G$92,$T59,'Project List'!L$9:L$92)*Inflation!$K$10</f>
        <v>0</v>
      </c>
      <c r="Q59" s="191">
        <f>SUMIF('Project List'!$G$9:$G$92,$T59,'Project List'!M$9:M$92)*Inflation!$K$10</f>
        <v>0</v>
      </c>
      <c r="R59" s="191">
        <f>SUMIF('Project List'!$G$9:$G$92,$T59,'Project List'!N$9:N$92)*Inflation!$K$10</f>
        <v>0</v>
      </c>
      <c r="S59" s="90"/>
      <c r="T59" s="228"/>
      <c r="U59" s="90"/>
      <c r="V59" s="90"/>
      <c r="W59" s="90"/>
    </row>
    <row r="60" spans="1:23" s="110" customFormat="1" x14ac:dyDescent="0.2">
      <c r="A60" s="90"/>
      <c r="B60" s="208"/>
      <c r="C60" s="98" t="s">
        <v>235</v>
      </c>
      <c r="D60" s="175">
        <f>'Historical Expenditure'!D76*Inflation!D$10</f>
        <v>0</v>
      </c>
      <c r="E60" s="175">
        <f>'Historical Expenditure'!E76*Inflation!E$10</f>
        <v>0</v>
      </c>
      <c r="F60" s="175">
        <f>'Historical Expenditure'!F76*Inflation!F$10</f>
        <v>0</v>
      </c>
      <c r="G60" s="192">
        <f>'Historical Expenditure'!G76*Inflation!F$10</f>
        <v>262358.71194856026</v>
      </c>
      <c r="H60" s="192">
        <f>'Historical Expenditure'!H76*Inflation!G$10</f>
        <v>104798.45626529092</v>
      </c>
      <c r="I60" s="192">
        <f>'Historical Expenditure'!I76*Inflation!H$10</f>
        <v>0</v>
      </c>
      <c r="J60" s="192">
        <f>'Historical Expenditure'!J76*Inflation!I$10</f>
        <v>0</v>
      </c>
      <c r="K60" s="192">
        <f>'Historical Expenditure'!K76*Inflation!J$10</f>
        <v>0</v>
      </c>
      <c r="L60" s="191">
        <f>SUMIF('Project List'!$G$9:$G$92,$T60,'Project List'!H$9:H$92)*Inflation!$K$10</f>
        <v>0</v>
      </c>
      <c r="M60" s="191">
        <f>SUMIF('Project List'!$G$9:$G$92,$T60,'Project List'!I$9:I$92)*Inflation!$K$10</f>
        <v>0</v>
      </c>
      <c r="N60" s="191">
        <f>SUMIF('Project List'!$G$9:$G$92,$T60,'Project List'!J$9:J$92)*Inflation!$K$10</f>
        <v>0</v>
      </c>
      <c r="O60" s="191">
        <f>SUMIF('Project List'!$G$9:$G$92,$T60,'Project List'!K$9:K$92)*Inflation!$K$10</f>
        <v>0</v>
      </c>
      <c r="P60" s="191">
        <f>SUMIF('Project List'!$G$9:$G$92,$T60,'Project List'!L$9:L$92)*Inflation!$K$10</f>
        <v>0</v>
      </c>
      <c r="Q60" s="191">
        <f>SUMIF('Project List'!$G$9:$G$92,$T60,'Project List'!M$9:M$92)*Inflation!$K$10</f>
        <v>0</v>
      </c>
      <c r="R60" s="191">
        <f>SUMIF('Project List'!$G$9:$G$92,$T60,'Project List'!N$9:N$92)*Inflation!$K$10</f>
        <v>0</v>
      </c>
      <c r="S60" s="90"/>
      <c r="T60" s="228"/>
      <c r="U60" s="90"/>
      <c r="V60" s="90"/>
      <c r="W60" s="90"/>
    </row>
    <row r="61" spans="1:23" s="110" customFormat="1" x14ac:dyDescent="0.2">
      <c r="A61" s="90"/>
      <c r="B61" s="208"/>
      <c r="C61" s="98" t="s">
        <v>236</v>
      </c>
      <c r="D61" s="175">
        <f>'Historical Expenditure'!D77*Inflation!D$10</f>
        <v>0</v>
      </c>
      <c r="E61" s="175">
        <f>'Historical Expenditure'!E77*Inflation!E$10</f>
        <v>0</v>
      </c>
      <c r="F61" s="175">
        <f>'Historical Expenditure'!F77*Inflation!F$10</f>
        <v>0</v>
      </c>
      <c r="G61" s="192">
        <f>'Historical Expenditure'!G77*Inflation!F$10</f>
        <v>127245.11475997753</v>
      </c>
      <c r="H61" s="192">
        <f>'Historical Expenditure'!H77*Inflation!G$10</f>
        <v>16069.593420216213</v>
      </c>
      <c r="I61" s="192">
        <f>'Historical Expenditure'!I77*Inflation!H$10</f>
        <v>0</v>
      </c>
      <c r="J61" s="192">
        <f>'Historical Expenditure'!J77*Inflation!I$10</f>
        <v>0</v>
      </c>
      <c r="K61" s="192">
        <f>'Historical Expenditure'!K77*Inflation!J$10</f>
        <v>0</v>
      </c>
      <c r="L61" s="191">
        <f>SUMIF('Project List'!$G$9:$G$92,$T61,'Project List'!H$9:H$92)*Inflation!$K$10</f>
        <v>0</v>
      </c>
      <c r="M61" s="191">
        <f>SUMIF('Project List'!$G$9:$G$92,$T61,'Project List'!I$9:I$92)*Inflation!$K$10</f>
        <v>0</v>
      </c>
      <c r="N61" s="191">
        <f>SUMIF('Project List'!$G$9:$G$92,$T61,'Project List'!J$9:J$92)*Inflation!$K$10</f>
        <v>0</v>
      </c>
      <c r="O61" s="191">
        <f>SUMIF('Project List'!$G$9:$G$92,$T61,'Project List'!K$9:K$92)*Inflation!$K$10</f>
        <v>0</v>
      </c>
      <c r="P61" s="191">
        <f>SUMIF('Project List'!$G$9:$G$92,$T61,'Project List'!L$9:L$92)*Inflation!$K$10</f>
        <v>0</v>
      </c>
      <c r="Q61" s="191">
        <f>SUMIF('Project List'!$G$9:$G$92,$T61,'Project List'!M$9:M$92)*Inflation!$K$10</f>
        <v>0</v>
      </c>
      <c r="R61" s="191">
        <f>SUMIF('Project List'!$G$9:$G$92,$T61,'Project List'!N$9:N$92)*Inflation!$K$10</f>
        <v>0</v>
      </c>
      <c r="S61" s="90"/>
      <c r="T61" s="228"/>
      <c r="U61" s="90"/>
      <c r="V61" s="90"/>
      <c r="W61" s="90"/>
    </row>
    <row r="62" spans="1:23" s="110" customFormat="1" x14ac:dyDescent="0.2">
      <c r="A62" s="90"/>
      <c r="B62" s="208"/>
      <c r="C62" s="98" t="s">
        <v>237</v>
      </c>
      <c r="D62" s="175">
        <f>'Historical Expenditure'!D78*Inflation!D$10</f>
        <v>0</v>
      </c>
      <c r="E62" s="175">
        <f>'Historical Expenditure'!E78*Inflation!E$10</f>
        <v>0</v>
      </c>
      <c r="F62" s="175">
        <f>'Historical Expenditure'!F78*Inflation!F$10</f>
        <v>0</v>
      </c>
      <c r="G62" s="192">
        <f>'Historical Expenditure'!G78*Inflation!F$10</f>
        <v>0</v>
      </c>
      <c r="H62" s="192">
        <f>'Historical Expenditure'!H78*Inflation!G$10</f>
        <v>102790.68443445755</v>
      </c>
      <c r="I62" s="192">
        <f>'Historical Expenditure'!I78*Inflation!H$10</f>
        <v>101295.54720631998</v>
      </c>
      <c r="J62" s="192">
        <f>'Historical Expenditure'!J78*Inflation!I$10</f>
        <v>0</v>
      </c>
      <c r="K62" s="192">
        <f>'Historical Expenditure'!K78*Inflation!J$10</f>
        <v>0</v>
      </c>
      <c r="L62" s="191">
        <f>SUMIF('Project List'!$G$9:$G$92,$T62,'Project List'!H$9:H$92)*Inflation!$K$10</f>
        <v>0</v>
      </c>
      <c r="M62" s="191">
        <f>SUMIF('Project List'!$G$9:$G$92,$T62,'Project List'!I$9:I$92)*Inflation!$K$10</f>
        <v>0</v>
      </c>
      <c r="N62" s="191">
        <f>SUMIF('Project List'!$G$9:$G$92,$T62,'Project List'!J$9:J$92)*Inflation!$K$10</f>
        <v>0</v>
      </c>
      <c r="O62" s="191">
        <f>SUMIF('Project List'!$G$9:$G$92,$T62,'Project List'!K$9:K$92)*Inflation!$K$10</f>
        <v>0</v>
      </c>
      <c r="P62" s="191">
        <f>SUMIF('Project List'!$G$9:$G$92,$T62,'Project List'!L$9:L$92)*Inflation!$K$10</f>
        <v>0</v>
      </c>
      <c r="Q62" s="191">
        <f>SUMIF('Project List'!$G$9:$G$92,$T62,'Project List'!M$9:M$92)*Inflation!$K$10</f>
        <v>0</v>
      </c>
      <c r="R62" s="191">
        <f>SUMIF('Project List'!$G$9:$G$92,$T62,'Project List'!N$9:N$92)*Inflation!$K$10</f>
        <v>0</v>
      </c>
      <c r="S62" s="90"/>
      <c r="T62" s="228"/>
      <c r="U62" s="90"/>
      <c r="V62" s="90"/>
      <c r="W62" s="90"/>
    </row>
    <row r="63" spans="1:23" s="110" customFormat="1" x14ac:dyDescent="0.2">
      <c r="A63" s="90"/>
      <c r="B63" s="208"/>
      <c r="C63" s="98" t="s">
        <v>150</v>
      </c>
      <c r="D63" s="175">
        <f>'Historical Expenditure'!D79*Inflation!D$10</f>
        <v>0</v>
      </c>
      <c r="E63" s="175">
        <f>'Historical Expenditure'!E79*Inflation!E$10</f>
        <v>0</v>
      </c>
      <c r="F63" s="175">
        <f>'Historical Expenditure'!F79*Inflation!F$10</f>
        <v>0</v>
      </c>
      <c r="G63" s="192">
        <f>'Historical Expenditure'!G79*Inflation!F$10</f>
        <v>0</v>
      </c>
      <c r="H63" s="192">
        <f>'Historical Expenditure'!H79*Inflation!G$10</f>
        <v>521.95819051326771</v>
      </c>
      <c r="I63" s="192">
        <f>'Historical Expenditure'!I79*Inflation!H$10</f>
        <v>245591.11123081465</v>
      </c>
      <c r="J63" s="192">
        <f>'Historical Expenditure'!J79*Inflation!I$10</f>
        <v>445520.10076145921</v>
      </c>
      <c r="K63" s="192">
        <f>'Historical Expenditure'!K79*Inflation!J$10</f>
        <v>551636.67114395823</v>
      </c>
      <c r="L63" s="191">
        <f>SUMIF('Project List'!$G$9:$G$92,$T63,'Project List'!H$9:H$92)*Inflation!$K$10</f>
        <v>581279.06755138061</v>
      </c>
      <c r="M63" s="191">
        <f>SUMIF('Project List'!$G$9:$G$92,$T63,'Project List'!I$9:I$92)*Inflation!$K$10</f>
        <v>650633.51038964873</v>
      </c>
      <c r="N63" s="191">
        <f>SUMIF('Project List'!$G$9:$G$92,$T63,'Project List'!J$9:J$92)*Inflation!$K$10</f>
        <v>650633.51038964873</v>
      </c>
      <c r="O63" s="191">
        <f>SUMIF('Project List'!$G$9:$G$92,$T63,'Project List'!K$9:K$92)*Inflation!$K$10</f>
        <v>650633.51038964873</v>
      </c>
      <c r="P63" s="191">
        <f>SUMIF('Project List'!$G$9:$G$92,$T63,'Project List'!L$9:L$92)*Inflation!$K$10</f>
        <v>650633.51038964873</v>
      </c>
      <c r="Q63" s="191">
        <f>SUMIF('Project List'!$G$9:$G$92,$T63,'Project List'!M$9:M$92)*Inflation!$K$10</f>
        <v>650633.51038964873</v>
      </c>
      <c r="R63" s="191">
        <f>SUMIF('Project List'!$G$9:$G$92,$T63,'Project List'!N$9:N$92)*Inflation!$K$10</f>
        <v>650633.51038964873</v>
      </c>
      <c r="S63" s="90"/>
      <c r="T63" s="228" t="s">
        <v>433</v>
      </c>
      <c r="U63" s="90"/>
      <c r="V63" s="90"/>
      <c r="W63" s="90"/>
    </row>
    <row r="64" spans="1:23" s="110" customFormat="1" x14ac:dyDescent="0.2">
      <c r="A64" s="90"/>
      <c r="B64" s="105" t="s">
        <v>238</v>
      </c>
      <c r="C64" s="98" t="s">
        <v>239</v>
      </c>
      <c r="D64" s="175">
        <f>'Historical Expenditure'!D80*Inflation!D$10</f>
        <v>0</v>
      </c>
      <c r="E64" s="175">
        <f>'Historical Expenditure'!E80*Inflation!E$10</f>
        <v>0</v>
      </c>
      <c r="F64" s="175">
        <f>'Historical Expenditure'!F80*Inflation!F$10</f>
        <v>0</v>
      </c>
      <c r="G64" s="192">
        <f>'Historical Expenditure'!G80*Inflation!F$10</f>
        <v>0</v>
      </c>
      <c r="H64" s="192">
        <f>'Historical Expenditure'!H80*Inflation!G$10</f>
        <v>0</v>
      </c>
      <c r="I64" s="192">
        <f>'Historical Expenditure'!I80*Inflation!H$10</f>
        <v>0</v>
      </c>
      <c r="J64" s="192">
        <f>'Historical Expenditure'!J80*Inflation!I$10</f>
        <v>0</v>
      </c>
      <c r="K64" s="192">
        <f>'Historical Expenditure'!K80*Inflation!J$10</f>
        <v>0</v>
      </c>
      <c r="L64" s="191">
        <f>SUMIF('Project List'!$G$9:$G$92,$T64,'Project List'!H$9:H$92)*Inflation!$K$10</f>
        <v>0</v>
      </c>
      <c r="M64" s="191">
        <f>SUMIF('Project List'!$G$9:$G$92,$T64,'Project List'!I$9:I$92)*Inflation!$K$10</f>
        <v>0</v>
      </c>
      <c r="N64" s="191">
        <f>SUMIF('Project List'!$G$9:$G$92,$T64,'Project List'!J$9:J$92)*Inflation!$K$10</f>
        <v>0</v>
      </c>
      <c r="O64" s="191">
        <f>SUMIF('Project List'!$G$9:$G$92,$T64,'Project List'!K$9:K$92)*Inflation!$K$10</f>
        <v>0</v>
      </c>
      <c r="P64" s="191">
        <f>SUMIF('Project List'!$G$9:$G$92,$T64,'Project List'!L$9:L$92)*Inflation!$K$10</f>
        <v>0</v>
      </c>
      <c r="Q64" s="191">
        <f>SUMIF('Project List'!$G$9:$G$92,$T64,'Project List'!M$9:M$92)*Inflation!$K$10</f>
        <v>0</v>
      </c>
      <c r="R64" s="191">
        <f>SUMIF('Project List'!$G$9:$G$92,$T64,'Project List'!N$9:N$92)*Inflation!$K$10</f>
        <v>0</v>
      </c>
      <c r="S64" s="90"/>
      <c r="T64" s="228"/>
      <c r="U64" s="90"/>
      <c r="V64" s="90"/>
      <c r="W64" s="90"/>
    </row>
    <row r="65" spans="1:23" s="110" customFormat="1" x14ac:dyDescent="0.2">
      <c r="A65" s="90"/>
      <c r="B65" s="102" t="s">
        <v>240</v>
      </c>
      <c r="C65" s="98" t="s">
        <v>241</v>
      </c>
      <c r="D65" s="175">
        <f>'Historical Expenditure'!D81*Inflation!D$10</f>
        <v>0</v>
      </c>
      <c r="E65" s="175">
        <f>'Historical Expenditure'!E81*Inflation!E$10</f>
        <v>0</v>
      </c>
      <c r="F65" s="175">
        <f>'Historical Expenditure'!F81*Inflation!F$10</f>
        <v>0</v>
      </c>
      <c r="G65" s="192">
        <f>'Historical Expenditure'!G81*Inflation!F$10</f>
        <v>4514964.7425854234</v>
      </c>
      <c r="H65" s="192">
        <f>'Historical Expenditure'!H81*Inflation!G$10</f>
        <v>2498096.9008447402</v>
      </c>
      <c r="I65" s="192">
        <f>'Historical Expenditure'!I81*Inflation!H$10</f>
        <v>730813.64128877269</v>
      </c>
      <c r="J65" s="192">
        <f>'Historical Expenditure'!J81*Inflation!I$10</f>
        <v>357401.38587241492</v>
      </c>
      <c r="K65" s="192">
        <f>'Historical Expenditure'!K81*Inflation!J$10</f>
        <v>878113.93469717959</v>
      </c>
      <c r="L65" s="191">
        <f>SUMIF('Project List'!$G$9:$G$92,$T65,'Project List'!H$9:H$92)*Inflation!$K$10</f>
        <v>413407.45749640459</v>
      </c>
      <c r="M65" s="191">
        <f>SUMIF('Project List'!$G$9:$G$92,$T65,'Project List'!I$9:I$92)*Inflation!$K$10</f>
        <v>308887.93225317152</v>
      </c>
      <c r="N65" s="191">
        <f>SUMIF('Project List'!$G$9:$G$92,$T65,'Project List'!J$9:J$92)*Inflation!$K$10</f>
        <v>308887.93225317152</v>
      </c>
      <c r="O65" s="191">
        <f>SUMIF('Project List'!$G$9:$G$92,$T65,'Project List'!K$9:K$92)*Inflation!$K$10</f>
        <v>225492.89194021287</v>
      </c>
      <c r="P65" s="191">
        <f>SUMIF('Project List'!$G$9:$G$92,$T65,'Project List'!L$9:L$92)*Inflation!$K$10</f>
        <v>142097.85162725419</v>
      </c>
      <c r="Q65" s="191">
        <f>SUMIF('Project List'!$G$9:$G$92,$T65,'Project List'!M$9:M$92)*Inflation!$K$10</f>
        <v>142097.85162725419</v>
      </c>
      <c r="R65" s="191">
        <f>SUMIF('Project List'!$G$9:$G$92,$T65,'Project List'!N$9:N$92)*Inflation!$K$10</f>
        <v>142097.85162725419</v>
      </c>
      <c r="S65" s="90"/>
      <c r="T65" s="228" t="s">
        <v>419</v>
      </c>
      <c r="U65" s="90"/>
      <c r="V65" s="90"/>
      <c r="W65" s="90"/>
    </row>
    <row r="66" spans="1:23" s="110" customFormat="1" x14ac:dyDescent="0.2">
      <c r="A66" s="90"/>
      <c r="B66" s="103"/>
      <c r="C66" s="98" t="s">
        <v>242</v>
      </c>
      <c r="D66" s="175">
        <f>'Historical Expenditure'!D82*Inflation!D$10</f>
        <v>0</v>
      </c>
      <c r="E66" s="175">
        <f>'Historical Expenditure'!E82*Inflation!E$10</f>
        <v>0</v>
      </c>
      <c r="F66" s="175">
        <f>'Historical Expenditure'!F82*Inflation!F$10</f>
        <v>0</v>
      </c>
      <c r="G66" s="192">
        <f>'Historical Expenditure'!G82*Inflation!F$10</f>
        <v>2293539.1391287153</v>
      </c>
      <c r="H66" s="192">
        <f>'Historical Expenditure'!H82*Inflation!G$10</f>
        <v>3064387.9543535146</v>
      </c>
      <c r="I66" s="192">
        <f>'Historical Expenditure'!I82*Inflation!H$10</f>
        <v>2839850.1439425345</v>
      </c>
      <c r="J66" s="192">
        <f>'Historical Expenditure'!J82*Inflation!I$10</f>
        <v>2173177.2010113387</v>
      </c>
      <c r="K66" s="192">
        <f>'Historical Expenditure'!K82*Inflation!J$10</f>
        <v>2068552.4282302798</v>
      </c>
      <c r="L66" s="191">
        <f>(SUMIF('Project List'!$G$9:$G$159,$T66,'Project List'!H$9:H$159)+SUMIF('Project List'!$G$9:$G$159,$T67,'Project List'!H$9:H$159)+SUMIF('Project List'!$G$9:$G$159,$T68,'Project List'!H$9:H$159)+SUMIF('Project List'!$G$9:$G$159,$T69,'Project List'!H$9:H$159)+SUMIF('Project List'!$G$9:$G$159,$T70,'Project List'!H$9:H$159)+SUMIF('Project List'!$G$9:$G$159,$T71,'Project List'!H$9:H$159)+SUMIF('Project List'!$G$9:$G$159,$T72,'Project List'!H$9:H$159)+SUMIF('Project List'!$G$9:$G$159,$T73,'Project List'!H$9:H$159)+SUMIF('Project List'!$G$9:$G$159,$T74,'Project List'!H$9:H$159)+SUMIF('Project List'!$G$9:$G$159,$T75,'Project List'!H$9:H$159)+SUMIF('Project List'!$G$9:$G$159,$T76,'Project List'!H$9:H$159))*Inflation!$K$10</f>
        <v>3023933.871230993</v>
      </c>
      <c r="M66" s="191">
        <f>(SUMIF('Project List'!$G$9:$G$159,$T66,'Project List'!I$9:I$159)+SUMIF('Project List'!$G$9:$G$159,$T67,'Project List'!I$9:I$159)+SUMIF('Project List'!$G$9:$G$159,$T68,'Project List'!I$9:I$159)+SUMIF('Project List'!$G$9:$G$159,$T69,'Project List'!I$9:I$159)+SUMIF('Project List'!$G$9:$G$159,$T70,'Project List'!I$9:I$159)+SUMIF('Project List'!$G$9:$G$159,$T71,'Project List'!I$9:I$159)+SUMIF('Project List'!$G$9:$G$159,$T72,'Project List'!I$9:I$159)+SUMIF('Project List'!$G$9:$G$159,$T73,'Project List'!I$9:I$159)+SUMIF('Project List'!$G$9:$G$159,$T74,'Project List'!I$9:I$159)+SUMIF('Project List'!$G$9:$G$159,$T75,'Project List'!I$9:I$159)+SUMIF('Project List'!$G$9:$G$159,$T76,'Project List'!I$9:I$159))*Inflation!$K$10</f>
        <v>2896930.5219003842</v>
      </c>
      <c r="N66" s="191">
        <f>(SUMIF('Project List'!$G$9:$G$159,$T66,'Project List'!J$9:J$159)+SUMIF('Project List'!$G$9:$G$159,$T67,'Project List'!J$9:J$159)+SUMIF('Project List'!$G$9:$G$159,$T68,'Project List'!J$9:J$159)+SUMIF('Project List'!$G$9:$G$159,$T69,'Project List'!J$9:J$159)+SUMIF('Project List'!$G$9:$G$159,$T70,'Project List'!J$9:J$159)+SUMIF('Project List'!$G$9:$G$159,$T71,'Project List'!J$9:J$159)+SUMIF('Project List'!$G$9:$G$159,$T72,'Project List'!J$9:J$159)+SUMIF('Project List'!$G$9:$G$159,$T73,'Project List'!J$9:J$159)+SUMIF('Project List'!$G$9:$G$159,$T74,'Project List'!J$9:J$159)+SUMIF('Project List'!$G$9:$G$159,$T75,'Project List'!J$9:J$159)+SUMIF('Project List'!$G$9:$G$159,$T76,'Project List'!J$9:J$159))*Inflation!$K$10</f>
        <v>2854462.1188400118</v>
      </c>
      <c r="O66" s="191">
        <f>(SUMIF('Project List'!$G$9:$G$159,$T66,'Project List'!K$9:K$159)+SUMIF('Project List'!$G$9:$G$159,$T67,'Project List'!K$9:K$159)+SUMIF('Project List'!$G$9:$G$159,$T68,'Project List'!K$9:K$159)+SUMIF('Project List'!$G$9:$G$159,$T69,'Project List'!K$9:K$159)+SUMIF('Project List'!$G$9:$G$159,$T70,'Project List'!K$9:K$159)+SUMIF('Project List'!$G$9:$G$159,$T71,'Project List'!K$9:K$159)+SUMIF('Project List'!$G$9:$G$159,$T72,'Project List'!K$9:K$159)+SUMIF('Project List'!$G$9:$G$159,$T73,'Project List'!K$9:K$159)+SUMIF('Project List'!$G$9:$G$159,$T74,'Project List'!K$9:K$159)+SUMIF('Project List'!$G$9:$G$159,$T75,'Project List'!K$9:K$159)+SUMIF('Project List'!$G$9:$G$159,$T76,'Project List'!K$9:K$159))*Inflation!$K$10</f>
        <v>2828125.4438901776</v>
      </c>
      <c r="P66" s="191">
        <f>(SUMIF('Project List'!$G$9:$G$159,$T66,'Project List'!L$9:L$159)+SUMIF('Project List'!$G$9:$G$159,$T67,'Project List'!L$9:L$159)+SUMIF('Project List'!$G$9:$G$159,$T68,'Project List'!L$9:L$159)+SUMIF('Project List'!$G$9:$G$159,$T69,'Project List'!L$9:L$159)+SUMIF('Project List'!$G$9:$G$159,$T70,'Project List'!L$9:L$159)+SUMIF('Project List'!$G$9:$G$159,$T71,'Project List'!L$9:L$159)+SUMIF('Project List'!$G$9:$G$159,$T72,'Project List'!L$9:L$159)+SUMIF('Project List'!$G$9:$G$159,$T73,'Project List'!L$9:L$159)+SUMIF('Project List'!$G$9:$G$159,$T74,'Project List'!L$9:L$159)+SUMIF('Project List'!$G$9:$G$159,$T75,'Project List'!L$9:L$159)+SUMIF('Project List'!$G$9:$G$159,$T76,'Project List'!L$9:L$159))*Inflation!$K$10</f>
        <v>2749115.4190406748</v>
      </c>
      <c r="Q66" s="191">
        <f>(SUMIF('Project List'!$G$9:$G$159,$T66,'Project List'!M$9:M$159)+SUMIF('Project List'!$G$9:$G$159,$T67,'Project List'!M$9:M$159)+SUMIF('Project List'!$G$9:$G$159,$T68,'Project List'!M$9:M$159)+SUMIF('Project List'!$G$9:$G$159,$T69,'Project List'!M$9:M$159)+SUMIF('Project List'!$G$9:$G$159,$T70,'Project List'!M$9:M$159)+SUMIF('Project List'!$G$9:$G$159,$T71,'Project List'!M$9:M$159)+SUMIF('Project List'!$G$9:$G$159,$T72,'Project List'!M$9:M$159)+SUMIF('Project List'!$G$9:$G$159,$T73,'Project List'!M$9:M$159)+SUMIF('Project List'!$G$9:$G$159,$T74,'Project List'!M$9:M$159)+SUMIF('Project List'!$G$9:$G$159,$T75,'Project List'!M$9:M$159)+SUMIF('Project List'!$G$9:$G$159,$T76,'Project List'!M$9:M$159))*Inflation!$K$10</f>
        <v>2749115.4190406748</v>
      </c>
      <c r="R66" s="191">
        <f>(SUMIF('Project List'!$G$9:$G$159,$T66,'Project List'!N$9:N$159)+SUMIF('Project List'!$G$9:$G$159,$T67,'Project List'!N$9:N$159)+SUMIF('Project List'!$G$9:$G$159,$T68,'Project List'!N$9:N$159)+SUMIF('Project List'!$G$9:$G$159,$T69,'Project List'!N$9:N$159)+SUMIF('Project List'!$G$9:$G$159,$T70,'Project List'!N$9:N$159)+SUMIF('Project List'!$G$9:$G$159,$T71,'Project List'!N$9:N$159)+SUMIF('Project List'!$G$9:$G$159,$T72,'Project List'!N$9:N$159)+SUMIF('Project List'!$G$9:$G$159,$T73,'Project List'!N$9:N$159)+SUMIF('Project List'!$G$9:$G$159,$T74,'Project List'!N$9:N$159)+SUMIF('Project List'!$G$9:$G$159,$T75,'Project List'!N$9:N$159)+SUMIF('Project List'!$G$9:$G$159,$T76,'Project List'!N$9:N$159))*Inflation!$K$10</f>
        <v>2749115.4190406748</v>
      </c>
      <c r="S66" s="90"/>
      <c r="T66" s="228" t="s">
        <v>420</v>
      </c>
      <c r="U66" s="90"/>
      <c r="V66" s="90"/>
      <c r="W66" s="90"/>
    </row>
    <row r="67" spans="1:23" s="110" customFormat="1" x14ac:dyDescent="0.2">
      <c r="A67" s="90"/>
      <c r="B67" s="94"/>
      <c r="C67" s="95" t="s">
        <v>47</v>
      </c>
      <c r="D67" s="190">
        <f t="shared" ref="D67:F67" si="0">SUM(D8:D66)</f>
        <v>0</v>
      </c>
      <c r="E67" s="190">
        <f t="shared" si="0"/>
        <v>0</v>
      </c>
      <c r="F67" s="190">
        <f t="shared" si="0"/>
        <v>0</v>
      </c>
      <c r="G67" s="190">
        <f>SUM(G8:G66)</f>
        <v>13223252.467462929</v>
      </c>
      <c r="H67" s="190">
        <f t="shared" ref="H67:R67" si="1">SUM(H8:H66)</f>
        <v>8928191.4363035262</v>
      </c>
      <c r="I67" s="190">
        <f t="shared" si="1"/>
        <v>6389175.6654738709</v>
      </c>
      <c r="J67" s="190">
        <f t="shared" si="1"/>
        <v>7891714.7606564872</v>
      </c>
      <c r="K67" s="190">
        <f t="shared" si="1"/>
        <v>12475348.557270033</v>
      </c>
      <c r="L67" s="190">
        <f t="shared" si="1"/>
        <v>11737738.12640848</v>
      </c>
      <c r="M67" s="190">
        <f t="shared" si="1"/>
        <v>12326501.377608946</v>
      </c>
      <c r="N67" s="190">
        <f t="shared" si="1"/>
        <v>13543094.807863485</v>
      </c>
      <c r="O67" s="190">
        <f t="shared" si="1"/>
        <v>12001053.275225628</v>
      </c>
      <c r="P67" s="190">
        <f t="shared" si="1"/>
        <v>12343879.340353161</v>
      </c>
      <c r="Q67" s="190">
        <f t="shared" si="1"/>
        <v>11848721.288494969</v>
      </c>
      <c r="R67" s="190">
        <f t="shared" si="1"/>
        <v>9960174.9270137735</v>
      </c>
      <c r="S67" s="90"/>
      <c r="T67" s="228" t="s">
        <v>429</v>
      </c>
      <c r="U67" s="90"/>
      <c r="V67" s="90"/>
      <c r="W67" s="90"/>
    </row>
    <row r="68" spans="1:23" s="110" customFormat="1" x14ac:dyDescent="0.2">
      <c r="A68" s="90"/>
      <c r="B68" s="90"/>
      <c r="C68" s="90"/>
      <c r="D68" s="189">
        <f>D67-'Historical Expenditure'!D83*Inflation!C$10</f>
        <v>0</v>
      </c>
      <c r="E68" s="189">
        <f>E67-'Historical Expenditure'!E83*Inflation!D$10</f>
        <v>0</v>
      </c>
      <c r="F68" s="189">
        <f>F67-'Historical Expenditure'!F83*Inflation!E$10</f>
        <v>0</v>
      </c>
      <c r="G68" s="189">
        <f>G67-'Historical Expenditure'!G83*Inflation!F$10</f>
        <v>0</v>
      </c>
      <c r="H68" s="189">
        <f>H67-'Historical Expenditure'!H83*Inflation!G$10</f>
        <v>0</v>
      </c>
      <c r="I68" s="189">
        <f>I67-'Historical Expenditure'!I83*Inflation!H$10</f>
        <v>0</v>
      </c>
      <c r="J68" s="189">
        <f>J67-'Historical Expenditure'!J83*Inflation!I$10</f>
        <v>0</v>
      </c>
      <c r="K68" s="189">
        <f>K67-'Historical Expenditure'!K83*Inflation!J$10</f>
        <v>0</v>
      </c>
      <c r="L68" s="189">
        <f>L67-'Project List'!H93*Inflation!$K$10</f>
        <v>0</v>
      </c>
      <c r="M68" s="189">
        <f>M67-'Project List'!I93*Inflation!$K$10</f>
        <v>0</v>
      </c>
      <c r="N68" s="189">
        <f>N67-'Project List'!J93*Inflation!$K$10</f>
        <v>0</v>
      </c>
      <c r="O68" s="189">
        <f>O67-'Project List'!K93*Inflation!$K$10</f>
        <v>0</v>
      </c>
      <c r="P68" s="189">
        <f>P67-'Project List'!L93*Inflation!$K$10</f>
        <v>0</v>
      </c>
      <c r="Q68" s="189">
        <f>Q67-'Project List'!M93*Inflation!$K$10</f>
        <v>0</v>
      </c>
      <c r="R68" s="189">
        <f>R67-'Project List'!N93*Inflation!$K$10</f>
        <v>0</v>
      </c>
      <c r="S68" s="90"/>
      <c r="T68" s="228"/>
      <c r="U68" s="90"/>
      <c r="V68" s="90"/>
      <c r="W68" s="90"/>
    </row>
    <row r="69" spans="1:23" s="110" customFormat="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228" t="s">
        <v>423</v>
      </c>
      <c r="U69" s="90"/>
      <c r="V69" s="90"/>
      <c r="W69" s="90"/>
    </row>
    <row r="70" spans="1:23" s="110" customFormat="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111"/>
      <c r="S70" s="90"/>
      <c r="T70" s="228" t="s">
        <v>422</v>
      </c>
      <c r="U70" s="90"/>
      <c r="V70" s="90"/>
      <c r="W70" s="90"/>
    </row>
    <row r="71" spans="1:23" s="110" customFormat="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228" t="s">
        <v>432</v>
      </c>
      <c r="U71" s="90"/>
      <c r="V71" s="90"/>
      <c r="W71" s="90"/>
    </row>
    <row r="72" spans="1:23" s="110" customFormat="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228" t="s">
        <v>434</v>
      </c>
      <c r="U72" s="90"/>
      <c r="V72" s="90"/>
      <c r="W72" s="90"/>
    </row>
    <row r="73" spans="1:23" s="110" customFormat="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228"/>
      <c r="U73" s="90"/>
      <c r="V73" s="90"/>
      <c r="W73" s="90"/>
    </row>
    <row r="74" spans="1:23" s="110" customFormat="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228" t="s">
        <v>421</v>
      </c>
      <c r="U74" s="90"/>
      <c r="V74" s="90"/>
      <c r="W74" s="90"/>
    </row>
    <row r="75" spans="1:23" s="110" customFormat="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228" t="s">
        <v>435</v>
      </c>
      <c r="U75" s="90"/>
      <c r="V75" s="90"/>
      <c r="W75" s="90"/>
    </row>
    <row r="76" spans="1:23" s="110" customFormat="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228" t="s">
        <v>439</v>
      </c>
      <c r="U76" s="90"/>
      <c r="V76" s="90"/>
      <c r="W76" s="90"/>
    </row>
    <row r="77" spans="1:23" s="110" customFormat="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</row>
    <row r="78" spans="1:23" x14ac:dyDescent="0.2">
      <c r="A78" s="84"/>
      <c r="B78" s="84"/>
      <c r="C78" s="84"/>
      <c r="D78" s="90"/>
      <c r="E78" s="90"/>
      <c r="F78" s="90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</row>
    <row r="79" spans="1:23" ht="15.75" x14ac:dyDescent="0.25">
      <c r="A79" s="26"/>
      <c r="B79" s="26" t="s">
        <v>290</v>
      </c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</row>
    <row r="80" spans="1:23" x14ac:dyDescent="0.2">
      <c r="A80" s="84"/>
      <c r="B80" s="84"/>
      <c r="C80" s="84"/>
      <c r="D80" s="90"/>
      <c r="E80" s="90"/>
      <c r="F80" s="90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</row>
    <row r="81" spans="1:23" hidden="1" x14ac:dyDescent="0.2">
      <c r="A81" s="84"/>
      <c r="B81" s="84"/>
      <c r="C81" s="84"/>
      <c r="D81" s="90"/>
      <c r="E81" s="90"/>
      <c r="F81" s="90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</row>
    <row r="82" spans="1:23" hidden="1" x14ac:dyDescent="0.2">
      <c r="A82" s="84"/>
      <c r="B82" s="84"/>
      <c r="C82" s="84"/>
      <c r="D82" s="90"/>
      <c r="E82" s="90"/>
      <c r="F82" s="90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</row>
    <row r="83" spans="1:23" hidden="1" x14ac:dyDescent="0.2">
      <c r="A83" s="84"/>
      <c r="B83" s="84"/>
      <c r="C83" s="84"/>
      <c r="D83" s="90"/>
      <c r="E83" s="90"/>
      <c r="F83" s="90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</row>
    <row r="84" spans="1:23" hidden="1" x14ac:dyDescent="0.2">
      <c r="A84" s="84"/>
      <c r="B84" s="84"/>
      <c r="C84" s="84"/>
      <c r="D84" s="90"/>
      <c r="E84" s="90"/>
      <c r="F84" s="90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</row>
    <row r="85" spans="1:23" hidden="1" x14ac:dyDescent="0.2">
      <c r="A85" s="84"/>
      <c r="B85" s="84"/>
      <c r="C85" s="84"/>
      <c r="D85" s="90"/>
      <c r="E85" s="90"/>
      <c r="F85" s="90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</row>
    <row r="86" spans="1:23" hidden="1" x14ac:dyDescent="0.2">
      <c r="A86" s="84"/>
      <c r="B86" s="84"/>
      <c r="C86" s="84"/>
      <c r="D86" s="90"/>
      <c r="E86" s="90"/>
      <c r="F86" s="90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</row>
    <row r="87" spans="1:23" hidden="1" x14ac:dyDescent="0.2">
      <c r="A87" s="84"/>
      <c r="B87" s="84"/>
      <c r="C87" s="84"/>
      <c r="D87" s="90"/>
      <c r="E87" s="90"/>
      <c r="F87" s="90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</row>
    <row r="88" spans="1:23" hidden="1" x14ac:dyDescent="0.2">
      <c r="A88" s="84"/>
      <c r="B88" s="84"/>
      <c r="C88" s="84"/>
      <c r="D88" s="90"/>
      <c r="E88" s="90"/>
      <c r="F88" s="90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</row>
    <row r="89" spans="1:23" hidden="1" x14ac:dyDescent="0.2">
      <c r="A89" s="84"/>
      <c r="B89" s="84"/>
      <c r="C89" s="84"/>
      <c r="D89" s="90"/>
      <c r="E89" s="90"/>
      <c r="F89" s="90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</row>
    <row r="90" spans="1:23" hidden="1" x14ac:dyDescent="0.2">
      <c r="A90" s="84"/>
      <c r="B90" s="84"/>
      <c r="C90" s="84"/>
      <c r="D90" s="90"/>
      <c r="E90" s="90"/>
      <c r="F90" s="90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</row>
    <row r="91" spans="1:23" hidden="1" x14ac:dyDescent="0.2">
      <c r="A91" s="84"/>
      <c r="B91" s="84"/>
      <c r="C91" s="84"/>
      <c r="D91" s="90"/>
      <c r="E91" s="90"/>
      <c r="F91" s="90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</row>
    <row r="92" spans="1:23" hidden="1" x14ac:dyDescent="0.2">
      <c r="A92" s="84"/>
      <c r="B92" s="84"/>
      <c r="C92" s="84"/>
      <c r="D92" s="90"/>
      <c r="E92" s="90"/>
      <c r="F92" s="90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</row>
    <row r="93" spans="1:23" hidden="1" x14ac:dyDescent="0.2">
      <c r="A93" s="84"/>
      <c r="B93" s="84"/>
      <c r="C93" s="84"/>
      <c r="D93" s="90"/>
      <c r="E93" s="90"/>
      <c r="F93" s="90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</row>
    <row r="94" spans="1:23" hidden="1" x14ac:dyDescent="0.2">
      <c r="A94" s="84"/>
      <c r="B94" s="84"/>
      <c r="C94" s="84"/>
      <c r="D94" s="90"/>
      <c r="E94" s="90"/>
      <c r="F94" s="90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</row>
    <row r="95" spans="1:23" hidden="1" x14ac:dyDescent="0.2">
      <c r="A95" s="84"/>
      <c r="B95" s="84"/>
      <c r="C95" s="84"/>
      <c r="D95" s="90"/>
      <c r="E95" s="90"/>
      <c r="F95" s="90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</row>
    <row r="96" spans="1:23" hidden="1" x14ac:dyDescent="0.2">
      <c r="A96" s="84"/>
      <c r="B96" s="84"/>
      <c r="C96" s="84"/>
      <c r="D96" s="90"/>
      <c r="E96" s="90"/>
      <c r="F96" s="90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</row>
    <row r="97" spans="1:23" hidden="1" x14ac:dyDescent="0.2">
      <c r="A97" s="84"/>
      <c r="B97" s="84"/>
      <c r="C97" s="84"/>
      <c r="D97" s="90"/>
      <c r="E97" s="90"/>
      <c r="F97" s="90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</row>
    <row r="98" spans="1:23" hidden="1" x14ac:dyDescent="0.2">
      <c r="A98" s="84"/>
      <c r="B98" s="84"/>
      <c r="C98" s="84"/>
      <c r="D98" s="90"/>
      <c r="E98" s="90"/>
      <c r="F98" s="90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</row>
    <row r="99" spans="1:23" hidden="1" x14ac:dyDescent="0.2">
      <c r="A99" s="84"/>
      <c r="B99" s="84"/>
      <c r="C99" s="84"/>
      <c r="D99" s="90"/>
      <c r="E99" s="90"/>
      <c r="F99" s="90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</row>
    <row r="100" spans="1:23" hidden="1" x14ac:dyDescent="0.2">
      <c r="A100" s="84"/>
      <c r="B100" s="84"/>
      <c r="C100" s="84"/>
      <c r="D100" s="90"/>
      <c r="E100" s="90"/>
      <c r="F100" s="90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</row>
    <row r="101" spans="1:23" hidden="1" x14ac:dyDescent="0.2">
      <c r="A101" s="84"/>
      <c r="B101" s="84"/>
      <c r="C101" s="84"/>
      <c r="D101" s="90"/>
      <c r="E101" s="90"/>
      <c r="F101" s="90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</row>
    <row r="102" spans="1:23" hidden="1" x14ac:dyDescent="0.2">
      <c r="A102" s="84"/>
      <c r="B102" s="84"/>
      <c r="C102" s="84"/>
      <c r="D102" s="90"/>
      <c r="E102" s="90"/>
      <c r="F102" s="90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  <c r="W102" s="84"/>
    </row>
    <row r="103" spans="1:23" hidden="1" x14ac:dyDescent="0.2">
      <c r="A103" s="84"/>
      <c r="B103" s="84"/>
      <c r="C103" s="84"/>
      <c r="D103" s="90"/>
      <c r="E103" s="90"/>
      <c r="F103" s="90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</row>
    <row r="104" spans="1:23" hidden="1" x14ac:dyDescent="0.2">
      <c r="A104" s="84"/>
      <c r="B104" s="84"/>
      <c r="C104" s="84"/>
      <c r="D104" s="90"/>
      <c r="E104" s="90"/>
      <c r="F104" s="90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</row>
    <row r="105" spans="1:23" hidden="1" x14ac:dyDescent="0.2">
      <c r="A105" s="84"/>
      <c r="B105" s="84"/>
      <c r="C105" s="84"/>
      <c r="D105" s="90"/>
      <c r="E105" s="90"/>
      <c r="F105" s="90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  <c r="W105" s="84"/>
    </row>
    <row r="106" spans="1:23" hidden="1" x14ac:dyDescent="0.2">
      <c r="A106" s="84"/>
      <c r="B106" s="84"/>
      <c r="C106" s="84"/>
      <c r="D106" s="90"/>
      <c r="E106" s="90"/>
      <c r="F106" s="90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  <c r="W106" s="84"/>
    </row>
    <row r="107" spans="1:23" hidden="1" x14ac:dyDescent="0.2">
      <c r="A107" s="84"/>
      <c r="B107" s="84"/>
      <c r="C107" s="84"/>
      <c r="D107" s="90"/>
      <c r="E107" s="90"/>
      <c r="F107" s="90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  <c r="W107" s="84"/>
    </row>
    <row r="108" spans="1:23" hidden="1" x14ac:dyDescent="0.2">
      <c r="A108" s="84"/>
      <c r="B108" s="84"/>
      <c r="C108" s="84"/>
      <c r="D108" s="90"/>
      <c r="E108" s="90"/>
      <c r="F108" s="90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  <c r="W108" s="84"/>
    </row>
    <row r="109" spans="1:23" hidden="1" x14ac:dyDescent="0.2">
      <c r="A109" s="84"/>
      <c r="B109" s="84"/>
      <c r="C109" s="84"/>
      <c r="D109" s="90"/>
      <c r="E109" s="90"/>
      <c r="F109" s="90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84"/>
    </row>
    <row r="110" spans="1:23" hidden="1" x14ac:dyDescent="0.2">
      <c r="A110" s="84"/>
      <c r="B110" s="84"/>
      <c r="C110" s="84"/>
      <c r="D110" s="90"/>
      <c r="E110" s="90"/>
      <c r="F110" s="90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84"/>
      <c r="V110" s="84"/>
      <c r="W110" s="84"/>
    </row>
    <row r="111" spans="1:23" hidden="1" x14ac:dyDescent="0.2">
      <c r="A111" s="84"/>
      <c r="B111" s="84"/>
      <c r="C111" s="84"/>
      <c r="D111" s="90"/>
      <c r="E111" s="90"/>
      <c r="F111" s="90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</row>
    <row r="112" spans="1:23" hidden="1" x14ac:dyDescent="0.2">
      <c r="A112" s="84"/>
      <c r="B112" s="84"/>
      <c r="C112" s="84"/>
      <c r="D112" s="90"/>
      <c r="E112" s="90"/>
      <c r="F112" s="90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</row>
    <row r="113" spans="1:23" hidden="1" x14ac:dyDescent="0.2">
      <c r="A113" s="84"/>
      <c r="B113" s="84"/>
      <c r="C113" s="84"/>
      <c r="D113" s="90"/>
      <c r="E113" s="90"/>
      <c r="F113" s="90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</row>
    <row r="114" spans="1:23" hidden="1" x14ac:dyDescent="0.2">
      <c r="A114" s="84"/>
      <c r="B114" s="84"/>
      <c r="C114" s="84"/>
      <c r="D114" s="90"/>
      <c r="E114" s="90"/>
      <c r="F114" s="90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  <c r="W114" s="84"/>
    </row>
    <row r="115" spans="1:23" hidden="1" x14ac:dyDescent="0.2">
      <c r="A115" s="84"/>
      <c r="B115" s="84"/>
      <c r="C115" s="84"/>
      <c r="D115" s="90"/>
      <c r="E115" s="90"/>
      <c r="F115" s="90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</row>
    <row r="116" spans="1:23" hidden="1" x14ac:dyDescent="0.2">
      <c r="A116" s="84"/>
      <c r="B116" s="84"/>
      <c r="C116" s="84"/>
      <c r="D116" s="90"/>
      <c r="E116" s="90"/>
      <c r="F116" s="90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  <c r="U116" s="84"/>
      <c r="V116" s="84"/>
      <c r="W116" s="84"/>
    </row>
    <row r="117" spans="1:23" hidden="1" x14ac:dyDescent="0.2">
      <c r="A117" s="84"/>
      <c r="B117" s="84"/>
      <c r="C117" s="84"/>
      <c r="D117" s="90"/>
      <c r="E117" s="90"/>
      <c r="F117" s="90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  <c r="W117" s="84"/>
    </row>
    <row r="118" spans="1:23" hidden="1" x14ac:dyDescent="0.2">
      <c r="A118" s="84"/>
      <c r="B118" s="84"/>
      <c r="C118" s="84"/>
      <c r="D118" s="90"/>
      <c r="E118" s="90"/>
      <c r="F118" s="90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4"/>
      <c r="W118" s="84"/>
    </row>
    <row r="119" spans="1:23" hidden="1" x14ac:dyDescent="0.2"/>
    <row r="120" spans="1:23" hidden="1" x14ac:dyDescent="0.2"/>
    <row r="121" spans="1:23" hidden="1" x14ac:dyDescent="0.2"/>
    <row r="122" spans="1:23" hidden="1" x14ac:dyDescent="0.2"/>
    <row r="123" spans="1:23" hidden="1" x14ac:dyDescent="0.2"/>
    <row r="124" spans="1:23" hidden="1" x14ac:dyDescent="0.2"/>
    <row r="125" spans="1:23" hidden="1" x14ac:dyDescent="0.2"/>
    <row r="126" spans="1:23" hidden="1" x14ac:dyDescent="0.2"/>
    <row r="127" spans="1:23" hidden="1" x14ac:dyDescent="0.2"/>
    <row r="128" spans="1:23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  <row r="429" hidden="1" x14ac:dyDescent="0.2"/>
    <row r="430" hidden="1" x14ac:dyDescent="0.2"/>
    <row r="431" hidden="1" x14ac:dyDescent="0.2"/>
    <row r="432" hidden="1" x14ac:dyDescent="0.2"/>
    <row r="433" hidden="1" x14ac:dyDescent="0.2"/>
    <row r="434" hidden="1" x14ac:dyDescent="0.2"/>
    <row r="435" hidden="1" x14ac:dyDescent="0.2"/>
    <row r="436" hidden="1" x14ac:dyDescent="0.2"/>
    <row r="437" hidden="1" x14ac:dyDescent="0.2"/>
    <row r="438" hidden="1" x14ac:dyDescent="0.2"/>
    <row r="439" hidden="1" x14ac:dyDescent="0.2"/>
    <row r="440" hidden="1" x14ac:dyDescent="0.2"/>
    <row r="441" hidden="1" x14ac:dyDescent="0.2"/>
    <row r="442" hidden="1" x14ac:dyDescent="0.2"/>
    <row r="443" hidden="1" x14ac:dyDescent="0.2"/>
    <row r="444" hidden="1" x14ac:dyDescent="0.2"/>
    <row r="445" hidden="1" x14ac:dyDescent="0.2"/>
    <row r="446" hidden="1" x14ac:dyDescent="0.2"/>
    <row r="447" hidden="1" x14ac:dyDescent="0.2"/>
    <row r="448" hidden="1" x14ac:dyDescent="0.2"/>
    <row r="449" hidden="1" x14ac:dyDescent="0.2"/>
    <row r="450" hidden="1" x14ac:dyDescent="0.2"/>
    <row r="451" hidden="1" x14ac:dyDescent="0.2"/>
    <row r="452" hidden="1" x14ac:dyDescent="0.2"/>
    <row r="453" hidden="1" x14ac:dyDescent="0.2"/>
    <row r="454" hidden="1" x14ac:dyDescent="0.2"/>
    <row r="455" hidden="1" x14ac:dyDescent="0.2"/>
    <row r="456" hidden="1" x14ac:dyDescent="0.2"/>
    <row r="457" hidden="1" x14ac:dyDescent="0.2"/>
    <row r="458" hidden="1" x14ac:dyDescent="0.2"/>
    <row r="459" hidden="1" x14ac:dyDescent="0.2"/>
    <row r="460" hidden="1" x14ac:dyDescent="0.2"/>
    <row r="461" hidden="1" x14ac:dyDescent="0.2"/>
    <row r="462" hidden="1" x14ac:dyDescent="0.2"/>
    <row r="463" hidden="1" x14ac:dyDescent="0.2"/>
    <row r="464" hidden="1" x14ac:dyDescent="0.2"/>
    <row r="465" hidden="1" x14ac:dyDescent="0.2"/>
    <row r="466" hidden="1" x14ac:dyDescent="0.2"/>
    <row r="467" hidden="1" x14ac:dyDescent="0.2"/>
    <row r="468" hidden="1" x14ac:dyDescent="0.2"/>
    <row r="469" hidden="1" x14ac:dyDescent="0.2"/>
  </sheetData>
  <sortState ref="B8:M15">
    <sortCondition ref="B8"/>
  </sortState>
  <mergeCells count="3">
    <mergeCell ref="B17:B20"/>
    <mergeCell ref="B46:B63"/>
    <mergeCell ref="D6:R6"/>
  </mergeCells>
  <conditionalFormatting sqref="R2">
    <cfRule type="expression" dxfId="3" priority="4">
      <formula>R2="Check!"</formula>
    </cfRule>
  </conditionalFormatting>
  <hyperlinks>
    <hyperlink ref="R1" location="Menu!A1" display="Menu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471"/>
  <sheetViews>
    <sheetView zoomScale="70" zoomScaleNormal="70" workbookViewId="0">
      <selection activeCell="G8" sqref="G8"/>
    </sheetView>
  </sheetViews>
  <sheetFormatPr defaultColWidth="0" defaultRowHeight="12.75" zeroHeight="1" x14ac:dyDescent="0.2"/>
  <cols>
    <col min="1" max="1" width="3.625" style="110" customWidth="1"/>
    <col min="2" max="2" width="25.5" style="110" customWidth="1"/>
    <col min="3" max="3" width="59.375" style="110" customWidth="1"/>
    <col min="4" max="18" width="9.625" style="110" customWidth="1"/>
    <col min="19" max="19" width="3.625" style="110" customWidth="1"/>
    <col min="20" max="20" width="28.625" style="110" customWidth="1"/>
    <col min="21" max="21" width="3.625" style="110" customWidth="1"/>
    <col min="22" max="26" width="0" style="110" hidden="1" customWidth="1"/>
    <col min="27" max="16384" width="9" style="110" hidden="1"/>
  </cols>
  <sheetData>
    <row r="1" spans="1:23" ht="18" x14ac:dyDescent="0.25">
      <c r="A1" s="24" t="s">
        <v>139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7" t="s">
        <v>39</v>
      </c>
      <c r="S1" s="24"/>
      <c r="T1" s="24"/>
      <c r="U1" s="24"/>
      <c r="V1" s="24"/>
      <c r="W1" s="24"/>
    </row>
    <row r="2" spans="1:23" ht="15.75" x14ac:dyDescent="0.25">
      <c r="A2" s="26" t="str">
        <f ca="1">RIGHT(CELL("filename", $A$1), LEN(CELL("filename", $A$1)) - SEARCH("]", CELL("filename", $A$1)))</f>
        <v>Forecast Volumes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30" t="s">
        <v>40</v>
      </c>
      <c r="R2" s="93" t="str">
        <f>IF(SUM(D68:R68)=0,"OK","Check!")</f>
        <v>OK</v>
      </c>
      <c r="S2" s="26"/>
      <c r="T2" s="26"/>
      <c r="U2" s="26"/>
      <c r="V2" s="26"/>
      <c r="W2" s="26"/>
    </row>
    <row r="3" spans="1:23" x14ac:dyDescent="0.2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</row>
    <row r="4" spans="1:23" x14ac:dyDescent="0.2">
      <c r="A4" s="90"/>
      <c r="B4" s="88" t="s">
        <v>461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</row>
    <row r="5" spans="1:23" x14ac:dyDescent="0.2">
      <c r="A5" s="90"/>
      <c r="B5" s="89" t="s">
        <v>243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</row>
    <row r="6" spans="1:23" x14ac:dyDescent="0.2">
      <c r="A6" s="90"/>
      <c r="B6" s="94"/>
      <c r="C6" s="94"/>
      <c r="D6" s="211" t="s">
        <v>289</v>
      </c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3"/>
      <c r="S6" s="90"/>
      <c r="T6" s="90"/>
      <c r="U6" s="90"/>
      <c r="V6" s="90"/>
      <c r="W6" s="90"/>
    </row>
    <row r="7" spans="1:23" x14ac:dyDescent="0.2">
      <c r="A7" s="90"/>
      <c r="B7" s="100" t="s">
        <v>177</v>
      </c>
      <c r="C7" s="91" t="s">
        <v>178</v>
      </c>
      <c r="D7" s="91" t="s">
        <v>452</v>
      </c>
      <c r="E7" s="91" t="s">
        <v>453</v>
      </c>
      <c r="F7" s="91" t="s">
        <v>454</v>
      </c>
      <c r="G7" s="91" t="s">
        <v>455</v>
      </c>
      <c r="H7" s="91" t="s">
        <v>456</v>
      </c>
      <c r="I7" s="91" t="s">
        <v>457</v>
      </c>
      <c r="J7" s="91" t="s">
        <v>458</v>
      </c>
      <c r="K7" s="91" t="s">
        <v>459</v>
      </c>
      <c r="L7" s="91" t="s">
        <v>440</v>
      </c>
      <c r="M7" s="91" t="s">
        <v>441</v>
      </c>
      <c r="N7" s="91" t="s">
        <v>442</v>
      </c>
      <c r="O7" s="91" t="s">
        <v>443</v>
      </c>
      <c r="P7" s="91" t="s">
        <v>444</v>
      </c>
      <c r="Q7" s="91" t="s">
        <v>445</v>
      </c>
      <c r="R7" s="91" t="s">
        <v>446</v>
      </c>
      <c r="S7" s="90"/>
      <c r="T7" s="155" t="s">
        <v>410</v>
      </c>
      <c r="U7" s="90"/>
      <c r="V7" s="90"/>
      <c r="W7" s="90"/>
    </row>
    <row r="8" spans="1:23" x14ac:dyDescent="0.2">
      <c r="A8" s="90"/>
      <c r="B8" s="101" t="s">
        <v>179</v>
      </c>
      <c r="C8" s="99" t="s">
        <v>180</v>
      </c>
      <c r="D8" s="175">
        <f>'Historical Expenditure'!D24*Inflation!D$10</f>
        <v>0</v>
      </c>
      <c r="E8" s="175">
        <f>'Historical Expenditure'!E24*Inflation!E$10</f>
        <v>0</v>
      </c>
      <c r="F8" s="175">
        <f>'Historical Expenditure'!F24*Inflation!F$10</f>
        <v>0</v>
      </c>
      <c r="G8" s="97">
        <f>'Historical Volumes'!G10</f>
        <v>6.8639999999999999</v>
      </c>
      <c r="H8" s="97">
        <f>'Historical Volumes'!H10</f>
        <v>0.83399999999999996</v>
      </c>
      <c r="I8" s="97">
        <f>'Historical Volumes'!I10</f>
        <v>0.64</v>
      </c>
      <c r="J8" s="97">
        <f>'Historical Volumes'!J10</f>
        <v>1.0529999999999999</v>
      </c>
      <c r="K8" s="97">
        <f>'Historical Volumes'!K10</f>
        <v>1.7745217996406355</v>
      </c>
      <c r="L8" s="191">
        <f>SUMIF('Project List Volumes'!$G$9:$G$92,$T8,'Project List Volumes'!H$9:H$92)</f>
        <v>1</v>
      </c>
      <c r="M8" s="156">
        <f>SUMIF('Project List Volumes'!$G$9:$G$92,$T8,'Project List Volumes'!I$9:I$92)</f>
        <v>1</v>
      </c>
      <c r="N8" s="156">
        <f>SUMIF('Project List Volumes'!$G$9:$G$92,$T8,'Project List Volumes'!J$9:J$92)</f>
        <v>1</v>
      </c>
      <c r="O8" s="156">
        <f>SUMIF('Project List Volumes'!$G$9:$G$92,$T8,'Project List Volumes'!K$9:K$92)</f>
        <v>1</v>
      </c>
      <c r="P8" s="156">
        <f>SUMIF('Project List Volumes'!$G$9:$G$92,$T8,'Project List Volumes'!L$9:L$92)</f>
        <v>1</v>
      </c>
      <c r="Q8" s="156">
        <f>SUMIF('Project List Volumes'!$G$9:$G$92,$T8,'Project List Volumes'!M$9:M$92)</f>
        <v>1</v>
      </c>
      <c r="R8" s="156">
        <f>SUMIF('Project List Volumes'!$G$9:$G$92,$T8,'Project List Volumes'!N$9:N$92)</f>
        <v>1</v>
      </c>
      <c r="S8" s="90"/>
      <c r="T8" s="228" t="s">
        <v>431</v>
      </c>
      <c r="U8" s="90"/>
      <c r="V8" s="90"/>
      <c r="W8" s="90"/>
    </row>
    <row r="9" spans="1:23" x14ac:dyDescent="0.2">
      <c r="A9" s="90"/>
      <c r="B9" s="102" t="s">
        <v>181</v>
      </c>
      <c r="C9" s="99" t="s">
        <v>182</v>
      </c>
      <c r="D9" s="175">
        <f>'Historical Expenditure'!D25*Inflation!D$10</f>
        <v>0</v>
      </c>
      <c r="E9" s="175">
        <f>'Historical Expenditure'!E25*Inflation!E$10</f>
        <v>0</v>
      </c>
      <c r="F9" s="175">
        <f>'Historical Expenditure'!F25*Inflation!F$10</f>
        <v>0</v>
      </c>
      <c r="G9" s="97">
        <f>'Historical Volumes'!G11</f>
        <v>0</v>
      </c>
      <c r="H9" s="97">
        <f>'Historical Volumes'!H11</f>
        <v>0</v>
      </c>
      <c r="I9" s="97">
        <f>'Historical Volumes'!I11</f>
        <v>0</v>
      </c>
      <c r="J9" s="97">
        <f>'Historical Volumes'!J11</f>
        <v>0</v>
      </c>
      <c r="K9" s="97">
        <f>'Historical Volumes'!K11</f>
        <v>0</v>
      </c>
      <c r="L9" s="156">
        <f>SUMIF('Project List Volumes'!$G$9:$G$92,$T9,'Project List Volumes'!H$9:H$92)</f>
        <v>0</v>
      </c>
      <c r="M9" s="156">
        <f>SUMIF('Project List Volumes'!$G$9:$G$92,$T9,'Project List Volumes'!I$9:I$92)</f>
        <v>0</v>
      </c>
      <c r="N9" s="156">
        <f>SUMIF('Project List Volumes'!$G$9:$G$92,$T9,'Project List Volumes'!J$9:J$92)</f>
        <v>0</v>
      </c>
      <c r="O9" s="156">
        <f>SUMIF('Project List Volumes'!$G$9:$G$92,$T9,'Project List Volumes'!K$9:K$92)</f>
        <v>0</v>
      </c>
      <c r="P9" s="156">
        <f>SUMIF('Project List Volumes'!$G$9:$G$92,$T9,'Project List Volumes'!L$9:L$92)</f>
        <v>0</v>
      </c>
      <c r="Q9" s="156">
        <f>SUMIF('Project List Volumes'!$G$9:$G$92,$T9,'Project List Volumes'!M$9:M$92)</f>
        <v>0</v>
      </c>
      <c r="R9" s="156">
        <f>SUMIF('Project List Volumes'!$G$9:$G$92,$T9,'Project List Volumes'!N$9:N$92)</f>
        <v>0</v>
      </c>
      <c r="S9" s="90"/>
      <c r="T9" s="228" t="s">
        <v>411</v>
      </c>
      <c r="U9" s="90"/>
      <c r="V9" s="90"/>
      <c r="W9" s="90"/>
    </row>
    <row r="10" spans="1:23" x14ac:dyDescent="0.2">
      <c r="A10" s="90"/>
      <c r="B10" s="102"/>
      <c r="C10" s="99" t="s">
        <v>183</v>
      </c>
      <c r="D10" s="175">
        <f>'Historical Expenditure'!D26*Inflation!D$10</f>
        <v>0</v>
      </c>
      <c r="E10" s="175">
        <f>'Historical Expenditure'!E26*Inflation!E$10</f>
        <v>0</v>
      </c>
      <c r="F10" s="175">
        <f>'Historical Expenditure'!F26*Inflation!F$10</f>
        <v>0</v>
      </c>
      <c r="G10" s="97">
        <f>'Historical Volumes'!G12</f>
        <v>8.9689999999999994</v>
      </c>
      <c r="H10" s="97">
        <f>'Historical Volumes'!H12</f>
        <v>9.5339999999999989</v>
      </c>
      <c r="I10" s="97">
        <f>'Historical Volumes'!I12</f>
        <v>3.1999999999999997</v>
      </c>
      <c r="J10" s="97">
        <f>'Historical Volumes'!J12</f>
        <v>1.6575</v>
      </c>
      <c r="K10" s="97">
        <f>'Historical Volumes'!K12</f>
        <v>2.9917670773262257</v>
      </c>
      <c r="L10" s="156">
        <f>SUMIF('Project List Volumes'!$G$9:$G$92,$T10,'Project List Volumes'!H$9:H$92)</f>
        <v>2.5</v>
      </c>
      <c r="M10" s="156">
        <f>SUMIF('Project List Volumes'!$G$9:$G$92,$T10,'Project List Volumes'!I$9:I$92)</f>
        <v>1.5</v>
      </c>
      <c r="N10" s="156">
        <f>SUMIF('Project List Volumes'!$G$9:$G$92,$T10,'Project List Volumes'!J$9:J$92)</f>
        <v>1</v>
      </c>
      <c r="O10" s="156">
        <f>SUMIF('Project List Volumes'!$G$9:$G$92,$T10,'Project List Volumes'!K$9:K$92)</f>
        <v>1</v>
      </c>
      <c r="P10" s="156">
        <f>SUMIF('Project List Volumes'!$G$9:$G$92,$T10,'Project List Volumes'!L$9:L$92)</f>
        <v>1</v>
      </c>
      <c r="Q10" s="156">
        <f>SUMIF('Project List Volumes'!$G$9:$G$92,$T10,'Project List Volumes'!M$9:M$92)</f>
        <v>1</v>
      </c>
      <c r="R10" s="156">
        <f>SUMIF('Project List Volumes'!$G$9:$G$92,$T10,'Project List Volumes'!N$9:N$92)</f>
        <v>1.5</v>
      </c>
      <c r="S10" s="90"/>
      <c r="T10" s="228" t="s">
        <v>428</v>
      </c>
      <c r="U10" s="90"/>
      <c r="V10" s="90"/>
      <c r="W10" s="90"/>
    </row>
    <row r="11" spans="1:23" x14ac:dyDescent="0.2">
      <c r="A11" s="90"/>
      <c r="B11" s="102"/>
      <c r="C11" s="99" t="s">
        <v>184</v>
      </c>
      <c r="D11" s="175">
        <f>'Historical Expenditure'!D27*Inflation!D$10</f>
        <v>0</v>
      </c>
      <c r="E11" s="175">
        <f>'Historical Expenditure'!E27*Inflation!E$10</f>
        <v>0</v>
      </c>
      <c r="F11" s="175">
        <f>'Historical Expenditure'!F27*Inflation!F$10</f>
        <v>0</v>
      </c>
      <c r="G11" s="97">
        <f>'Historical Volumes'!G13</f>
        <v>0</v>
      </c>
      <c r="H11" s="97">
        <f>'Historical Volumes'!H13</f>
        <v>0</v>
      </c>
      <c r="I11" s="97">
        <f>'Historical Volumes'!I13</f>
        <v>0</v>
      </c>
      <c r="J11" s="97">
        <f>'Historical Volumes'!J13</f>
        <v>0</v>
      </c>
      <c r="K11" s="97">
        <f>'Historical Volumes'!K13</f>
        <v>0</v>
      </c>
      <c r="L11" s="156">
        <f>SUMIF('Project List Volumes'!$G$9:$G$92,$T11,'Project List Volumes'!H$9:H$92)</f>
        <v>0</v>
      </c>
      <c r="M11" s="156">
        <f>SUMIF('Project List Volumes'!$G$9:$G$92,$T11,'Project List Volumes'!I$9:I$92)</f>
        <v>0</v>
      </c>
      <c r="N11" s="156">
        <f>SUMIF('Project List Volumes'!$G$9:$G$92,$T11,'Project List Volumes'!J$9:J$92)</f>
        <v>0</v>
      </c>
      <c r="O11" s="156">
        <f>SUMIF('Project List Volumes'!$G$9:$G$92,$T11,'Project List Volumes'!K$9:K$92)</f>
        <v>0</v>
      </c>
      <c r="P11" s="156">
        <f>SUMIF('Project List Volumes'!$G$9:$G$92,$T11,'Project List Volumes'!L$9:L$92)</f>
        <v>0</v>
      </c>
      <c r="Q11" s="156">
        <f>SUMIF('Project List Volumes'!$G$9:$G$92,$T11,'Project List Volumes'!M$9:M$92)</f>
        <v>0</v>
      </c>
      <c r="R11" s="156">
        <f>SUMIF('Project List Volumes'!$G$9:$G$92,$T11,'Project List Volumes'!N$9:N$92)</f>
        <v>0</v>
      </c>
      <c r="S11" s="90"/>
      <c r="T11" s="228" t="s">
        <v>412</v>
      </c>
      <c r="U11" s="90"/>
      <c r="V11" s="90"/>
      <c r="W11" s="90"/>
    </row>
    <row r="12" spans="1:23" x14ac:dyDescent="0.2">
      <c r="A12" s="90"/>
      <c r="B12" s="102"/>
      <c r="C12" s="99" t="s">
        <v>185</v>
      </c>
      <c r="D12" s="175">
        <f>'Historical Expenditure'!D28*Inflation!D$10</f>
        <v>0</v>
      </c>
      <c r="E12" s="175">
        <f>'Historical Expenditure'!E28*Inflation!E$10</f>
        <v>0</v>
      </c>
      <c r="F12" s="175">
        <f>'Historical Expenditure'!F28*Inflation!F$10</f>
        <v>0</v>
      </c>
      <c r="G12" s="97">
        <f>'Historical Volumes'!G14</f>
        <v>0.01</v>
      </c>
      <c r="H12" s="97">
        <f>'Historical Volumes'!H14</f>
        <v>0.01</v>
      </c>
      <c r="I12" s="97">
        <f>'Historical Volumes'!I14</f>
        <v>0</v>
      </c>
      <c r="J12" s="97">
        <f>'Historical Volumes'!J14</f>
        <v>0</v>
      </c>
      <c r="K12" s="97">
        <f>'Historical Volumes'!K14</f>
        <v>0</v>
      </c>
      <c r="L12" s="156">
        <f>SUMIF('Project List Volumes'!$G$9:$G$92,$T12,'Project List Volumes'!H$9:H$92)</f>
        <v>0</v>
      </c>
      <c r="M12" s="156">
        <f>SUMIF('Project List Volumes'!$G$9:$G$92,$T12,'Project List Volumes'!I$9:I$92)</f>
        <v>0</v>
      </c>
      <c r="N12" s="156">
        <f>SUMIF('Project List Volumes'!$G$9:$G$92,$T12,'Project List Volumes'!J$9:J$92)</f>
        <v>0</v>
      </c>
      <c r="O12" s="156">
        <f>SUMIF('Project List Volumes'!$G$9:$G$92,$T12,'Project List Volumes'!K$9:K$92)</f>
        <v>0</v>
      </c>
      <c r="P12" s="156">
        <f>SUMIF('Project List Volumes'!$G$9:$G$92,$T12,'Project List Volumes'!L$9:L$92)</f>
        <v>0</v>
      </c>
      <c r="Q12" s="156">
        <f>SUMIF('Project List Volumes'!$G$9:$G$92,$T12,'Project List Volumes'!M$9:M$92)</f>
        <v>0</v>
      </c>
      <c r="R12" s="156">
        <f>SUMIF('Project List Volumes'!$G$9:$G$92,$T12,'Project List Volumes'!N$9:N$92)</f>
        <v>0</v>
      </c>
      <c r="S12" s="90"/>
      <c r="T12" s="228" t="s">
        <v>413</v>
      </c>
      <c r="U12" s="90"/>
      <c r="V12" s="90"/>
      <c r="W12" s="90"/>
    </row>
    <row r="13" spans="1:23" x14ac:dyDescent="0.2">
      <c r="A13" s="90"/>
      <c r="B13" s="102"/>
      <c r="C13" s="99" t="s">
        <v>186</v>
      </c>
      <c r="D13" s="175">
        <f>'Historical Expenditure'!D29*Inflation!D$10</f>
        <v>0</v>
      </c>
      <c r="E13" s="175">
        <f>'Historical Expenditure'!E29*Inflation!E$10</f>
        <v>0</v>
      </c>
      <c r="F13" s="175">
        <f>'Historical Expenditure'!F29*Inflation!F$10</f>
        <v>0</v>
      </c>
      <c r="G13" s="97">
        <f>'Historical Volumes'!G15</f>
        <v>0</v>
      </c>
      <c r="H13" s="97">
        <f>'Historical Volumes'!H15</f>
        <v>0</v>
      </c>
      <c r="I13" s="97">
        <f>'Historical Volumes'!I15</f>
        <v>0</v>
      </c>
      <c r="J13" s="97">
        <f>'Historical Volumes'!J15</f>
        <v>0</v>
      </c>
      <c r="K13" s="97">
        <f>'Historical Volumes'!K15</f>
        <v>0</v>
      </c>
      <c r="L13" s="156">
        <f>SUMIF('Project List Volumes'!$G$9:$G$92,$T13,'Project List Volumes'!H$9:H$92)</f>
        <v>0</v>
      </c>
      <c r="M13" s="156">
        <f>SUMIF('Project List Volumes'!$G$9:$G$92,$T13,'Project List Volumes'!I$9:I$92)</f>
        <v>0</v>
      </c>
      <c r="N13" s="156">
        <f>SUMIF('Project List Volumes'!$G$9:$G$92,$T13,'Project List Volumes'!J$9:J$92)</f>
        <v>0</v>
      </c>
      <c r="O13" s="156">
        <f>SUMIF('Project List Volumes'!$G$9:$G$92,$T13,'Project List Volumes'!K$9:K$92)</f>
        <v>0</v>
      </c>
      <c r="P13" s="156">
        <f>SUMIF('Project List Volumes'!$G$9:$G$92,$T13,'Project List Volumes'!L$9:L$92)</f>
        <v>0</v>
      </c>
      <c r="Q13" s="156">
        <f>SUMIF('Project List Volumes'!$G$9:$G$92,$T13,'Project List Volumes'!M$9:M$92)</f>
        <v>0</v>
      </c>
      <c r="R13" s="156">
        <f>SUMIF('Project List Volumes'!$G$9:$G$92,$T13,'Project List Volumes'!N$9:N$92)</f>
        <v>0</v>
      </c>
      <c r="S13" s="90"/>
      <c r="T13" s="228" t="s">
        <v>414</v>
      </c>
      <c r="U13" s="90"/>
      <c r="V13" s="90"/>
      <c r="W13" s="90"/>
    </row>
    <row r="14" spans="1:23" x14ac:dyDescent="0.2">
      <c r="A14" s="90"/>
      <c r="B14" s="102"/>
      <c r="C14" s="99" t="s">
        <v>187</v>
      </c>
      <c r="D14" s="175">
        <f>'Historical Expenditure'!D30*Inflation!D$10</f>
        <v>0</v>
      </c>
      <c r="E14" s="175">
        <f>'Historical Expenditure'!E30*Inflation!E$10</f>
        <v>0</v>
      </c>
      <c r="F14" s="175">
        <f>'Historical Expenditure'!F30*Inflation!F$10</f>
        <v>0</v>
      </c>
      <c r="G14" s="97">
        <f>'Historical Volumes'!G16</f>
        <v>0</v>
      </c>
      <c r="H14" s="97">
        <f>'Historical Volumes'!H16</f>
        <v>0</v>
      </c>
      <c r="I14" s="97">
        <f>'Historical Volumes'!I16</f>
        <v>0</v>
      </c>
      <c r="J14" s="97">
        <f>'Historical Volumes'!J16</f>
        <v>0</v>
      </c>
      <c r="K14" s="97">
        <f>'Historical Volumes'!K16</f>
        <v>0</v>
      </c>
      <c r="L14" s="156">
        <f>SUMIF('Project List Volumes'!$G$9:$G$92,$T14,'Project List Volumes'!H$9:H$92)</f>
        <v>0</v>
      </c>
      <c r="M14" s="156">
        <f>SUMIF('Project List Volumes'!$G$9:$G$92,$T14,'Project List Volumes'!I$9:I$92)</f>
        <v>0</v>
      </c>
      <c r="N14" s="156">
        <f>SUMIF('Project List Volumes'!$G$9:$G$92,$T14,'Project List Volumes'!J$9:J$92)</f>
        <v>0</v>
      </c>
      <c r="O14" s="156">
        <f>SUMIF('Project List Volumes'!$G$9:$G$92,$T14,'Project List Volumes'!K$9:K$92)</f>
        <v>0</v>
      </c>
      <c r="P14" s="156">
        <f>SUMIF('Project List Volumes'!$G$9:$G$92,$T14,'Project List Volumes'!L$9:L$92)</f>
        <v>0</v>
      </c>
      <c r="Q14" s="156">
        <f>SUMIF('Project List Volumes'!$G$9:$G$92,$T14,'Project List Volumes'!M$9:M$92)</f>
        <v>0</v>
      </c>
      <c r="R14" s="156">
        <f>SUMIF('Project List Volumes'!$G$9:$G$92,$T14,'Project List Volumes'!N$9:N$92)</f>
        <v>0</v>
      </c>
      <c r="S14" s="90"/>
      <c r="T14" s="228" t="s">
        <v>415</v>
      </c>
      <c r="U14" s="90"/>
      <c r="V14" s="90"/>
      <c r="W14" s="90"/>
    </row>
    <row r="15" spans="1:23" x14ac:dyDescent="0.2">
      <c r="A15" s="90"/>
      <c r="B15" s="102"/>
      <c r="C15" s="99" t="s">
        <v>150</v>
      </c>
      <c r="D15" s="175">
        <f>'Historical Expenditure'!D31*Inflation!D$10</f>
        <v>0</v>
      </c>
      <c r="E15" s="175">
        <f>'Historical Expenditure'!E31*Inflation!E$10</f>
        <v>0</v>
      </c>
      <c r="F15" s="175">
        <f>'Historical Expenditure'!F31*Inflation!F$10</f>
        <v>0</v>
      </c>
      <c r="G15" s="97">
        <f>'Historical Volumes'!G17</f>
        <v>0</v>
      </c>
      <c r="H15" s="97">
        <f>'Historical Volumes'!H17</f>
        <v>0</v>
      </c>
      <c r="I15" s="97">
        <f>'Historical Volumes'!I17</f>
        <v>0</v>
      </c>
      <c r="J15" s="97">
        <f>'Historical Volumes'!J17</f>
        <v>0</v>
      </c>
      <c r="K15" s="97">
        <f>'Historical Volumes'!K17</f>
        <v>0</v>
      </c>
      <c r="L15" s="156">
        <f>SUMIF('Project List Volumes'!$G$9:$G$92,$T15,'Project List Volumes'!H$9:H$92)</f>
        <v>0</v>
      </c>
      <c r="M15" s="156">
        <f>SUMIF('Project List Volumes'!$G$9:$G$92,$T15,'Project List Volumes'!I$9:I$92)</f>
        <v>0</v>
      </c>
      <c r="N15" s="156">
        <f>SUMIF('Project List Volumes'!$G$9:$G$92,$T15,'Project List Volumes'!J$9:J$92)</f>
        <v>0</v>
      </c>
      <c r="O15" s="156">
        <f>SUMIF('Project List Volumes'!$G$9:$G$92,$T15,'Project List Volumes'!K$9:K$92)</f>
        <v>0</v>
      </c>
      <c r="P15" s="156">
        <f>SUMIF('Project List Volumes'!$G$9:$G$92,$T15,'Project List Volumes'!L$9:L$92)</f>
        <v>0</v>
      </c>
      <c r="Q15" s="156">
        <f>SUMIF('Project List Volumes'!$G$9:$G$92,$T15,'Project List Volumes'!M$9:M$92)</f>
        <v>0</v>
      </c>
      <c r="R15" s="156">
        <f>SUMIF('Project List Volumes'!$G$9:$G$92,$T15,'Project List Volumes'!N$9:N$92)</f>
        <v>0</v>
      </c>
      <c r="S15" s="90"/>
      <c r="T15" s="228" t="s">
        <v>416</v>
      </c>
      <c r="U15" s="90"/>
      <c r="V15" s="90"/>
      <c r="W15" s="90"/>
    </row>
    <row r="16" spans="1:23" x14ac:dyDescent="0.2">
      <c r="A16" s="90"/>
      <c r="B16" s="105" t="s">
        <v>188</v>
      </c>
      <c r="C16" s="99" t="s">
        <v>189</v>
      </c>
      <c r="D16" s="175">
        <f>'Historical Expenditure'!D32*Inflation!D$10</f>
        <v>0</v>
      </c>
      <c r="E16" s="175">
        <f>'Historical Expenditure'!E32*Inflation!E$10</f>
        <v>0</v>
      </c>
      <c r="F16" s="175">
        <f>'Historical Expenditure'!F32*Inflation!F$10</f>
        <v>0</v>
      </c>
      <c r="G16" s="97">
        <f>'Historical Volumes'!G18</f>
        <v>67</v>
      </c>
      <c r="H16" s="97">
        <f>'Historical Volumes'!H18</f>
        <v>12.5</v>
      </c>
      <c r="I16" s="97">
        <f>'Historical Volumes'!I18</f>
        <v>13</v>
      </c>
      <c r="J16" s="97">
        <f>'Historical Volumes'!J18</f>
        <v>19.5</v>
      </c>
      <c r="K16" s="97">
        <f>'Historical Volumes'!K18</f>
        <v>28.753825457139925</v>
      </c>
      <c r="L16" s="156">
        <f>SUMIF('Project List Volumes'!$G$9:$G$92,$T16,'Project List Volumes'!H$9:H$92)</f>
        <v>50</v>
      </c>
      <c r="M16" s="156">
        <f>SUMIF('Project List Volumes'!$G$9:$G$92,$T16,'Project List Volumes'!I$9:I$92)</f>
        <v>50</v>
      </c>
      <c r="N16" s="156">
        <f>SUMIF('Project List Volumes'!$G$9:$G$92,$T16,'Project List Volumes'!J$9:J$92)</f>
        <v>50</v>
      </c>
      <c r="O16" s="156">
        <f>SUMIF('Project List Volumes'!$G$9:$G$92,$T16,'Project List Volumes'!K$9:K$92)</f>
        <v>50</v>
      </c>
      <c r="P16" s="156">
        <f>SUMIF('Project List Volumes'!$G$9:$G$92,$T16,'Project List Volumes'!L$9:L$92)</f>
        <v>50</v>
      </c>
      <c r="Q16" s="156">
        <f>SUMIF('Project List Volumes'!$G$9:$G$92,$T16,'Project List Volumes'!M$9:M$92)</f>
        <v>50</v>
      </c>
      <c r="R16" s="156">
        <f>SUMIF('Project List Volumes'!$G$9:$G$92,$T16,'Project List Volumes'!N$9:N$92)</f>
        <v>50</v>
      </c>
      <c r="S16" s="90"/>
      <c r="T16" s="228" t="s">
        <v>430</v>
      </c>
      <c r="U16" s="90"/>
      <c r="V16" s="90"/>
      <c r="W16" s="90"/>
    </row>
    <row r="17" spans="1:23" x14ac:dyDescent="0.2">
      <c r="A17" s="90"/>
      <c r="B17" s="209" t="s">
        <v>190</v>
      </c>
      <c r="C17" s="99" t="s">
        <v>191</v>
      </c>
      <c r="D17" s="175">
        <f>'Historical Expenditure'!D33*Inflation!D$10</f>
        <v>0</v>
      </c>
      <c r="E17" s="175">
        <f>'Historical Expenditure'!E33*Inflation!E$10</f>
        <v>0</v>
      </c>
      <c r="F17" s="175">
        <f>'Historical Expenditure'!F33*Inflation!F$10</f>
        <v>0</v>
      </c>
      <c r="G17" s="97">
        <f>'Historical Volumes'!G19</f>
        <v>10.5</v>
      </c>
      <c r="H17" s="97">
        <f>'Historical Volumes'!H19</f>
        <v>9.5</v>
      </c>
      <c r="I17" s="97">
        <f>'Historical Volumes'!I19</f>
        <v>1.5</v>
      </c>
      <c r="J17" s="97">
        <f>'Historical Volumes'!J19</f>
        <v>2</v>
      </c>
      <c r="K17" s="97">
        <f>'Historical Volumes'!K19</f>
        <v>1.3692297836733298</v>
      </c>
      <c r="L17" s="156">
        <f>SUMIF('Project List Volumes'!$G$9:$G$92,$T17,'Project List Volumes'!H$9:H$92)</f>
        <v>0</v>
      </c>
      <c r="M17" s="156">
        <f>SUMIF('Project List Volumes'!$G$9:$G$92,$T17,'Project List Volumes'!I$9:I$92)</f>
        <v>0</v>
      </c>
      <c r="N17" s="156">
        <f>SUMIF('Project List Volumes'!$G$9:$G$92,$T17,'Project List Volumes'!J$9:J$92)</f>
        <v>0</v>
      </c>
      <c r="O17" s="156">
        <f>SUMIF('Project List Volumes'!$G$9:$G$92,$T17,'Project List Volumes'!K$9:K$92)</f>
        <v>0</v>
      </c>
      <c r="P17" s="156">
        <f>SUMIF('Project List Volumes'!$G$9:$G$92,$T17,'Project List Volumes'!L$9:L$92)</f>
        <v>0</v>
      </c>
      <c r="Q17" s="156">
        <f>SUMIF('Project List Volumes'!$G$9:$G$92,$T17,'Project List Volumes'!M$9:M$92)</f>
        <v>0</v>
      </c>
      <c r="R17" s="156">
        <f>SUMIF('Project List Volumes'!$G$9:$G$92,$T17,'Project List Volumes'!N$9:N$92)</f>
        <v>0</v>
      </c>
      <c r="S17" s="90"/>
      <c r="T17" s="228"/>
      <c r="U17" s="90"/>
      <c r="V17" s="90"/>
      <c r="W17" s="90"/>
    </row>
    <row r="18" spans="1:23" x14ac:dyDescent="0.2">
      <c r="A18" s="90"/>
      <c r="B18" s="209"/>
      <c r="C18" s="104" t="s">
        <v>192</v>
      </c>
      <c r="D18" s="175">
        <f>'Historical Expenditure'!D34*Inflation!D$10</f>
        <v>0</v>
      </c>
      <c r="E18" s="175">
        <f>'Historical Expenditure'!E34*Inflation!E$10</f>
        <v>0</v>
      </c>
      <c r="F18" s="175">
        <f>'Historical Expenditure'!F34*Inflation!F$10</f>
        <v>0</v>
      </c>
      <c r="G18" s="97">
        <f>'Historical Volumes'!G20</f>
        <v>0</v>
      </c>
      <c r="H18" s="97">
        <f>'Historical Volumes'!H20</f>
        <v>0</v>
      </c>
      <c r="I18" s="97">
        <f>'Historical Volumes'!I20</f>
        <v>0</v>
      </c>
      <c r="J18" s="97">
        <f>'Historical Volumes'!J20</f>
        <v>0</v>
      </c>
      <c r="K18" s="97">
        <f>'Historical Volumes'!K20</f>
        <v>0</v>
      </c>
      <c r="L18" s="156">
        <f>SUMIF('Project List Volumes'!$G$9:$G$92,$T18,'Project List Volumes'!H$9:H$92)</f>
        <v>0</v>
      </c>
      <c r="M18" s="156">
        <f>SUMIF('Project List Volumes'!$G$9:$G$92,$T18,'Project List Volumes'!I$9:I$92)</f>
        <v>0</v>
      </c>
      <c r="N18" s="156">
        <f>SUMIF('Project List Volumes'!$G$9:$G$92,$T18,'Project List Volumes'!J$9:J$92)</f>
        <v>0</v>
      </c>
      <c r="O18" s="156">
        <f>SUMIF('Project List Volumes'!$G$9:$G$92,$T18,'Project List Volumes'!K$9:K$92)</f>
        <v>0</v>
      </c>
      <c r="P18" s="156">
        <f>SUMIF('Project List Volumes'!$G$9:$G$92,$T18,'Project List Volumes'!L$9:L$92)</f>
        <v>0</v>
      </c>
      <c r="Q18" s="156">
        <f>SUMIF('Project List Volumes'!$G$9:$G$92,$T18,'Project List Volumes'!M$9:M$92)</f>
        <v>0</v>
      </c>
      <c r="R18" s="156">
        <f>SUMIF('Project List Volumes'!$G$9:$G$92,$T18,'Project List Volumes'!N$9:N$92)</f>
        <v>0</v>
      </c>
      <c r="S18" s="90"/>
      <c r="T18" s="228"/>
      <c r="U18" s="90"/>
      <c r="V18" s="90"/>
      <c r="W18" s="90"/>
    </row>
    <row r="19" spans="1:23" x14ac:dyDescent="0.2">
      <c r="A19" s="90"/>
      <c r="B19" s="209"/>
      <c r="C19" s="104" t="s">
        <v>193</v>
      </c>
      <c r="D19" s="175">
        <f>'Historical Expenditure'!D35*Inflation!D$10</f>
        <v>0</v>
      </c>
      <c r="E19" s="175">
        <f>'Historical Expenditure'!E35*Inflation!E$10</f>
        <v>0</v>
      </c>
      <c r="F19" s="175">
        <f>'Historical Expenditure'!F35*Inflation!F$10</f>
        <v>0</v>
      </c>
      <c r="G19" s="97">
        <f>'Historical Volumes'!G21</f>
        <v>0</v>
      </c>
      <c r="H19" s="97">
        <f>'Historical Volumes'!H21</f>
        <v>0</v>
      </c>
      <c r="I19" s="97">
        <f>'Historical Volumes'!I21</f>
        <v>0</v>
      </c>
      <c r="J19" s="97">
        <f>'Historical Volumes'!J21</f>
        <v>0</v>
      </c>
      <c r="K19" s="97">
        <f>'Historical Volumes'!K21</f>
        <v>0</v>
      </c>
      <c r="L19" s="156">
        <f>SUMIF('Project List Volumes'!$G$9:$G$92,$T19,'Project List Volumes'!H$9:H$92)</f>
        <v>0</v>
      </c>
      <c r="M19" s="156">
        <f>SUMIF('Project List Volumes'!$G$9:$G$92,$T19,'Project List Volumes'!I$9:I$92)</f>
        <v>0</v>
      </c>
      <c r="N19" s="156">
        <f>SUMIF('Project List Volumes'!$G$9:$G$92,$T19,'Project List Volumes'!J$9:J$92)</f>
        <v>0</v>
      </c>
      <c r="O19" s="156">
        <f>SUMIF('Project List Volumes'!$G$9:$G$92,$T19,'Project List Volumes'!K$9:K$92)</f>
        <v>0</v>
      </c>
      <c r="P19" s="156">
        <f>SUMIF('Project List Volumes'!$G$9:$G$92,$T19,'Project List Volumes'!L$9:L$92)</f>
        <v>0</v>
      </c>
      <c r="Q19" s="156">
        <f>SUMIF('Project List Volumes'!$G$9:$G$92,$T19,'Project List Volumes'!M$9:M$92)</f>
        <v>0</v>
      </c>
      <c r="R19" s="156">
        <f>SUMIF('Project List Volumes'!$G$9:$G$92,$T19,'Project List Volumes'!N$9:N$92)</f>
        <v>0</v>
      </c>
      <c r="S19" s="90"/>
      <c r="T19" s="228"/>
      <c r="U19" s="90"/>
      <c r="V19" s="90"/>
      <c r="W19" s="90"/>
    </row>
    <row r="20" spans="1:23" x14ac:dyDescent="0.2">
      <c r="A20" s="90"/>
      <c r="B20" s="209"/>
      <c r="C20" s="99" t="s">
        <v>194</v>
      </c>
      <c r="D20" s="175">
        <f>'Historical Expenditure'!D36*Inflation!D$10</f>
        <v>0</v>
      </c>
      <c r="E20" s="175">
        <f>'Historical Expenditure'!E36*Inflation!E$10</f>
        <v>0</v>
      </c>
      <c r="F20" s="175">
        <f>'Historical Expenditure'!F36*Inflation!F$10</f>
        <v>0</v>
      </c>
      <c r="G20" s="97">
        <f>'Historical Volumes'!G22</f>
        <v>25</v>
      </c>
      <c r="H20" s="97">
        <f>'Historical Volumes'!H22</f>
        <v>3</v>
      </c>
      <c r="I20" s="97">
        <f>'Historical Volumes'!I22</f>
        <v>10</v>
      </c>
      <c r="J20" s="97">
        <f>'Historical Volumes'!J22</f>
        <v>18.5</v>
      </c>
      <c r="K20" s="97">
        <f>'Historical Volumes'!K22</f>
        <v>31.492285024486584</v>
      </c>
      <c r="L20" s="156">
        <f>SUMIF('Project List Volumes'!$G$9:$G$92,$T20,'Project List Volumes'!H$9:H$92)</f>
        <v>0</v>
      </c>
      <c r="M20" s="156">
        <f>SUMIF('Project List Volumes'!$G$9:$G$92,$T20,'Project List Volumes'!I$9:I$92)</f>
        <v>0</v>
      </c>
      <c r="N20" s="156">
        <f>SUMIF('Project List Volumes'!$G$9:$G$92,$T20,'Project List Volumes'!J$9:J$92)</f>
        <v>0</v>
      </c>
      <c r="O20" s="156">
        <f>SUMIF('Project List Volumes'!$G$9:$G$92,$T20,'Project List Volumes'!K$9:K$92)</f>
        <v>0</v>
      </c>
      <c r="P20" s="156">
        <f>SUMIF('Project List Volumes'!$G$9:$G$92,$T20,'Project List Volumes'!L$9:L$92)</f>
        <v>0</v>
      </c>
      <c r="Q20" s="156">
        <f>SUMIF('Project List Volumes'!$G$9:$G$92,$T20,'Project List Volumes'!M$9:M$92)</f>
        <v>0</v>
      </c>
      <c r="R20" s="156">
        <f>SUMIF('Project List Volumes'!$G$9:$G$92,$T20,'Project List Volumes'!N$9:N$92)</f>
        <v>0</v>
      </c>
      <c r="S20" s="90"/>
      <c r="T20" s="228"/>
      <c r="U20" s="90"/>
      <c r="V20" s="90"/>
      <c r="W20" s="90"/>
    </row>
    <row r="21" spans="1:23" x14ac:dyDescent="0.2">
      <c r="A21" s="90"/>
      <c r="B21" s="166"/>
      <c r="C21" s="99" t="s">
        <v>195</v>
      </c>
      <c r="D21" s="175">
        <f>'Historical Expenditure'!D37*Inflation!D$10</f>
        <v>0</v>
      </c>
      <c r="E21" s="175">
        <f>'Historical Expenditure'!E37*Inflation!E$10</f>
        <v>0</v>
      </c>
      <c r="F21" s="175">
        <f>'Historical Expenditure'!F37*Inflation!F$10</f>
        <v>0</v>
      </c>
      <c r="G21" s="97">
        <f>'Historical Volumes'!G23</f>
        <v>0</v>
      </c>
      <c r="H21" s="97">
        <f>'Historical Volumes'!H23</f>
        <v>0</v>
      </c>
      <c r="I21" s="97">
        <f>'Historical Volumes'!I23</f>
        <v>0</v>
      </c>
      <c r="J21" s="97">
        <f>'Historical Volumes'!J23</f>
        <v>0</v>
      </c>
      <c r="K21" s="97">
        <f>'Historical Volumes'!K23</f>
        <v>0</v>
      </c>
      <c r="L21" s="156">
        <f>SUMIF('Project List Volumes'!$G$9:$G$92,$T21,'Project List Volumes'!H$9:H$92)</f>
        <v>0</v>
      </c>
      <c r="M21" s="156">
        <f>SUMIF('Project List Volumes'!$G$9:$G$92,$T21,'Project List Volumes'!I$9:I$92)</f>
        <v>0</v>
      </c>
      <c r="N21" s="156">
        <f>SUMIF('Project List Volumes'!$G$9:$G$92,$T21,'Project List Volumes'!J$9:J$92)</f>
        <v>0</v>
      </c>
      <c r="O21" s="156">
        <f>SUMIF('Project List Volumes'!$G$9:$G$92,$T21,'Project List Volumes'!K$9:K$92)</f>
        <v>0</v>
      </c>
      <c r="P21" s="156">
        <f>SUMIF('Project List Volumes'!$G$9:$G$92,$T21,'Project List Volumes'!L$9:L$92)</f>
        <v>0</v>
      </c>
      <c r="Q21" s="156">
        <f>SUMIF('Project List Volumes'!$G$9:$G$92,$T21,'Project List Volumes'!M$9:M$92)</f>
        <v>0</v>
      </c>
      <c r="R21" s="156">
        <f>SUMIF('Project List Volumes'!$G$9:$G$92,$T21,'Project List Volumes'!N$9:N$92)</f>
        <v>0</v>
      </c>
      <c r="S21" s="90"/>
      <c r="T21" s="228"/>
      <c r="U21" s="90"/>
      <c r="V21" s="90"/>
      <c r="W21" s="90"/>
    </row>
    <row r="22" spans="1:23" x14ac:dyDescent="0.2">
      <c r="A22" s="90"/>
      <c r="B22" s="166"/>
      <c r="C22" s="99" t="s">
        <v>196</v>
      </c>
      <c r="D22" s="175">
        <f>'Historical Expenditure'!D38*Inflation!D$10</f>
        <v>0</v>
      </c>
      <c r="E22" s="175">
        <f>'Historical Expenditure'!E38*Inflation!E$10</f>
        <v>0</v>
      </c>
      <c r="F22" s="175">
        <f>'Historical Expenditure'!F38*Inflation!F$10</f>
        <v>0</v>
      </c>
      <c r="G22" s="97">
        <f>'Historical Volumes'!G24</f>
        <v>2</v>
      </c>
      <c r="H22" s="97">
        <f>'Historical Volumes'!H24</f>
        <v>0</v>
      </c>
      <c r="I22" s="97">
        <f>'Historical Volumes'!I24</f>
        <v>0</v>
      </c>
      <c r="J22" s="97">
        <f>'Historical Volumes'!J24</f>
        <v>0</v>
      </c>
      <c r="K22" s="97">
        <f>'Historical Volumes'!K24</f>
        <v>0</v>
      </c>
      <c r="L22" s="156">
        <f>SUMIF('Project List Volumes'!$G$9:$G$92,$T22,'Project List Volumes'!H$9:H$92)</f>
        <v>0</v>
      </c>
      <c r="M22" s="156">
        <f>SUMIF('Project List Volumes'!$G$9:$G$92,$T22,'Project List Volumes'!I$9:I$92)</f>
        <v>0</v>
      </c>
      <c r="N22" s="156">
        <f>SUMIF('Project List Volumes'!$G$9:$G$92,$T22,'Project List Volumes'!J$9:J$92)</f>
        <v>0</v>
      </c>
      <c r="O22" s="156">
        <f>SUMIF('Project List Volumes'!$G$9:$G$92,$T22,'Project List Volumes'!K$9:K$92)</f>
        <v>0</v>
      </c>
      <c r="P22" s="156">
        <f>SUMIF('Project List Volumes'!$G$9:$G$92,$T22,'Project List Volumes'!L$9:L$92)</f>
        <v>0</v>
      </c>
      <c r="Q22" s="156">
        <f>SUMIF('Project List Volumes'!$G$9:$G$92,$T22,'Project List Volumes'!M$9:M$92)</f>
        <v>0</v>
      </c>
      <c r="R22" s="156">
        <f>SUMIF('Project List Volumes'!$G$9:$G$92,$T22,'Project List Volumes'!N$9:N$92)</f>
        <v>0</v>
      </c>
      <c r="S22" s="90"/>
      <c r="T22" s="228"/>
      <c r="U22" s="90"/>
      <c r="V22" s="90"/>
      <c r="W22" s="90"/>
    </row>
    <row r="23" spans="1:23" x14ac:dyDescent="0.2">
      <c r="A23" s="90"/>
      <c r="B23" s="166"/>
      <c r="C23" s="99" t="s">
        <v>197</v>
      </c>
      <c r="D23" s="175">
        <f>'Historical Expenditure'!D39*Inflation!D$10</f>
        <v>0</v>
      </c>
      <c r="E23" s="175">
        <f>'Historical Expenditure'!E39*Inflation!E$10</f>
        <v>0</v>
      </c>
      <c r="F23" s="175">
        <f>'Historical Expenditure'!F39*Inflation!F$10</f>
        <v>0</v>
      </c>
      <c r="G23" s="97">
        <f>'Historical Volumes'!G25</f>
        <v>0</v>
      </c>
      <c r="H23" s="97">
        <f>'Historical Volumes'!H25</f>
        <v>0</v>
      </c>
      <c r="I23" s="97">
        <f>'Historical Volumes'!I25</f>
        <v>0</v>
      </c>
      <c r="J23" s="97">
        <f>'Historical Volumes'!J25</f>
        <v>0</v>
      </c>
      <c r="K23" s="97">
        <f>'Historical Volumes'!K25</f>
        <v>0</v>
      </c>
      <c r="L23" s="156">
        <f>SUMIF('Project List Volumes'!$G$9:$G$92,$T23,'Project List Volumes'!H$9:H$92)</f>
        <v>0</v>
      </c>
      <c r="M23" s="156">
        <f>SUMIF('Project List Volumes'!$G$9:$G$92,$T23,'Project List Volumes'!I$9:I$92)</f>
        <v>0</v>
      </c>
      <c r="N23" s="156">
        <f>SUMIF('Project List Volumes'!$G$9:$G$92,$T23,'Project List Volumes'!J$9:J$92)</f>
        <v>0</v>
      </c>
      <c r="O23" s="156">
        <f>SUMIF('Project List Volumes'!$G$9:$G$92,$T23,'Project List Volumes'!K$9:K$92)</f>
        <v>0</v>
      </c>
      <c r="P23" s="156">
        <f>SUMIF('Project List Volumes'!$G$9:$G$92,$T23,'Project List Volumes'!L$9:L$92)</f>
        <v>0</v>
      </c>
      <c r="Q23" s="156">
        <f>SUMIF('Project List Volumes'!$G$9:$G$92,$T23,'Project List Volumes'!M$9:M$92)</f>
        <v>0</v>
      </c>
      <c r="R23" s="156">
        <f>SUMIF('Project List Volumes'!$G$9:$G$92,$T23,'Project List Volumes'!N$9:N$92)</f>
        <v>0</v>
      </c>
      <c r="S23" s="90"/>
      <c r="T23" s="228"/>
      <c r="U23" s="90"/>
      <c r="V23" s="90"/>
      <c r="W23" s="90"/>
    </row>
    <row r="24" spans="1:23" x14ac:dyDescent="0.2">
      <c r="A24" s="90"/>
      <c r="B24" s="166"/>
      <c r="C24" s="99" t="s">
        <v>198</v>
      </c>
      <c r="D24" s="175">
        <f>'Historical Expenditure'!D40*Inflation!D$10</f>
        <v>0</v>
      </c>
      <c r="E24" s="175">
        <f>'Historical Expenditure'!E40*Inflation!E$10</f>
        <v>0</v>
      </c>
      <c r="F24" s="175">
        <f>'Historical Expenditure'!F40*Inflation!F$10</f>
        <v>0</v>
      </c>
      <c r="G24" s="97">
        <f>'Historical Volumes'!G26</f>
        <v>0</v>
      </c>
      <c r="H24" s="97">
        <f>'Historical Volumes'!H26</f>
        <v>0</v>
      </c>
      <c r="I24" s="97">
        <f>'Historical Volumes'!I26</f>
        <v>0</v>
      </c>
      <c r="J24" s="97">
        <f>'Historical Volumes'!J26</f>
        <v>0</v>
      </c>
      <c r="K24" s="97">
        <f>'Historical Volumes'!K26</f>
        <v>0</v>
      </c>
      <c r="L24" s="156">
        <f>SUMIF('Project List Volumes'!$G$9:$G$92,$T24,'Project List Volumes'!H$9:H$92)</f>
        <v>0</v>
      </c>
      <c r="M24" s="156">
        <f>SUMIF('Project List Volumes'!$G$9:$G$92,$T24,'Project List Volumes'!I$9:I$92)</f>
        <v>0</v>
      </c>
      <c r="N24" s="156">
        <f>SUMIF('Project List Volumes'!$G$9:$G$92,$T24,'Project List Volumes'!J$9:J$92)</f>
        <v>0</v>
      </c>
      <c r="O24" s="156">
        <f>SUMIF('Project List Volumes'!$G$9:$G$92,$T24,'Project List Volumes'!K$9:K$92)</f>
        <v>0</v>
      </c>
      <c r="P24" s="156">
        <f>SUMIF('Project List Volumes'!$G$9:$G$92,$T24,'Project List Volumes'!L$9:L$92)</f>
        <v>0</v>
      </c>
      <c r="Q24" s="156">
        <f>SUMIF('Project List Volumes'!$G$9:$G$92,$T24,'Project List Volumes'!M$9:M$92)</f>
        <v>0</v>
      </c>
      <c r="R24" s="156">
        <f>SUMIF('Project List Volumes'!$G$9:$G$92,$T24,'Project List Volumes'!N$9:N$92)</f>
        <v>0</v>
      </c>
      <c r="S24" s="90"/>
      <c r="T24" s="228"/>
      <c r="U24" s="90"/>
      <c r="V24" s="90"/>
      <c r="W24" s="90"/>
    </row>
    <row r="25" spans="1:23" x14ac:dyDescent="0.2">
      <c r="A25" s="90"/>
      <c r="B25" s="166"/>
      <c r="C25" s="99" t="s">
        <v>199</v>
      </c>
      <c r="D25" s="175">
        <f>'Historical Expenditure'!D41*Inflation!D$10</f>
        <v>0</v>
      </c>
      <c r="E25" s="175">
        <f>'Historical Expenditure'!E41*Inflation!E$10</f>
        <v>0</v>
      </c>
      <c r="F25" s="175">
        <f>'Historical Expenditure'!F41*Inflation!F$10</f>
        <v>0</v>
      </c>
      <c r="G25" s="97">
        <f>'Historical Volumes'!G27</f>
        <v>0</v>
      </c>
      <c r="H25" s="97">
        <f>'Historical Volumes'!H27</f>
        <v>0</v>
      </c>
      <c r="I25" s="97">
        <f>'Historical Volumes'!I27</f>
        <v>0</v>
      </c>
      <c r="J25" s="97">
        <f>'Historical Volumes'!J27</f>
        <v>0</v>
      </c>
      <c r="K25" s="97">
        <f>'Historical Volumes'!K27</f>
        <v>0</v>
      </c>
      <c r="L25" s="156">
        <f>SUMIF('Project List Volumes'!$G$9:$G$92,$T25,'Project List Volumes'!H$9:H$92)</f>
        <v>0</v>
      </c>
      <c r="M25" s="156">
        <f>SUMIF('Project List Volumes'!$G$9:$G$92,$T25,'Project List Volumes'!I$9:I$92)</f>
        <v>0</v>
      </c>
      <c r="N25" s="156">
        <f>SUMIF('Project List Volumes'!$G$9:$G$92,$T25,'Project List Volumes'!J$9:J$92)</f>
        <v>0</v>
      </c>
      <c r="O25" s="156">
        <f>SUMIF('Project List Volumes'!$G$9:$G$92,$T25,'Project List Volumes'!K$9:K$92)</f>
        <v>0</v>
      </c>
      <c r="P25" s="156">
        <f>SUMIF('Project List Volumes'!$G$9:$G$92,$T25,'Project List Volumes'!L$9:L$92)</f>
        <v>0</v>
      </c>
      <c r="Q25" s="156">
        <f>SUMIF('Project List Volumes'!$G$9:$G$92,$T25,'Project List Volumes'!M$9:M$92)</f>
        <v>0</v>
      </c>
      <c r="R25" s="156">
        <f>SUMIF('Project List Volumes'!$G$9:$G$92,$T25,'Project List Volumes'!N$9:N$92)</f>
        <v>0</v>
      </c>
      <c r="S25" s="90"/>
      <c r="T25" s="228"/>
      <c r="U25" s="90"/>
      <c r="V25" s="90"/>
      <c r="W25" s="90"/>
    </row>
    <row r="26" spans="1:23" x14ac:dyDescent="0.2">
      <c r="A26" s="90"/>
      <c r="B26" s="166"/>
      <c r="C26" s="99" t="s">
        <v>200</v>
      </c>
      <c r="D26" s="175">
        <f>'Historical Expenditure'!D42*Inflation!D$10</f>
        <v>0</v>
      </c>
      <c r="E26" s="175">
        <f>'Historical Expenditure'!E42*Inflation!E$10</f>
        <v>0</v>
      </c>
      <c r="F26" s="175">
        <f>'Historical Expenditure'!F42*Inflation!F$10</f>
        <v>0</v>
      </c>
      <c r="G26" s="97">
        <f>'Historical Volumes'!G28</f>
        <v>3.5</v>
      </c>
      <c r="H26" s="97">
        <f>'Historical Volumes'!H28</f>
        <v>2.5</v>
      </c>
      <c r="I26" s="97">
        <f>'Historical Volumes'!I28</f>
        <v>2.5</v>
      </c>
      <c r="J26" s="97">
        <f>'Historical Volumes'!J28</f>
        <v>4</v>
      </c>
      <c r="K26" s="97">
        <f>'Historical Volumes'!K28</f>
        <v>6.8461489183666489</v>
      </c>
      <c r="L26" s="156">
        <f>SUMIF('Project List Volumes'!$G$9:$G$92,$T26,'Project List Volumes'!H$9:H$92)</f>
        <v>6.5</v>
      </c>
      <c r="M26" s="156">
        <f>SUMIF('Project List Volumes'!$G$9:$G$92,$T26,'Project List Volumes'!I$9:I$92)</f>
        <v>6.5</v>
      </c>
      <c r="N26" s="156">
        <f>SUMIF('Project List Volumes'!$G$9:$G$92,$T26,'Project List Volumes'!J$9:J$92)</f>
        <v>6</v>
      </c>
      <c r="O26" s="156">
        <f>SUMIF('Project List Volumes'!$G$9:$G$92,$T26,'Project List Volumes'!K$9:K$92)</f>
        <v>6</v>
      </c>
      <c r="P26" s="156">
        <f>SUMIF('Project List Volumes'!$G$9:$G$92,$T26,'Project List Volumes'!L$9:L$92)</f>
        <v>6</v>
      </c>
      <c r="Q26" s="156">
        <f>SUMIF('Project List Volumes'!$G$9:$G$92,$T26,'Project List Volumes'!M$9:M$92)</f>
        <v>6</v>
      </c>
      <c r="R26" s="156">
        <f>SUMIF('Project List Volumes'!$G$9:$G$92,$T26,'Project List Volumes'!N$9:N$92)</f>
        <v>7</v>
      </c>
      <c r="S26" s="90"/>
      <c r="T26" s="228" t="s">
        <v>427</v>
      </c>
      <c r="U26" s="90"/>
      <c r="V26" s="90"/>
      <c r="W26" s="90"/>
    </row>
    <row r="27" spans="1:23" x14ac:dyDescent="0.2">
      <c r="A27" s="90"/>
      <c r="B27" s="166"/>
      <c r="C27" s="99" t="s">
        <v>201</v>
      </c>
      <c r="D27" s="175">
        <f>'Historical Expenditure'!D43*Inflation!D$10</f>
        <v>0</v>
      </c>
      <c r="E27" s="175">
        <f>'Historical Expenditure'!E43*Inflation!E$10</f>
        <v>0</v>
      </c>
      <c r="F27" s="175">
        <f>'Historical Expenditure'!F43*Inflation!F$10</f>
        <v>0</v>
      </c>
      <c r="G27" s="97">
        <f>'Historical Volumes'!G29</f>
        <v>0.5</v>
      </c>
      <c r="H27" s="97">
        <f>'Historical Volumes'!H29</f>
        <v>2.5</v>
      </c>
      <c r="I27" s="97">
        <f>'Historical Volumes'!I29</f>
        <v>2</v>
      </c>
      <c r="J27" s="97">
        <f>'Historical Volumes'!J29</f>
        <v>2</v>
      </c>
      <c r="K27" s="97">
        <f>'Historical Volumes'!K29</f>
        <v>5.4769191346933193</v>
      </c>
      <c r="L27" s="156">
        <f>SUMIF('Project List Volumes'!$G$9:$G$92,$T27,'Project List Volumes'!H$9:H$92)</f>
        <v>0</v>
      </c>
      <c r="M27" s="156">
        <f>SUMIF('Project List Volumes'!$G$9:$G$92,$T27,'Project List Volumes'!I$9:I$92)</f>
        <v>0</v>
      </c>
      <c r="N27" s="156">
        <f>SUMIF('Project List Volumes'!$G$9:$G$92,$T27,'Project List Volumes'!J$9:J$92)</f>
        <v>0</v>
      </c>
      <c r="O27" s="156">
        <f>SUMIF('Project List Volumes'!$G$9:$G$92,$T27,'Project List Volumes'!K$9:K$92)</f>
        <v>0</v>
      </c>
      <c r="P27" s="156">
        <f>SUMIF('Project List Volumes'!$G$9:$G$92,$T27,'Project List Volumes'!L$9:L$92)</f>
        <v>0</v>
      </c>
      <c r="Q27" s="156">
        <f>SUMIF('Project List Volumes'!$G$9:$G$92,$T27,'Project List Volumes'!M$9:M$92)</f>
        <v>0</v>
      </c>
      <c r="R27" s="156">
        <f>SUMIF('Project List Volumes'!$G$9:$G$92,$T27,'Project List Volumes'!N$9:N$92)</f>
        <v>0</v>
      </c>
      <c r="S27" s="90"/>
      <c r="T27" s="228"/>
      <c r="U27" s="90"/>
      <c r="V27" s="90"/>
      <c r="W27" s="90"/>
    </row>
    <row r="28" spans="1:23" x14ac:dyDescent="0.2">
      <c r="A28" s="90"/>
      <c r="B28" s="166"/>
      <c r="C28" s="99" t="s">
        <v>202</v>
      </c>
      <c r="D28" s="175">
        <f>'Historical Expenditure'!D44*Inflation!D$10</f>
        <v>0</v>
      </c>
      <c r="E28" s="175">
        <f>'Historical Expenditure'!E44*Inflation!E$10</f>
        <v>0</v>
      </c>
      <c r="F28" s="175">
        <f>'Historical Expenditure'!F44*Inflation!F$10</f>
        <v>0</v>
      </c>
      <c r="G28" s="97">
        <f>'Historical Volumes'!G30</f>
        <v>0</v>
      </c>
      <c r="H28" s="97">
        <f>'Historical Volumes'!H30</f>
        <v>0</v>
      </c>
      <c r="I28" s="97">
        <f>'Historical Volumes'!I30</f>
        <v>0</v>
      </c>
      <c r="J28" s="97">
        <f>'Historical Volumes'!J30</f>
        <v>0</v>
      </c>
      <c r="K28" s="97">
        <f>'Historical Volumes'!K30</f>
        <v>0</v>
      </c>
      <c r="L28" s="156">
        <f>SUMIF('Project List Volumes'!$G$9:$G$92,$T28,'Project List Volumes'!H$9:H$92)</f>
        <v>0</v>
      </c>
      <c r="M28" s="156">
        <f>SUMIF('Project List Volumes'!$G$9:$G$92,$T28,'Project List Volumes'!I$9:I$92)</f>
        <v>0</v>
      </c>
      <c r="N28" s="156">
        <f>SUMIF('Project List Volumes'!$G$9:$G$92,$T28,'Project List Volumes'!J$9:J$92)</f>
        <v>0</v>
      </c>
      <c r="O28" s="156">
        <f>SUMIF('Project List Volumes'!$G$9:$G$92,$T28,'Project List Volumes'!K$9:K$92)</f>
        <v>0</v>
      </c>
      <c r="P28" s="156">
        <f>SUMIF('Project List Volumes'!$G$9:$G$92,$T28,'Project List Volumes'!L$9:L$92)</f>
        <v>0</v>
      </c>
      <c r="Q28" s="156">
        <f>SUMIF('Project List Volumes'!$G$9:$G$92,$T28,'Project List Volumes'!M$9:M$92)</f>
        <v>0</v>
      </c>
      <c r="R28" s="156">
        <f>SUMIF('Project List Volumes'!$G$9:$G$92,$T28,'Project List Volumes'!N$9:N$92)</f>
        <v>0</v>
      </c>
      <c r="S28" s="90"/>
      <c r="T28" s="228"/>
      <c r="U28" s="90"/>
      <c r="V28" s="90"/>
      <c r="W28" s="90"/>
    </row>
    <row r="29" spans="1:23" x14ac:dyDescent="0.2">
      <c r="A29" s="90"/>
      <c r="B29" s="166"/>
      <c r="C29" s="99" t="s">
        <v>203</v>
      </c>
      <c r="D29" s="175">
        <f>'Historical Expenditure'!D45*Inflation!D$10</f>
        <v>0</v>
      </c>
      <c r="E29" s="175">
        <f>'Historical Expenditure'!E45*Inflation!E$10</f>
        <v>0</v>
      </c>
      <c r="F29" s="175">
        <f>'Historical Expenditure'!F45*Inflation!F$10</f>
        <v>0</v>
      </c>
      <c r="G29" s="97">
        <f>'Historical Volumes'!G31</f>
        <v>0</v>
      </c>
      <c r="H29" s="97">
        <f>'Historical Volumes'!H31</f>
        <v>0</v>
      </c>
      <c r="I29" s="97">
        <f>'Historical Volumes'!I31</f>
        <v>0</v>
      </c>
      <c r="J29" s="97">
        <f>'Historical Volumes'!J31</f>
        <v>0</v>
      </c>
      <c r="K29" s="97">
        <f>'Historical Volumes'!K31</f>
        <v>0</v>
      </c>
      <c r="L29" s="156">
        <f>SUMIF('Project List Volumes'!$G$9:$G$92,$T29,'Project List Volumes'!H$9:H$92)</f>
        <v>0</v>
      </c>
      <c r="M29" s="156">
        <f>SUMIF('Project List Volumes'!$G$9:$G$92,$T29,'Project List Volumes'!I$9:I$92)</f>
        <v>0</v>
      </c>
      <c r="N29" s="156">
        <f>SUMIF('Project List Volumes'!$G$9:$G$92,$T29,'Project List Volumes'!J$9:J$92)</f>
        <v>0</v>
      </c>
      <c r="O29" s="156">
        <f>SUMIF('Project List Volumes'!$G$9:$G$92,$T29,'Project List Volumes'!K$9:K$92)</f>
        <v>0</v>
      </c>
      <c r="P29" s="156">
        <f>SUMIF('Project List Volumes'!$G$9:$G$92,$T29,'Project List Volumes'!L$9:L$92)</f>
        <v>0</v>
      </c>
      <c r="Q29" s="156">
        <f>SUMIF('Project List Volumes'!$G$9:$G$92,$T29,'Project List Volumes'!M$9:M$92)</f>
        <v>0</v>
      </c>
      <c r="R29" s="156">
        <f>SUMIF('Project List Volumes'!$G$9:$G$92,$T29,'Project List Volumes'!N$9:N$92)</f>
        <v>0</v>
      </c>
      <c r="S29" s="90"/>
      <c r="T29" s="228"/>
      <c r="U29" s="90"/>
      <c r="V29" s="90"/>
      <c r="W29" s="90"/>
    </row>
    <row r="30" spans="1:23" x14ac:dyDescent="0.2">
      <c r="A30" s="90"/>
      <c r="B30" s="166"/>
      <c r="C30" s="99" t="s">
        <v>204</v>
      </c>
      <c r="D30" s="175">
        <f>'Historical Expenditure'!D46*Inflation!D$10</f>
        <v>0</v>
      </c>
      <c r="E30" s="175">
        <f>'Historical Expenditure'!E46*Inflation!E$10</f>
        <v>0</v>
      </c>
      <c r="F30" s="175">
        <f>'Historical Expenditure'!F46*Inflation!F$10</f>
        <v>0</v>
      </c>
      <c r="G30" s="97">
        <f>'Historical Volumes'!G32</f>
        <v>0</v>
      </c>
      <c r="H30" s="97">
        <f>'Historical Volumes'!H32</f>
        <v>0</v>
      </c>
      <c r="I30" s="97">
        <f>'Historical Volumes'!I32</f>
        <v>0</v>
      </c>
      <c r="J30" s="97">
        <f>'Historical Volumes'!J32</f>
        <v>0</v>
      </c>
      <c r="K30" s="97">
        <f>'Historical Volumes'!K32</f>
        <v>0</v>
      </c>
      <c r="L30" s="156">
        <f>SUMIF('Project List Volumes'!$G$9:$G$92,$T30,'Project List Volumes'!H$9:H$92)</f>
        <v>0</v>
      </c>
      <c r="M30" s="156">
        <f>SUMIF('Project List Volumes'!$G$9:$G$92,$T30,'Project List Volumes'!I$9:I$92)</f>
        <v>0</v>
      </c>
      <c r="N30" s="156">
        <f>SUMIF('Project List Volumes'!$G$9:$G$92,$T30,'Project List Volumes'!J$9:J$92)</f>
        <v>0</v>
      </c>
      <c r="O30" s="156">
        <f>SUMIF('Project List Volumes'!$G$9:$G$92,$T30,'Project List Volumes'!K$9:K$92)</f>
        <v>0</v>
      </c>
      <c r="P30" s="156">
        <f>SUMIF('Project List Volumes'!$G$9:$G$92,$T30,'Project List Volumes'!L$9:L$92)</f>
        <v>0</v>
      </c>
      <c r="Q30" s="156">
        <f>SUMIF('Project List Volumes'!$G$9:$G$92,$T30,'Project List Volumes'!M$9:M$92)</f>
        <v>0</v>
      </c>
      <c r="R30" s="156">
        <f>SUMIF('Project List Volumes'!$G$9:$G$92,$T30,'Project List Volumes'!N$9:N$92)</f>
        <v>0</v>
      </c>
      <c r="S30" s="90"/>
      <c r="T30" s="228"/>
      <c r="U30" s="90"/>
      <c r="V30" s="90"/>
      <c r="W30" s="90"/>
    </row>
    <row r="31" spans="1:23" x14ac:dyDescent="0.2">
      <c r="A31" s="90"/>
      <c r="B31" s="166"/>
      <c r="C31" s="99" t="s">
        <v>205</v>
      </c>
      <c r="D31" s="175">
        <f>'Historical Expenditure'!D47*Inflation!D$10</f>
        <v>0</v>
      </c>
      <c r="E31" s="175">
        <f>'Historical Expenditure'!E47*Inflation!E$10</f>
        <v>0</v>
      </c>
      <c r="F31" s="175">
        <f>'Historical Expenditure'!F47*Inflation!F$10</f>
        <v>0</v>
      </c>
      <c r="G31" s="97">
        <f>'Historical Volumes'!G33</f>
        <v>0</v>
      </c>
      <c r="H31" s="97">
        <f>'Historical Volumes'!H33</f>
        <v>0</v>
      </c>
      <c r="I31" s="97">
        <f>'Historical Volumes'!I33</f>
        <v>0</v>
      </c>
      <c r="J31" s="97">
        <f>'Historical Volumes'!J33</f>
        <v>0</v>
      </c>
      <c r="K31" s="97">
        <f>'Historical Volumes'!K33</f>
        <v>0</v>
      </c>
      <c r="L31" s="156">
        <f>SUMIF('Project List Volumes'!$G$9:$G$92,$T31,'Project List Volumes'!H$9:H$92)</f>
        <v>0</v>
      </c>
      <c r="M31" s="156">
        <f>SUMIF('Project List Volumes'!$G$9:$G$92,$T31,'Project List Volumes'!I$9:I$92)</f>
        <v>0</v>
      </c>
      <c r="N31" s="156">
        <f>SUMIF('Project List Volumes'!$G$9:$G$92,$T31,'Project List Volumes'!J$9:J$92)</f>
        <v>0</v>
      </c>
      <c r="O31" s="156">
        <f>SUMIF('Project List Volumes'!$G$9:$G$92,$T31,'Project List Volumes'!K$9:K$92)</f>
        <v>0</v>
      </c>
      <c r="P31" s="156">
        <f>SUMIF('Project List Volumes'!$G$9:$G$92,$T31,'Project List Volumes'!L$9:L$92)</f>
        <v>0</v>
      </c>
      <c r="Q31" s="156">
        <f>SUMIF('Project List Volumes'!$G$9:$G$92,$T31,'Project List Volumes'!M$9:M$92)</f>
        <v>0</v>
      </c>
      <c r="R31" s="156">
        <f>SUMIF('Project List Volumes'!$G$9:$G$92,$T31,'Project List Volumes'!N$9:N$92)</f>
        <v>0</v>
      </c>
      <c r="S31" s="90"/>
      <c r="T31" s="228"/>
      <c r="U31" s="90"/>
      <c r="V31" s="90"/>
      <c r="W31" s="90"/>
    </row>
    <row r="32" spans="1:23" x14ac:dyDescent="0.2">
      <c r="A32" s="90"/>
      <c r="B32" s="166"/>
      <c r="C32" s="99" t="s">
        <v>206</v>
      </c>
      <c r="D32" s="175">
        <f>'Historical Expenditure'!D48*Inflation!D$10</f>
        <v>0</v>
      </c>
      <c r="E32" s="175">
        <f>'Historical Expenditure'!E48*Inflation!E$10</f>
        <v>0</v>
      </c>
      <c r="F32" s="175">
        <f>'Historical Expenditure'!F48*Inflation!F$10</f>
        <v>0</v>
      </c>
      <c r="G32" s="97">
        <f>'Historical Volumes'!G34</f>
        <v>0.5</v>
      </c>
      <c r="H32" s="97">
        <f>'Historical Volumes'!H34</f>
        <v>0.5</v>
      </c>
      <c r="I32" s="97">
        <f>'Historical Volumes'!I34</f>
        <v>0</v>
      </c>
      <c r="J32" s="97">
        <f>'Historical Volumes'!J34</f>
        <v>0.5</v>
      </c>
      <c r="K32" s="97">
        <f>'Historical Volumes'!K34</f>
        <v>1.3692297836733298</v>
      </c>
      <c r="L32" s="156">
        <f>SUMIF('Project List Volumes'!$G$9:$G$92,$T32,'Project List Volumes'!H$9:H$92)</f>
        <v>3</v>
      </c>
      <c r="M32" s="156">
        <f>SUMIF('Project List Volumes'!$G$9:$G$92,$T32,'Project List Volumes'!I$9:I$92)</f>
        <v>3</v>
      </c>
      <c r="N32" s="156">
        <f>SUMIF('Project List Volumes'!$G$9:$G$92,$T32,'Project List Volumes'!J$9:J$92)</f>
        <v>3</v>
      </c>
      <c r="O32" s="156">
        <f>SUMIF('Project List Volumes'!$G$9:$G$92,$T32,'Project List Volumes'!K$9:K$92)</f>
        <v>3</v>
      </c>
      <c r="P32" s="156">
        <f>SUMIF('Project List Volumes'!$G$9:$G$92,$T32,'Project List Volumes'!L$9:L$92)</f>
        <v>3</v>
      </c>
      <c r="Q32" s="156">
        <f>SUMIF('Project List Volumes'!$G$9:$G$92,$T32,'Project List Volumes'!M$9:M$92)</f>
        <v>3</v>
      </c>
      <c r="R32" s="156">
        <f>SUMIF('Project List Volumes'!$G$9:$G$92,$T32,'Project List Volumes'!N$9:N$92)</f>
        <v>3</v>
      </c>
      <c r="S32" s="90"/>
      <c r="T32" s="228" t="s">
        <v>426</v>
      </c>
      <c r="U32" s="90"/>
      <c r="V32" s="90"/>
      <c r="W32" s="90"/>
    </row>
    <row r="33" spans="1:23" x14ac:dyDescent="0.2">
      <c r="A33" s="90"/>
      <c r="B33" s="166"/>
      <c r="C33" s="99" t="s">
        <v>207</v>
      </c>
      <c r="D33" s="175">
        <f>'Historical Expenditure'!D49*Inflation!D$10</f>
        <v>0</v>
      </c>
      <c r="E33" s="175">
        <f>'Historical Expenditure'!E49*Inflation!E$10</f>
        <v>0</v>
      </c>
      <c r="F33" s="175">
        <f>'Historical Expenditure'!F49*Inflation!F$10</f>
        <v>0</v>
      </c>
      <c r="G33" s="97">
        <f>'Historical Volumes'!G35</f>
        <v>1</v>
      </c>
      <c r="H33" s="97">
        <f>'Historical Volumes'!H35</f>
        <v>1.5</v>
      </c>
      <c r="I33" s="97">
        <f>'Historical Volumes'!I35</f>
        <v>2</v>
      </c>
      <c r="J33" s="97">
        <f>'Historical Volumes'!J35</f>
        <v>2</v>
      </c>
      <c r="K33" s="97">
        <f>'Historical Volumes'!K35</f>
        <v>1.3692297836733298</v>
      </c>
      <c r="L33" s="156">
        <f>SUMIF('Project List Volumes'!$G$9:$G$92,$T33,'Project List Volumes'!H$9:H$92)</f>
        <v>0</v>
      </c>
      <c r="M33" s="156">
        <f>SUMIF('Project List Volumes'!$G$9:$G$92,$T33,'Project List Volumes'!I$9:I$92)</f>
        <v>0</v>
      </c>
      <c r="N33" s="156">
        <f>SUMIF('Project List Volumes'!$G$9:$G$92,$T33,'Project List Volumes'!J$9:J$92)</f>
        <v>0</v>
      </c>
      <c r="O33" s="156">
        <f>SUMIF('Project List Volumes'!$G$9:$G$92,$T33,'Project List Volumes'!K$9:K$92)</f>
        <v>0</v>
      </c>
      <c r="P33" s="156">
        <f>SUMIF('Project List Volumes'!$G$9:$G$92,$T33,'Project List Volumes'!L$9:L$92)</f>
        <v>0</v>
      </c>
      <c r="Q33" s="156">
        <f>SUMIF('Project List Volumes'!$G$9:$G$92,$T33,'Project List Volumes'!M$9:M$92)</f>
        <v>0</v>
      </c>
      <c r="R33" s="156">
        <f>SUMIF('Project List Volumes'!$G$9:$G$92,$T33,'Project List Volumes'!N$9:N$92)</f>
        <v>0</v>
      </c>
      <c r="S33" s="90"/>
      <c r="T33" s="228"/>
      <c r="U33" s="90"/>
      <c r="V33" s="90"/>
      <c r="W33" s="90"/>
    </row>
    <row r="34" spans="1:23" x14ac:dyDescent="0.2">
      <c r="A34" s="90"/>
      <c r="B34" s="166"/>
      <c r="C34" s="99" t="s">
        <v>208</v>
      </c>
      <c r="D34" s="175">
        <f>'Historical Expenditure'!D50*Inflation!D$10</f>
        <v>0</v>
      </c>
      <c r="E34" s="175">
        <f>'Historical Expenditure'!E50*Inflation!E$10</f>
        <v>0</v>
      </c>
      <c r="F34" s="175">
        <f>'Historical Expenditure'!F50*Inflation!F$10</f>
        <v>0</v>
      </c>
      <c r="G34" s="97">
        <f>'Historical Volumes'!G36</f>
        <v>0</v>
      </c>
      <c r="H34" s="97">
        <f>'Historical Volumes'!H36</f>
        <v>0</v>
      </c>
      <c r="I34" s="97">
        <f>'Historical Volumes'!I36</f>
        <v>0</v>
      </c>
      <c r="J34" s="97">
        <f>'Historical Volumes'!J36</f>
        <v>0</v>
      </c>
      <c r="K34" s="97">
        <f>'Historical Volumes'!K36</f>
        <v>0</v>
      </c>
      <c r="L34" s="156">
        <f>SUMIF('Project List Volumes'!$G$9:$G$92,$T34,'Project List Volumes'!H$9:H$92)</f>
        <v>0</v>
      </c>
      <c r="M34" s="156">
        <f>SUMIF('Project List Volumes'!$G$9:$G$92,$T34,'Project List Volumes'!I$9:I$92)</f>
        <v>0</v>
      </c>
      <c r="N34" s="156">
        <f>SUMIF('Project List Volumes'!$G$9:$G$92,$T34,'Project List Volumes'!J$9:J$92)</f>
        <v>0</v>
      </c>
      <c r="O34" s="156">
        <f>SUMIF('Project List Volumes'!$G$9:$G$92,$T34,'Project List Volumes'!K$9:K$92)</f>
        <v>0</v>
      </c>
      <c r="P34" s="156">
        <f>SUMIF('Project List Volumes'!$G$9:$G$92,$T34,'Project List Volumes'!L$9:L$92)</f>
        <v>0</v>
      </c>
      <c r="Q34" s="156">
        <f>SUMIF('Project List Volumes'!$G$9:$G$92,$T34,'Project List Volumes'!M$9:M$92)</f>
        <v>0</v>
      </c>
      <c r="R34" s="156">
        <f>SUMIF('Project List Volumes'!$G$9:$G$92,$T34,'Project List Volumes'!N$9:N$92)</f>
        <v>0</v>
      </c>
      <c r="S34" s="90"/>
      <c r="T34" s="228"/>
      <c r="U34" s="90"/>
      <c r="V34" s="90"/>
      <c r="W34" s="90"/>
    </row>
    <row r="35" spans="1:23" x14ac:dyDescent="0.2">
      <c r="A35" s="90"/>
      <c r="B35" s="166"/>
      <c r="C35" s="99" t="s">
        <v>209</v>
      </c>
      <c r="D35" s="175">
        <f>'Historical Expenditure'!D51*Inflation!D$10</f>
        <v>0</v>
      </c>
      <c r="E35" s="175">
        <f>'Historical Expenditure'!E51*Inflation!E$10</f>
        <v>0</v>
      </c>
      <c r="F35" s="175">
        <f>'Historical Expenditure'!F51*Inflation!F$10</f>
        <v>0</v>
      </c>
      <c r="G35" s="97">
        <f>'Historical Volumes'!G37</f>
        <v>0</v>
      </c>
      <c r="H35" s="97">
        <f>'Historical Volumes'!H37</f>
        <v>0</v>
      </c>
      <c r="I35" s="97">
        <f>'Historical Volumes'!I37</f>
        <v>0</v>
      </c>
      <c r="J35" s="97">
        <f>'Historical Volumes'!J37</f>
        <v>0</v>
      </c>
      <c r="K35" s="97">
        <f>'Historical Volumes'!K37</f>
        <v>0</v>
      </c>
      <c r="L35" s="156">
        <f>SUMIF('Project List Volumes'!$G$9:$G$92,$T35,'Project List Volumes'!H$9:H$92)</f>
        <v>0</v>
      </c>
      <c r="M35" s="156">
        <f>SUMIF('Project List Volumes'!$G$9:$G$92,$T35,'Project List Volumes'!I$9:I$92)</f>
        <v>0</v>
      </c>
      <c r="N35" s="156">
        <f>SUMIF('Project List Volumes'!$G$9:$G$92,$T35,'Project List Volumes'!J$9:J$92)</f>
        <v>0</v>
      </c>
      <c r="O35" s="156">
        <f>SUMIF('Project List Volumes'!$G$9:$G$92,$T35,'Project List Volumes'!K$9:K$92)</f>
        <v>0</v>
      </c>
      <c r="P35" s="156">
        <f>SUMIF('Project List Volumes'!$G$9:$G$92,$T35,'Project List Volumes'!L$9:L$92)</f>
        <v>0</v>
      </c>
      <c r="Q35" s="156">
        <f>SUMIF('Project List Volumes'!$G$9:$G$92,$T35,'Project List Volumes'!M$9:M$92)</f>
        <v>0</v>
      </c>
      <c r="R35" s="156">
        <f>SUMIF('Project List Volumes'!$G$9:$G$92,$T35,'Project List Volumes'!N$9:N$92)</f>
        <v>0</v>
      </c>
      <c r="S35" s="90"/>
      <c r="T35" s="228"/>
      <c r="U35" s="90"/>
      <c r="V35" s="90"/>
      <c r="W35" s="90"/>
    </row>
    <row r="36" spans="1:23" x14ac:dyDescent="0.2">
      <c r="A36" s="90"/>
      <c r="B36" s="166"/>
      <c r="C36" s="99" t="s">
        <v>210</v>
      </c>
      <c r="D36" s="175">
        <f>'Historical Expenditure'!D52*Inflation!D$10</f>
        <v>0</v>
      </c>
      <c r="E36" s="175">
        <f>'Historical Expenditure'!E52*Inflation!E$10</f>
        <v>0</v>
      </c>
      <c r="F36" s="175">
        <f>'Historical Expenditure'!F52*Inflation!F$10</f>
        <v>0</v>
      </c>
      <c r="G36" s="97">
        <f>'Historical Volumes'!G38</f>
        <v>0</v>
      </c>
      <c r="H36" s="97">
        <f>'Historical Volumes'!H38</f>
        <v>0</v>
      </c>
      <c r="I36" s="97">
        <f>'Historical Volumes'!I38</f>
        <v>0</v>
      </c>
      <c r="J36" s="97">
        <f>'Historical Volumes'!J38</f>
        <v>0</v>
      </c>
      <c r="K36" s="97">
        <f>'Historical Volumes'!K38</f>
        <v>0</v>
      </c>
      <c r="L36" s="156">
        <f>SUMIF('Project List Volumes'!$G$9:$G$92,$T36,'Project List Volumes'!H$9:H$92)</f>
        <v>0</v>
      </c>
      <c r="M36" s="156">
        <f>SUMIF('Project List Volumes'!$G$9:$G$92,$T36,'Project List Volumes'!I$9:I$92)</f>
        <v>0</v>
      </c>
      <c r="N36" s="156">
        <f>SUMIF('Project List Volumes'!$G$9:$G$92,$T36,'Project List Volumes'!J$9:J$92)</f>
        <v>0</v>
      </c>
      <c r="O36" s="156">
        <f>SUMIF('Project List Volumes'!$G$9:$G$92,$T36,'Project List Volumes'!K$9:K$92)</f>
        <v>0</v>
      </c>
      <c r="P36" s="156">
        <f>SUMIF('Project List Volumes'!$G$9:$G$92,$T36,'Project List Volumes'!L$9:L$92)</f>
        <v>0</v>
      </c>
      <c r="Q36" s="156">
        <f>SUMIF('Project List Volumes'!$G$9:$G$92,$T36,'Project List Volumes'!M$9:M$92)</f>
        <v>0</v>
      </c>
      <c r="R36" s="156">
        <f>SUMIF('Project List Volumes'!$G$9:$G$92,$T36,'Project List Volumes'!N$9:N$92)</f>
        <v>0</v>
      </c>
      <c r="S36" s="90"/>
      <c r="T36" s="228"/>
      <c r="U36" s="90"/>
      <c r="V36" s="90"/>
      <c r="W36" s="90"/>
    </row>
    <row r="37" spans="1:23" x14ac:dyDescent="0.2">
      <c r="A37" s="90"/>
      <c r="B37" s="166"/>
      <c r="C37" s="99" t="s">
        <v>211</v>
      </c>
      <c r="D37" s="175">
        <f>'Historical Expenditure'!D53*Inflation!D$10</f>
        <v>0</v>
      </c>
      <c r="E37" s="175">
        <f>'Historical Expenditure'!E53*Inflation!E$10</f>
        <v>0</v>
      </c>
      <c r="F37" s="175">
        <f>'Historical Expenditure'!F53*Inflation!F$10</f>
        <v>0</v>
      </c>
      <c r="G37" s="97">
        <f>'Historical Volumes'!G39</f>
        <v>0.5</v>
      </c>
      <c r="H37" s="97">
        <f>'Historical Volumes'!H39</f>
        <v>0.5</v>
      </c>
      <c r="I37" s="97">
        <f>'Historical Volumes'!I39</f>
        <v>0</v>
      </c>
      <c r="J37" s="97">
        <f>'Historical Volumes'!J39</f>
        <v>0</v>
      </c>
      <c r="K37" s="97">
        <f>'Historical Volumes'!K39</f>
        <v>0</v>
      </c>
      <c r="L37" s="156">
        <f>SUMIF('Project List Volumes'!$G$9:$G$92,$T37,'Project List Volumes'!H$9:H$92)</f>
        <v>0</v>
      </c>
      <c r="M37" s="156">
        <f>SUMIF('Project List Volumes'!$G$9:$G$92,$T37,'Project List Volumes'!I$9:I$92)</f>
        <v>0</v>
      </c>
      <c r="N37" s="156">
        <f>SUMIF('Project List Volumes'!$G$9:$G$92,$T37,'Project List Volumes'!J$9:J$92)</f>
        <v>0</v>
      </c>
      <c r="O37" s="156">
        <f>SUMIF('Project List Volumes'!$G$9:$G$92,$T37,'Project List Volumes'!K$9:K$92)</f>
        <v>0</v>
      </c>
      <c r="P37" s="156">
        <f>SUMIF('Project List Volumes'!$G$9:$G$92,$T37,'Project List Volumes'!L$9:L$92)</f>
        <v>0</v>
      </c>
      <c r="Q37" s="156">
        <f>SUMIF('Project List Volumes'!$G$9:$G$92,$T37,'Project List Volumes'!M$9:M$92)</f>
        <v>0</v>
      </c>
      <c r="R37" s="156">
        <f>SUMIF('Project List Volumes'!$G$9:$G$92,$T37,'Project List Volumes'!N$9:N$92)</f>
        <v>0</v>
      </c>
      <c r="S37" s="90"/>
      <c r="T37" s="228"/>
      <c r="U37" s="90"/>
      <c r="V37" s="90"/>
      <c r="W37" s="90"/>
    </row>
    <row r="38" spans="1:23" x14ac:dyDescent="0.2">
      <c r="A38" s="90"/>
      <c r="B38" s="166"/>
      <c r="C38" s="99" t="s">
        <v>212</v>
      </c>
      <c r="D38" s="175">
        <f>'Historical Expenditure'!D54*Inflation!D$10</f>
        <v>0</v>
      </c>
      <c r="E38" s="175">
        <f>'Historical Expenditure'!E54*Inflation!E$10</f>
        <v>0</v>
      </c>
      <c r="F38" s="175">
        <f>'Historical Expenditure'!F54*Inflation!F$10</f>
        <v>0</v>
      </c>
      <c r="G38" s="97">
        <f>'Historical Volumes'!G40</f>
        <v>0.5</v>
      </c>
      <c r="H38" s="97">
        <f>'Historical Volumes'!H40</f>
        <v>0</v>
      </c>
      <c r="I38" s="97">
        <f>'Historical Volumes'!I40</f>
        <v>2</v>
      </c>
      <c r="J38" s="97">
        <f>'Historical Volumes'!J40</f>
        <v>2</v>
      </c>
      <c r="K38" s="97">
        <f>'Historical Volumes'!K40</f>
        <v>0</v>
      </c>
      <c r="L38" s="156">
        <f>SUMIF('Project List Volumes'!$G$9:$G$92,$T38,'Project List Volumes'!H$9:H$92)</f>
        <v>6.5</v>
      </c>
      <c r="M38" s="156">
        <f>SUMIF('Project List Volumes'!$G$9:$G$92,$T38,'Project List Volumes'!I$9:I$92)</f>
        <v>1</v>
      </c>
      <c r="N38" s="156">
        <f>SUMIF('Project List Volumes'!$G$9:$G$92,$T38,'Project List Volumes'!J$9:J$92)</f>
        <v>1</v>
      </c>
      <c r="O38" s="156">
        <f>SUMIF('Project List Volumes'!$G$9:$G$92,$T38,'Project List Volumes'!K$9:K$92)</f>
        <v>0</v>
      </c>
      <c r="P38" s="156">
        <f>SUMIF('Project List Volumes'!$G$9:$G$92,$T38,'Project List Volumes'!L$9:L$92)</f>
        <v>1</v>
      </c>
      <c r="Q38" s="156">
        <f>SUMIF('Project List Volumes'!$G$9:$G$92,$T38,'Project List Volumes'!M$9:M$92)</f>
        <v>1</v>
      </c>
      <c r="R38" s="156">
        <f>SUMIF('Project List Volumes'!$G$9:$G$92,$T38,'Project List Volumes'!N$9:N$92)</f>
        <v>0.5</v>
      </c>
      <c r="S38" s="90"/>
      <c r="T38" s="228" t="s">
        <v>436</v>
      </c>
      <c r="U38" s="90"/>
      <c r="V38" s="90"/>
      <c r="W38" s="90"/>
    </row>
    <row r="39" spans="1:23" x14ac:dyDescent="0.2">
      <c r="A39" s="90"/>
      <c r="B39" s="166"/>
      <c r="C39" s="99" t="s">
        <v>213</v>
      </c>
      <c r="D39" s="175">
        <f>'Historical Expenditure'!D55*Inflation!D$10</f>
        <v>0</v>
      </c>
      <c r="E39" s="175">
        <f>'Historical Expenditure'!E55*Inflation!E$10</f>
        <v>0</v>
      </c>
      <c r="F39" s="175">
        <f>'Historical Expenditure'!F55*Inflation!F$10</f>
        <v>0</v>
      </c>
      <c r="G39" s="97">
        <f>'Historical Volumes'!G41</f>
        <v>0</v>
      </c>
      <c r="H39" s="97">
        <f>'Historical Volumes'!H41</f>
        <v>0</v>
      </c>
      <c r="I39" s="97">
        <f>'Historical Volumes'!I41</f>
        <v>0</v>
      </c>
      <c r="J39" s="97">
        <f>'Historical Volumes'!J41</f>
        <v>0</v>
      </c>
      <c r="K39" s="97">
        <f>'Historical Volumes'!K41</f>
        <v>0</v>
      </c>
      <c r="L39" s="156">
        <f>SUMIF('Project List Volumes'!$G$9:$G$92,$T39,'Project List Volumes'!H$9:H$92)</f>
        <v>0</v>
      </c>
      <c r="M39" s="156">
        <f>SUMIF('Project List Volumes'!$G$9:$G$92,$T39,'Project List Volumes'!I$9:I$92)</f>
        <v>0</v>
      </c>
      <c r="N39" s="156">
        <f>SUMIF('Project List Volumes'!$G$9:$G$92,$T39,'Project List Volumes'!J$9:J$92)</f>
        <v>0</v>
      </c>
      <c r="O39" s="156">
        <f>SUMIF('Project List Volumes'!$G$9:$G$92,$T39,'Project List Volumes'!K$9:K$92)</f>
        <v>0</v>
      </c>
      <c r="P39" s="156">
        <f>SUMIF('Project List Volumes'!$G$9:$G$92,$T39,'Project List Volumes'!L$9:L$92)</f>
        <v>0</v>
      </c>
      <c r="Q39" s="156">
        <f>SUMIF('Project List Volumes'!$G$9:$G$92,$T39,'Project List Volumes'!M$9:M$92)</f>
        <v>0</v>
      </c>
      <c r="R39" s="156">
        <f>SUMIF('Project List Volumes'!$G$9:$G$92,$T39,'Project List Volumes'!N$9:N$92)</f>
        <v>0</v>
      </c>
      <c r="S39" s="90"/>
      <c r="T39" s="228"/>
      <c r="U39" s="90"/>
      <c r="V39" s="90"/>
      <c r="W39" s="90"/>
    </row>
    <row r="40" spans="1:23" x14ac:dyDescent="0.2">
      <c r="A40" s="90"/>
      <c r="B40" s="166"/>
      <c r="C40" s="99" t="s">
        <v>214</v>
      </c>
      <c r="D40" s="175">
        <f>'Historical Expenditure'!D56*Inflation!D$10</f>
        <v>0</v>
      </c>
      <c r="E40" s="175">
        <f>'Historical Expenditure'!E56*Inflation!E$10</f>
        <v>0</v>
      </c>
      <c r="F40" s="175">
        <f>'Historical Expenditure'!F56*Inflation!F$10</f>
        <v>0</v>
      </c>
      <c r="G40" s="97">
        <f>'Historical Volumes'!G42</f>
        <v>0</v>
      </c>
      <c r="H40" s="97">
        <f>'Historical Volumes'!H42</f>
        <v>0</v>
      </c>
      <c r="I40" s="97">
        <f>'Historical Volumes'!I42</f>
        <v>0</v>
      </c>
      <c r="J40" s="97">
        <f>'Historical Volumes'!J42</f>
        <v>0</v>
      </c>
      <c r="K40" s="97">
        <f>'Historical Volumes'!K42</f>
        <v>0</v>
      </c>
      <c r="L40" s="156">
        <f>SUMIF('Project List Volumes'!$G$9:$G$92,$T40,'Project List Volumes'!H$9:H$92)</f>
        <v>0</v>
      </c>
      <c r="M40" s="156">
        <f>SUMIF('Project List Volumes'!$G$9:$G$92,$T40,'Project List Volumes'!I$9:I$92)</f>
        <v>0</v>
      </c>
      <c r="N40" s="156">
        <f>SUMIF('Project List Volumes'!$G$9:$G$92,$T40,'Project List Volumes'!J$9:J$92)</f>
        <v>0</v>
      </c>
      <c r="O40" s="156">
        <f>SUMIF('Project List Volumes'!$G$9:$G$92,$T40,'Project List Volumes'!K$9:K$92)</f>
        <v>0</v>
      </c>
      <c r="P40" s="156">
        <f>SUMIF('Project List Volumes'!$G$9:$G$92,$T40,'Project List Volumes'!L$9:L$92)</f>
        <v>0</v>
      </c>
      <c r="Q40" s="156">
        <f>SUMIF('Project List Volumes'!$G$9:$G$92,$T40,'Project List Volumes'!M$9:M$92)</f>
        <v>0</v>
      </c>
      <c r="R40" s="156">
        <f>SUMIF('Project List Volumes'!$G$9:$G$92,$T40,'Project List Volumes'!N$9:N$92)</f>
        <v>0</v>
      </c>
      <c r="S40" s="90"/>
      <c r="T40" s="228"/>
      <c r="U40" s="90"/>
      <c r="V40" s="90"/>
      <c r="W40" s="90"/>
    </row>
    <row r="41" spans="1:23" x14ac:dyDescent="0.2">
      <c r="A41" s="90"/>
      <c r="B41" s="166"/>
      <c r="C41" s="99" t="s">
        <v>215</v>
      </c>
      <c r="D41" s="175">
        <f>'Historical Expenditure'!D57*Inflation!D$10</f>
        <v>0</v>
      </c>
      <c r="E41" s="175">
        <f>'Historical Expenditure'!E57*Inflation!E$10</f>
        <v>0</v>
      </c>
      <c r="F41" s="175">
        <f>'Historical Expenditure'!F57*Inflation!F$10</f>
        <v>0</v>
      </c>
      <c r="G41" s="97">
        <f>'Historical Volumes'!G43</f>
        <v>0</v>
      </c>
      <c r="H41" s="97">
        <f>'Historical Volumes'!H43</f>
        <v>0</v>
      </c>
      <c r="I41" s="97">
        <f>'Historical Volumes'!I43</f>
        <v>0</v>
      </c>
      <c r="J41" s="97">
        <f>'Historical Volumes'!J43</f>
        <v>0</v>
      </c>
      <c r="K41" s="97">
        <f>'Historical Volumes'!K43</f>
        <v>0</v>
      </c>
      <c r="L41" s="156">
        <f>SUMIF('Project List Volumes'!$G$9:$G$92,$T41,'Project List Volumes'!H$9:H$92)</f>
        <v>0</v>
      </c>
      <c r="M41" s="156">
        <f>SUMIF('Project List Volumes'!$G$9:$G$92,$T41,'Project List Volumes'!I$9:I$92)</f>
        <v>0</v>
      </c>
      <c r="N41" s="156">
        <f>SUMIF('Project List Volumes'!$G$9:$G$92,$T41,'Project List Volumes'!J$9:J$92)</f>
        <v>0</v>
      </c>
      <c r="O41" s="156">
        <f>SUMIF('Project List Volumes'!$G$9:$G$92,$T41,'Project List Volumes'!K$9:K$92)</f>
        <v>0</v>
      </c>
      <c r="P41" s="156">
        <f>SUMIF('Project List Volumes'!$G$9:$G$92,$T41,'Project List Volumes'!L$9:L$92)</f>
        <v>0</v>
      </c>
      <c r="Q41" s="156">
        <f>SUMIF('Project List Volumes'!$G$9:$G$92,$T41,'Project List Volumes'!M$9:M$92)</f>
        <v>0</v>
      </c>
      <c r="R41" s="156">
        <f>SUMIF('Project List Volumes'!$G$9:$G$92,$T41,'Project List Volumes'!N$9:N$92)</f>
        <v>0</v>
      </c>
      <c r="S41" s="90"/>
      <c r="T41" s="228"/>
      <c r="U41" s="90"/>
      <c r="V41" s="90"/>
      <c r="W41" s="90"/>
    </row>
    <row r="42" spans="1:23" x14ac:dyDescent="0.2">
      <c r="A42" s="90"/>
      <c r="B42" s="166"/>
      <c r="C42" s="99" t="s">
        <v>216</v>
      </c>
      <c r="D42" s="175">
        <f>'Historical Expenditure'!D58*Inflation!D$10</f>
        <v>0</v>
      </c>
      <c r="E42" s="175">
        <f>'Historical Expenditure'!E58*Inflation!E$10</f>
        <v>0</v>
      </c>
      <c r="F42" s="175">
        <f>'Historical Expenditure'!F58*Inflation!F$10</f>
        <v>0</v>
      </c>
      <c r="G42" s="97">
        <f>'Historical Volumes'!G44</f>
        <v>0</v>
      </c>
      <c r="H42" s="97">
        <f>'Historical Volumes'!H44</f>
        <v>0</v>
      </c>
      <c r="I42" s="97">
        <f>'Historical Volumes'!I44</f>
        <v>0</v>
      </c>
      <c r="J42" s="97">
        <f>'Historical Volumes'!J44</f>
        <v>0</v>
      </c>
      <c r="K42" s="97">
        <f>'Historical Volumes'!K44</f>
        <v>0</v>
      </c>
      <c r="L42" s="156">
        <f>SUMIF('Project List Volumes'!$G$9:$G$92,$T42,'Project List Volumes'!H$9:H$92)</f>
        <v>0</v>
      </c>
      <c r="M42" s="156">
        <f>SUMIF('Project List Volumes'!$G$9:$G$92,$T42,'Project List Volumes'!I$9:I$92)</f>
        <v>0</v>
      </c>
      <c r="N42" s="156">
        <f>SUMIF('Project List Volumes'!$G$9:$G$92,$T42,'Project List Volumes'!J$9:J$92)</f>
        <v>0</v>
      </c>
      <c r="O42" s="156">
        <f>SUMIF('Project List Volumes'!$G$9:$G$92,$T42,'Project List Volumes'!K$9:K$92)</f>
        <v>0</v>
      </c>
      <c r="P42" s="156">
        <f>SUMIF('Project List Volumes'!$G$9:$G$92,$T42,'Project List Volumes'!L$9:L$92)</f>
        <v>0</v>
      </c>
      <c r="Q42" s="156">
        <f>SUMIF('Project List Volumes'!$G$9:$G$92,$T42,'Project List Volumes'!M$9:M$92)</f>
        <v>0</v>
      </c>
      <c r="R42" s="156">
        <f>SUMIF('Project List Volumes'!$G$9:$G$92,$T42,'Project List Volumes'!N$9:N$92)</f>
        <v>0</v>
      </c>
      <c r="S42" s="90"/>
      <c r="T42" s="228"/>
      <c r="U42" s="90"/>
      <c r="V42" s="90"/>
      <c r="W42" s="90"/>
    </row>
    <row r="43" spans="1:23" x14ac:dyDescent="0.2">
      <c r="A43" s="90"/>
      <c r="B43" s="166"/>
      <c r="C43" s="99" t="s">
        <v>217</v>
      </c>
      <c r="D43" s="175">
        <f>'Historical Expenditure'!D59*Inflation!D$10</f>
        <v>0</v>
      </c>
      <c r="E43" s="175">
        <f>'Historical Expenditure'!E59*Inflation!E$10</f>
        <v>0</v>
      </c>
      <c r="F43" s="175">
        <f>'Historical Expenditure'!F59*Inflation!F$10</f>
        <v>0</v>
      </c>
      <c r="G43" s="97">
        <f>'Historical Volumes'!G45</f>
        <v>0</v>
      </c>
      <c r="H43" s="97">
        <f>'Historical Volumes'!H45</f>
        <v>0</v>
      </c>
      <c r="I43" s="97">
        <f>'Historical Volumes'!I45</f>
        <v>0</v>
      </c>
      <c r="J43" s="97">
        <f>'Historical Volumes'!J45</f>
        <v>0</v>
      </c>
      <c r="K43" s="97">
        <f>'Historical Volumes'!K45</f>
        <v>0</v>
      </c>
      <c r="L43" s="156">
        <f>SUMIF('Project List Volumes'!$G$9:$G$92,$T43,'Project List Volumes'!H$9:H$92)</f>
        <v>0</v>
      </c>
      <c r="M43" s="156">
        <f>SUMIF('Project List Volumes'!$G$9:$G$92,$T43,'Project List Volumes'!I$9:I$92)</f>
        <v>0</v>
      </c>
      <c r="N43" s="156">
        <f>SUMIF('Project List Volumes'!$G$9:$G$92,$T43,'Project List Volumes'!J$9:J$92)</f>
        <v>0</v>
      </c>
      <c r="O43" s="156">
        <f>SUMIF('Project List Volumes'!$G$9:$G$92,$T43,'Project List Volumes'!K$9:K$92)</f>
        <v>0</v>
      </c>
      <c r="P43" s="156">
        <f>SUMIF('Project List Volumes'!$G$9:$G$92,$T43,'Project List Volumes'!L$9:L$92)</f>
        <v>0</v>
      </c>
      <c r="Q43" s="156">
        <f>SUMIF('Project List Volumes'!$G$9:$G$92,$T43,'Project List Volumes'!M$9:M$92)</f>
        <v>0</v>
      </c>
      <c r="R43" s="156">
        <f>SUMIF('Project List Volumes'!$G$9:$G$92,$T43,'Project List Volumes'!N$9:N$92)</f>
        <v>0</v>
      </c>
      <c r="S43" s="90"/>
      <c r="T43" s="228"/>
      <c r="U43" s="90"/>
      <c r="V43" s="90"/>
      <c r="W43" s="90"/>
    </row>
    <row r="44" spans="1:23" x14ac:dyDescent="0.2">
      <c r="A44" s="90"/>
      <c r="B44" s="106"/>
      <c r="C44" s="99" t="s">
        <v>150</v>
      </c>
      <c r="D44" s="175">
        <f>'Historical Expenditure'!D60*Inflation!D$10</f>
        <v>0</v>
      </c>
      <c r="E44" s="175">
        <f>'Historical Expenditure'!E60*Inflation!E$10</f>
        <v>0</v>
      </c>
      <c r="F44" s="175">
        <f>'Historical Expenditure'!F60*Inflation!F$10</f>
        <v>0</v>
      </c>
      <c r="G44" s="97">
        <f>'Historical Volumes'!G46</f>
        <v>29</v>
      </c>
      <c r="H44" s="97">
        <f>'Historical Volumes'!H46</f>
        <v>6</v>
      </c>
      <c r="I44" s="97">
        <f>'Historical Volumes'!I46</f>
        <v>5.5</v>
      </c>
      <c r="J44" s="97">
        <f>'Historical Volumes'!J46</f>
        <v>4.5</v>
      </c>
      <c r="K44" s="97">
        <f>'Historical Volumes'!K46</f>
        <v>2.7384595673466596</v>
      </c>
      <c r="L44" s="156">
        <f>SUMIF('Project List Volumes'!$G$9:$G$92,$T44,'Project List Volumes'!H$9:H$92)</f>
        <v>0</v>
      </c>
      <c r="M44" s="156">
        <f>SUMIF('Project List Volumes'!$G$9:$G$92,$T44,'Project List Volumes'!I$9:I$92)</f>
        <v>0</v>
      </c>
      <c r="N44" s="156">
        <f>SUMIF('Project List Volumes'!$G$9:$G$92,$T44,'Project List Volumes'!J$9:J$92)</f>
        <v>0</v>
      </c>
      <c r="O44" s="156">
        <f>SUMIF('Project List Volumes'!$G$9:$G$92,$T44,'Project List Volumes'!K$9:K$92)</f>
        <v>0</v>
      </c>
      <c r="P44" s="156">
        <f>SUMIF('Project List Volumes'!$G$9:$G$92,$T44,'Project List Volumes'!L$9:L$92)</f>
        <v>0</v>
      </c>
      <c r="Q44" s="156">
        <f>SUMIF('Project List Volumes'!$G$9:$G$92,$T44,'Project List Volumes'!M$9:M$92)</f>
        <v>0</v>
      </c>
      <c r="R44" s="156">
        <f>SUMIF('Project List Volumes'!$G$9:$G$92,$T44,'Project List Volumes'!N$9:N$92)</f>
        <v>0</v>
      </c>
      <c r="S44" s="90"/>
      <c r="T44" s="228"/>
      <c r="U44" s="90"/>
      <c r="V44" s="90"/>
      <c r="W44" s="90"/>
    </row>
    <row r="45" spans="1:23" x14ac:dyDescent="0.2">
      <c r="A45" s="90"/>
      <c r="B45" s="107" t="s">
        <v>218</v>
      </c>
      <c r="C45" s="98" t="s">
        <v>219</v>
      </c>
      <c r="D45" s="175">
        <f>'Historical Expenditure'!D61*Inflation!D$10</f>
        <v>0</v>
      </c>
      <c r="E45" s="175">
        <f>'Historical Expenditure'!E61*Inflation!E$10</f>
        <v>0</v>
      </c>
      <c r="F45" s="175">
        <f>'Historical Expenditure'!F61*Inflation!F$10</f>
        <v>0</v>
      </c>
      <c r="G45" s="97">
        <f>'Historical Volumes'!G47</f>
        <v>0</v>
      </c>
      <c r="H45" s="97">
        <f>'Historical Volumes'!H47</f>
        <v>0</v>
      </c>
      <c r="I45" s="97">
        <f>'Historical Volumes'!I47</f>
        <v>0</v>
      </c>
      <c r="J45" s="97">
        <f>'Historical Volumes'!J47</f>
        <v>0</v>
      </c>
      <c r="K45" s="97">
        <f>'Historical Volumes'!K47</f>
        <v>0</v>
      </c>
      <c r="L45" s="156">
        <f>SUMIF('Project List Volumes'!$G$9:$G$92,$T45,'Project List Volumes'!H$9:H$92)</f>
        <v>0</v>
      </c>
      <c r="M45" s="156">
        <f>SUMIF('Project List Volumes'!$G$9:$G$92,$T45,'Project List Volumes'!I$9:I$92)</f>
        <v>0</v>
      </c>
      <c r="N45" s="156">
        <f>SUMIF('Project List Volumes'!$G$9:$G$92,$T45,'Project List Volumes'!J$9:J$92)</f>
        <v>0</v>
      </c>
      <c r="O45" s="156">
        <f>SUMIF('Project List Volumes'!$G$9:$G$92,$T45,'Project List Volumes'!K$9:K$92)</f>
        <v>0</v>
      </c>
      <c r="P45" s="156">
        <f>SUMIF('Project List Volumes'!$G$9:$G$92,$T45,'Project List Volumes'!L$9:L$92)</f>
        <v>0</v>
      </c>
      <c r="Q45" s="156">
        <f>SUMIF('Project List Volumes'!$G$9:$G$92,$T45,'Project List Volumes'!M$9:M$92)</f>
        <v>0</v>
      </c>
      <c r="R45" s="156">
        <f>SUMIF('Project List Volumes'!$G$9:$G$92,$T45,'Project List Volumes'!N$9:N$92)</f>
        <v>0</v>
      </c>
      <c r="S45" s="90"/>
      <c r="T45" s="228" t="s">
        <v>425</v>
      </c>
      <c r="U45" s="90"/>
      <c r="V45" s="90"/>
      <c r="W45" s="90"/>
    </row>
    <row r="46" spans="1:23" x14ac:dyDescent="0.2">
      <c r="A46" s="90"/>
      <c r="B46" s="208" t="s">
        <v>220</v>
      </c>
      <c r="C46" s="98" t="s">
        <v>221</v>
      </c>
      <c r="D46" s="175">
        <f>'Historical Expenditure'!D62*Inflation!D$10</f>
        <v>0</v>
      </c>
      <c r="E46" s="175">
        <f>'Historical Expenditure'!E62*Inflation!E$10</f>
        <v>0</v>
      </c>
      <c r="F46" s="175">
        <f>'Historical Expenditure'!F62*Inflation!F$10</f>
        <v>0</v>
      </c>
      <c r="G46" s="97">
        <f>'Historical Volumes'!G48</f>
        <v>0</v>
      </c>
      <c r="H46" s="97">
        <f>'Historical Volumes'!H48</f>
        <v>0.5</v>
      </c>
      <c r="I46" s="97">
        <f>'Historical Volumes'!I48</f>
        <v>4</v>
      </c>
      <c r="J46" s="97">
        <f>'Historical Volumes'!J48</f>
        <v>5</v>
      </c>
      <c r="K46" s="97">
        <f>'Historical Volumes'!K48</f>
        <v>4.1076893510199897</v>
      </c>
      <c r="L46" s="156">
        <f>SUMIF('Project List Volumes'!$G$9:$G$92,$T46,'Project List Volumes'!H$9:H$92)</f>
        <v>0</v>
      </c>
      <c r="M46" s="156">
        <f>SUMIF('Project List Volumes'!$G$9:$G$92,$T46,'Project List Volumes'!I$9:I$92)</f>
        <v>0</v>
      </c>
      <c r="N46" s="156">
        <f>SUMIF('Project List Volumes'!$G$9:$G$92,$T46,'Project List Volumes'!J$9:J$92)</f>
        <v>0</v>
      </c>
      <c r="O46" s="156">
        <f>SUMIF('Project List Volumes'!$G$9:$G$92,$T46,'Project List Volumes'!K$9:K$92)</f>
        <v>0</v>
      </c>
      <c r="P46" s="156">
        <f>SUMIF('Project List Volumes'!$G$9:$G$92,$T46,'Project List Volumes'!L$9:L$92)</f>
        <v>0</v>
      </c>
      <c r="Q46" s="156">
        <f>SUMIF('Project List Volumes'!$G$9:$G$92,$T46,'Project List Volumes'!M$9:M$92)</f>
        <v>0</v>
      </c>
      <c r="R46" s="156">
        <f>SUMIF('Project List Volumes'!$G$9:$G$92,$T46,'Project List Volumes'!N$9:N$92)</f>
        <v>0</v>
      </c>
      <c r="S46" s="90"/>
      <c r="T46" s="228" t="s">
        <v>417</v>
      </c>
      <c r="U46" s="90"/>
      <c r="V46" s="90"/>
      <c r="W46" s="90"/>
    </row>
    <row r="47" spans="1:23" x14ac:dyDescent="0.2">
      <c r="A47" s="90"/>
      <c r="B47" s="208"/>
      <c r="C47" s="98" t="s">
        <v>222</v>
      </c>
      <c r="D47" s="175">
        <f>'Historical Expenditure'!D63*Inflation!D$10</f>
        <v>0</v>
      </c>
      <c r="E47" s="175">
        <f>'Historical Expenditure'!E63*Inflation!E$10</f>
        <v>0</v>
      </c>
      <c r="F47" s="175">
        <f>'Historical Expenditure'!F63*Inflation!F$10</f>
        <v>0</v>
      </c>
      <c r="G47" s="97">
        <f>'Historical Volumes'!G49</f>
        <v>12.5</v>
      </c>
      <c r="H47" s="97">
        <f>'Historical Volumes'!H49</f>
        <v>12.5</v>
      </c>
      <c r="I47" s="97">
        <f>'Historical Volumes'!I49</f>
        <v>0</v>
      </c>
      <c r="J47" s="97">
        <f>'Historical Volumes'!J49</f>
        <v>0</v>
      </c>
      <c r="K47" s="97">
        <f>'Historical Volumes'!K49</f>
        <v>0</v>
      </c>
      <c r="L47" s="156">
        <f>SUMIF('Project List Volumes'!$G$9:$G$92,$T47,'Project List Volumes'!H$9:H$92)</f>
        <v>0</v>
      </c>
      <c r="M47" s="156">
        <f>SUMIF('Project List Volumes'!$G$9:$G$92,$T47,'Project List Volumes'!I$9:I$92)</f>
        <v>0</v>
      </c>
      <c r="N47" s="156">
        <f>SUMIF('Project List Volumes'!$G$9:$G$92,$T47,'Project List Volumes'!J$9:J$92)</f>
        <v>0</v>
      </c>
      <c r="O47" s="156">
        <f>SUMIF('Project List Volumes'!$G$9:$G$92,$T47,'Project List Volumes'!K$9:K$92)</f>
        <v>0</v>
      </c>
      <c r="P47" s="156">
        <f>SUMIF('Project List Volumes'!$G$9:$G$92,$T47,'Project List Volumes'!L$9:L$92)</f>
        <v>0</v>
      </c>
      <c r="Q47" s="156">
        <f>SUMIF('Project List Volumes'!$G$9:$G$92,$T47,'Project List Volumes'!M$9:M$92)</f>
        <v>0</v>
      </c>
      <c r="R47" s="156">
        <f>SUMIF('Project List Volumes'!$G$9:$G$92,$T47,'Project List Volumes'!N$9:N$92)</f>
        <v>0</v>
      </c>
      <c r="S47" s="90"/>
      <c r="T47" s="228" t="s">
        <v>418</v>
      </c>
      <c r="U47" s="90"/>
      <c r="V47" s="90"/>
      <c r="W47" s="90"/>
    </row>
    <row r="48" spans="1:23" x14ac:dyDescent="0.2">
      <c r="A48" s="90"/>
      <c r="B48" s="208"/>
      <c r="C48" s="98" t="s">
        <v>223</v>
      </c>
      <c r="D48" s="175">
        <f>'Historical Expenditure'!D64*Inflation!D$10</f>
        <v>0</v>
      </c>
      <c r="E48" s="175">
        <f>'Historical Expenditure'!E64*Inflation!E$10</f>
        <v>0</v>
      </c>
      <c r="F48" s="175">
        <f>'Historical Expenditure'!F64*Inflation!F$10</f>
        <v>0</v>
      </c>
      <c r="G48" s="97">
        <f>'Historical Volumes'!G50</f>
        <v>14.5</v>
      </c>
      <c r="H48" s="97">
        <f>'Historical Volumes'!H50</f>
        <v>16</v>
      </c>
      <c r="I48" s="97">
        <f>'Historical Volumes'!I50</f>
        <v>30</v>
      </c>
      <c r="J48" s="97">
        <f>'Historical Volumes'!J50</f>
        <v>94.5</v>
      </c>
      <c r="K48" s="97">
        <f>'Historical Volumes'!K50</f>
        <v>219.07676538773276</v>
      </c>
      <c r="L48" s="156">
        <f>SUMIF('Project List Volumes'!$G$9:$G$92,$T48,'Project List Volumes'!H$9:H$92)</f>
        <v>159</v>
      </c>
      <c r="M48" s="156">
        <f>SUMIF('Project List Volumes'!$G$9:$G$92,$T48,'Project List Volumes'!I$9:I$92)</f>
        <v>189</v>
      </c>
      <c r="N48" s="156">
        <f>SUMIF('Project List Volumes'!$G$9:$G$92,$T48,'Project List Volumes'!J$9:J$92)</f>
        <v>187</v>
      </c>
      <c r="O48" s="156">
        <f>SUMIF('Project List Volumes'!$G$9:$G$92,$T48,'Project List Volumes'!K$9:K$92)</f>
        <v>226</v>
      </c>
      <c r="P48" s="156">
        <f>SUMIF('Project List Volumes'!$G$9:$G$92,$T48,'Project List Volumes'!L$9:L$92)</f>
        <v>181.5</v>
      </c>
      <c r="Q48" s="156">
        <f>SUMIF('Project List Volumes'!$G$9:$G$92,$T48,'Project List Volumes'!M$9:M$92)</f>
        <v>141</v>
      </c>
      <c r="R48" s="156">
        <f>SUMIF('Project List Volumes'!$G$9:$G$92,$T48,'Project List Volumes'!N$9:N$92)</f>
        <v>164</v>
      </c>
      <c r="S48" s="90"/>
      <c r="T48" s="228" t="s">
        <v>424</v>
      </c>
      <c r="U48" s="90"/>
      <c r="V48" s="90"/>
      <c r="W48" s="90"/>
    </row>
    <row r="49" spans="1:23" x14ac:dyDescent="0.2">
      <c r="A49" s="90"/>
      <c r="B49" s="208"/>
      <c r="C49" s="98" t="s">
        <v>224</v>
      </c>
      <c r="D49" s="175">
        <f>'Historical Expenditure'!D65*Inflation!D$10</f>
        <v>0</v>
      </c>
      <c r="E49" s="175">
        <f>'Historical Expenditure'!E65*Inflation!E$10</f>
        <v>0</v>
      </c>
      <c r="F49" s="175">
        <f>'Historical Expenditure'!F65*Inflation!F$10</f>
        <v>0</v>
      </c>
      <c r="G49" s="97">
        <f>'Historical Volumes'!G51</f>
        <v>8</v>
      </c>
      <c r="H49" s="97">
        <f>'Historical Volumes'!H51</f>
        <v>0</v>
      </c>
      <c r="I49" s="97">
        <f>'Historical Volumes'!I51</f>
        <v>0</v>
      </c>
      <c r="J49" s="97">
        <f>'Historical Volumes'!J51</f>
        <v>0</v>
      </c>
      <c r="K49" s="97">
        <f>'Historical Volumes'!K51</f>
        <v>0</v>
      </c>
      <c r="L49" s="156">
        <f>SUMIF('Project List Volumes'!$G$9:$G$92,$T49,'Project List Volumes'!H$9:H$92)</f>
        <v>4.5</v>
      </c>
      <c r="M49" s="156">
        <f>SUMIF('Project List Volumes'!$G$9:$G$92,$T49,'Project List Volumes'!I$9:I$92)</f>
        <v>3</v>
      </c>
      <c r="N49" s="156">
        <f>SUMIF('Project List Volumes'!$G$9:$G$92,$T49,'Project List Volumes'!J$9:J$92)</f>
        <v>4</v>
      </c>
      <c r="O49" s="156">
        <f>SUMIF('Project List Volumes'!$G$9:$G$92,$T49,'Project List Volumes'!K$9:K$92)</f>
        <v>4</v>
      </c>
      <c r="P49" s="156">
        <f>SUMIF('Project List Volumes'!$G$9:$G$92,$T49,'Project List Volumes'!L$9:L$92)</f>
        <v>4</v>
      </c>
      <c r="Q49" s="156">
        <f>SUMIF('Project List Volumes'!$G$9:$G$92,$T49,'Project List Volumes'!M$9:M$92)</f>
        <v>4</v>
      </c>
      <c r="R49" s="156">
        <f>SUMIF('Project List Volumes'!$G$9:$G$92,$T49,'Project List Volumes'!N$9:N$92)</f>
        <v>4</v>
      </c>
      <c r="S49" s="90"/>
      <c r="T49" s="228" t="s">
        <v>437</v>
      </c>
      <c r="U49" s="90"/>
      <c r="V49" s="90"/>
      <c r="W49" s="90"/>
    </row>
    <row r="50" spans="1:23" x14ac:dyDescent="0.2">
      <c r="A50" s="90"/>
      <c r="B50" s="208"/>
      <c r="C50" s="98" t="s">
        <v>225</v>
      </c>
      <c r="D50" s="175">
        <f>'Historical Expenditure'!D66*Inflation!D$10</f>
        <v>0</v>
      </c>
      <c r="E50" s="175">
        <f>'Historical Expenditure'!E66*Inflation!E$10</f>
        <v>0</v>
      </c>
      <c r="F50" s="175">
        <f>'Historical Expenditure'!F66*Inflation!F$10</f>
        <v>0</v>
      </c>
      <c r="G50" s="97">
        <f>'Historical Volumes'!G52</f>
        <v>0</v>
      </c>
      <c r="H50" s="97">
        <f>'Historical Volumes'!H52</f>
        <v>0</v>
      </c>
      <c r="I50" s="97">
        <f>'Historical Volumes'!I52</f>
        <v>0</v>
      </c>
      <c r="J50" s="97">
        <f>'Historical Volumes'!J52</f>
        <v>2</v>
      </c>
      <c r="K50" s="97">
        <f>'Historical Volumes'!K52</f>
        <v>5.4769191346933193</v>
      </c>
      <c r="L50" s="156">
        <f>SUMIF('Project List Volumes'!$G$9:$G$92,$T50,'Project List Volumes'!H$9:H$92)</f>
        <v>0</v>
      </c>
      <c r="M50" s="156">
        <f>SUMIF('Project List Volumes'!$G$9:$G$92,$T50,'Project List Volumes'!I$9:I$92)</f>
        <v>0</v>
      </c>
      <c r="N50" s="156">
        <f>SUMIF('Project List Volumes'!$G$9:$G$92,$T50,'Project List Volumes'!J$9:J$92)</f>
        <v>0</v>
      </c>
      <c r="O50" s="156">
        <f>SUMIF('Project List Volumes'!$G$9:$G$92,$T50,'Project List Volumes'!K$9:K$92)</f>
        <v>0</v>
      </c>
      <c r="P50" s="156">
        <f>SUMIF('Project List Volumes'!$G$9:$G$92,$T50,'Project List Volumes'!L$9:L$92)</f>
        <v>0</v>
      </c>
      <c r="Q50" s="156">
        <f>SUMIF('Project List Volumes'!$G$9:$G$92,$T50,'Project List Volumes'!M$9:M$92)</f>
        <v>0</v>
      </c>
      <c r="R50" s="156">
        <f>SUMIF('Project List Volumes'!$G$9:$G$92,$T50,'Project List Volumes'!N$9:N$92)</f>
        <v>0</v>
      </c>
      <c r="S50" s="90"/>
      <c r="T50" s="228"/>
      <c r="U50" s="90"/>
      <c r="V50" s="90"/>
      <c r="W50" s="90"/>
    </row>
    <row r="51" spans="1:23" x14ac:dyDescent="0.2">
      <c r="A51" s="90"/>
      <c r="B51" s="208"/>
      <c r="C51" s="98" t="s">
        <v>226</v>
      </c>
      <c r="D51" s="175">
        <f>'Historical Expenditure'!D67*Inflation!D$10</f>
        <v>0</v>
      </c>
      <c r="E51" s="175">
        <f>'Historical Expenditure'!E67*Inflation!E$10</f>
        <v>0</v>
      </c>
      <c r="F51" s="175">
        <f>'Historical Expenditure'!F67*Inflation!F$10</f>
        <v>0</v>
      </c>
      <c r="G51" s="97">
        <f>'Historical Volumes'!G53</f>
        <v>0</v>
      </c>
      <c r="H51" s="97">
        <f>'Historical Volumes'!H53</f>
        <v>0</v>
      </c>
      <c r="I51" s="97">
        <f>'Historical Volumes'!I53</f>
        <v>0</v>
      </c>
      <c r="J51" s="97">
        <f>'Historical Volumes'!J53</f>
        <v>0</v>
      </c>
      <c r="K51" s="97">
        <f>'Historical Volumes'!K53</f>
        <v>0</v>
      </c>
      <c r="L51" s="156">
        <f>SUMIF('Project List Volumes'!$G$9:$G$92,$T51,'Project List Volumes'!H$9:H$92)</f>
        <v>0</v>
      </c>
      <c r="M51" s="156">
        <f>SUMIF('Project List Volumes'!$G$9:$G$92,$T51,'Project List Volumes'!I$9:I$92)</f>
        <v>0</v>
      </c>
      <c r="N51" s="156">
        <f>SUMIF('Project List Volumes'!$G$9:$G$92,$T51,'Project List Volumes'!J$9:J$92)</f>
        <v>0</v>
      </c>
      <c r="O51" s="156">
        <f>SUMIF('Project List Volumes'!$G$9:$G$92,$T51,'Project List Volumes'!K$9:K$92)</f>
        <v>0</v>
      </c>
      <c r="P51" s="156">
        <f>SUMIF('Project List Volumes'!$G$9:$G$92,$T51,'Project List Volumes'!L$9:L$92)</f>
        <v>0</v>
      </c>
      <c r="Q51" s="156">
        <f>SUMIF('Project List Volumes'!$G$9:$G$92,$T51,'Project List Volumes'!M$9:M$92)</f>
        <v>0</v>
      </c>
      <c r="R51" s="156">
        <f>SUMIF('Project List Volumes'!$G$9:$G$92,$T51,'Project List Volumes'!N$9:N$92)</f>
        <v>0</v>
      </c>
      <c r="S51" s="90"/>
      <c r="T51" s="228"/>
      <c r="U51" s="90"/>
      <c r="V51" s="90"/>
      <c r="W51" s="90"/>
    </row>
    <row r="52" spans="1:23" x14ac:dyDescent="0.2">
      <c r="A52" s="90"/>
      <c r="B52" s="208"/>
      <c r="C52" s="98" t="s">
        <v>227</v>
      </c>
      <c r="D52" s="175">
        <f>'Historical Expenditure'!D68*Inflation!D$10</f>
        <v>0</v>
      </c>
      <c r="E52" s="175">
        <f>'Historical Expenditure'!E68*Inflation!E$10</f>
        <v>0</v>
      </c>
      <c r="F52" s="175">
        <f>'Historical Expenditure'!F68*Inflation!F$10</f>
        <v>0</v>
      </c>
      <c r="G52" s="97">
        <f>'Historical Volumes'!G54</f>
        <v>2</v>
      </c>
      <c r="H52" s="97">
        <f>'Historical Volumes'!H54</f>
        <v>2</v>
      </c>
      <c r="I52" s="97">
        <f>'Historical Volumes'!I54</f>
        <v>0</v>
      </c>
      <c r="J52" s="97">
        <f>'Historical Volumes'!J54</f>
        <v>0</v>
      </c>
      <c r="K52" s="97">
        <f>'Historical Volumes'!K54</f>
        <v>0</v>
      </c>
      <c r="L52" s="156">
        <f>SUMIF('Project List Volumes'!$G$9:$G$92,$T52,'Project List Volumes'!H$9:H$92)</f>
        <v>0</v>
      </c>
      <c r="M52" s="156">
        <f>SUMIF('Project List Volumes'!$G$9:$G$92,$T52,'Project List Volumes'!I$9:I$92)</f>
        <v>0</v>
      </c>
      <c r="N52" s="156">
        <f>SUMIF('Project List Volumes'!$G$9:$G$92,$T52,'Project List Volumes'!J$9:J$92)</f>
        <v>0</v>
      </c>
      <c r="O52" s="156">
        <f>SUMIF('Project List Volumes'!$G$9:$G$92,$T52,'Project List Volumes'!K$9:K$92)</f>
        <v>0</v>
      </c>
      <c r="P52" s="156">
        <f>SUMIF('Project List Volumes'!$G$9:$G$92,$T52,'Project List Volumes'!L$9:L$92)</f>
        <v>0</v>
      </c>
      <c r="Q52" s="156">
        <f>SUMIF('Project List Volumes'!$G$9:$G$92,$T52,'Project List Volumes'!M$9:M$92)</f>
        <v>0</v>
      </c>
      <c r="R52" s="156">
        <f>SUMIF('Project List Volumes'!$G$9:$G$92,$T52,'Project List Volumes'!N$9:N$92)</f>
        <v>0</v>
      </c>
      <c r="S52" s="90"/>
      <c r="T52" s="228"/>
      <c r="U52" s="90"/>
      <c r="V52" s="90"/>
      <c r="W52" s="90"/>
    </row>
    <row r="53" spans="1:23" x14ac:dyDescent="0.2">
      <c r="A53" s="90"/>
      <c r="B53" s="208"/>
      <c r="C53" s="98" t="s">
        <v>228</v>
      </c>
      <c r="D53" s="175">
        <f>'Historical Expenditure'!D69*Inflation!D$10</f>
        <v>0</v>
      </c>
      <c r="E53" s="175">
        <f>'Historical Expenditure'!E69*Inflation!E$10</f>
        <v>0</v>
      </c>
      <c r="F53" s="175">
        <f>'Historical Expenditure'!F69*Inflation!F$10</f>
        <v>0</v>
      </c>
      <c r="G53" s="97">
        <f>'Historical Volumes'!G55</f>
        <v>5</v>
      </c>
      <c r="H53" s="97">
        <f>'Historical Volumes'!H55</f>
        <v>0</v>
      </c>
      <c r="I53" s="97">
        <f>'Historical Volumes'!I55</f>
        <v>1.5</v>
      </c>
      <c r="J53" s="97">
        <f>'Historical Volumes'!J55</f>
        <v>2.5</v>
      </c>
      <c r="K53" s="97">
        <f>'Historical Volumes'!K55</f>
        <v>2.7384595673466596</v>
      </c>
      <c r="L53" s="156">
        <f>SUMIF('Project List Volumes'!$G$9:$G$92,$T53,'Project List Volumes'!H$9:H$92)</f>
        <v>1</v>
      </c>
      <c r="M53" s="156">
        <f>SUMIF('Project List Volumes'!$G$9:$G$92,$T53,'Project List Volumes'!I$9:I$92)</f>
        <v>1</v>
      </c>
      <c r="N53" s="156">
        <f>SUMIF('Project List Volumes'!$G$9:$G$92,$T53,'Project List Volumes'!J$9:J$92)</f>
        <v>1</v>
      </c>
      <c r="O53" s="156">
        <f>SUMIF('Project List Volumes'!$G$9:$G$92,$T53,'Project List Volumes'!K$9:K$92)</f>
        <v>1</v>
      </c>
      <c r="P53" s="156">
        <f>SUMIF('Project List Volumes'!$G$9:$G$92,$T53,'Project List Volumes'!L$9:L$92)</f>
        <v>1</v>
      </c>
      <c r="Q53" s="156">
        <f>SUMIF('Project List Volumes'!$G$9:$G$92,$T53,'Project List Volumes'!M$9:M$92)</f>
        <v>1</v>
      </c>
      <c r="R53" s="156">
        <f>SUMIF('Project List Volumes'!$G$9:$G$92,$T53,'Project List Volumes'!N$9:N$92)</f>
        <v>1</v>
      </c>
      <c r="S53" s="90"/>
      <c r="T53" s="228" t="s">
        <v>438</v>
      </c>
      <c r="U53" s="90"/>
      <c r="V53" s="90"/>
      <c r="W53" s="90"/>
    </row>
    <row r="54" spans="1:23" x14ac:dyDescent="0.2">
      <c r="A54" s="90"/>
      <c r="B54" s="208"/>
      <c r="C54" s="98" t="s">
        <v>229</v>
      </c>
      <c r="D54" s="175">
        <f>'Historical Expenditure'!D70*Inflation!D$10</f>
        <v>0</v>
      </c>
      <c r="E54" s="175">
        <f>'Historical Expenditure'!E70*Inflation!E$10</f>
        <v>0</v>
      </c>
      <c r="F54" s="175">
        <f>'Historical Expenditure'!F70*Inflation!F$10</f>
        <v>0</v>
      </c>
      <c r="G54" s="97">
        <f>'Historical Volumes'!G56</f>
        <v>0</v>
      </c>
      <c r="H54" s="97">
        <f>'Historical Volumes'!H56</f>
        <v>0</v>
      </c>
      <c r="I54" s="97">
        <f>'Historical Volumes'!I56</f>
        <v>0</v>
      </c>
      <c r="J54" s="97">
        <f>'Historical Volumes'!J56</f>
        <v>0</v>
      </c>
      <c r="K54" s="97">
        <f>'Historical Volumes'!K56</f>
        <v>0</v>
      </c>
      <c r="L54" s="156">
        <f>SUMIF('Project List Volumes'!$G$9:$G$92,$T54,'Project List Volumes'!H$9:H$92)</f>
        <v>0</v>
      </c>
      <c r="M54" s="156">
        <f>SUMIF('Project List Volumes'!$G$9:$G$92,$T54,'Project List Volumes'!I$9:I$92)</f>
        <v>0</v>
      </c>
      <c r="N54" s="156">
        <f>SUMIF('Project List Volumes'!$G$9:$G$92,$T54,'Project List Volumes'!J$9:J$92)</f>
        <v>0</v>
      </c>
      <c r="O54" s="156">
        <f>SUMIF('Project List Volumes'!$G$9:$G$92,$T54,'Project List Volumes'!K$9:K$92)</f>
        <v>0</v>
      </c>
      <c r="P54" s="156">
        <f>SUMIF('Project List Volumes'!$G$9:$G$92,$T54,'Project List Volumes'!L$9:L$92)</f>
        <v>0</v>
      </c>
      <c r="Q54" s="156">
        <f>SUMIF('Project List Volumes'!$G$9:$G$92,$T54,'Project List Volumes'!M$9:M$92)</f>
        <v>0</v>
      </c>
      <c r="R54" s="156">
        <f>SUMIF('Project List Volumes'!$G$9:$G$92,$T54,'Project List Volumes'!N$9:N$92)</f>
        <v>0</v>
      </c>
      <c r="S54" s="90"/>
      <c r="T54" s="228"/>
      <c r="U54" s="90"/>
      <c r="V54" s="90"/>
      <c r="W54" s="90"/>
    </row>
    <row r="55" spans="1:23" x14ac:dyDescent="0.2">
      <c r="A55" s="90"/>
      <c r="B55" s="208"/>
      <c r="C55" s="98" t="s">
        <v>230</v>
      </c>
      <c r="D55" s="175">
        <f>'Historical Expenditure'!D71*Inflation!D$10</f>
        <v>0</v>
      </c>
      <c r="E55" s="175">
        <f>'Historical Expenditure'!E71*Inflation!E$10</f>
        <v>0</v>
      </c>
      <c r="F55" s="175">
        <f>'Historical Expenditure'!F71*Inflation!F$10</f>
        <v>0</v>
      </c>
      <c r="G55" s="97">
        <f>'Historical Volumes'!G57</f>
        <v>0</v>
      </c>
      <c r="H55" s="97">
        <f>'Historical Volumes'!H57</f>
        <v>0</v>
      </c>
      <c r="I55" s="97">
        <f>'Historical Volumes'!I57</f>
        <v>0</v>
      </c>
      <c r="J55" s="97">
        <f>'Historical Volumes'!J57</f>
        <v>0</v>
      </c>
      <c r="K55" s="97">
        <f>'Historical Volumes'!K57</f>
        <v>0</v>
      </c>
      <c r="L55" s="156">
        <f>SUMIF('Project List Volumes'!$G$9:$G$92,$T55,'Project List Volumes'!H$9:H$92)</f>
        <v>0</v>
      </c>
      <c r="M55" s="156">
        <f>SUMIF('Project List Volumes'!$G$9:$G$92,$T55,'Project List Volumes'!I$9:I$92)</f>
        <v>0</v>
      </c>
      <c r="N55" s="156">
        <f>SUMIF('Project List Volumes'!$G$9:$G$92,$T55,'Project List Volumes'!J$9:J$92)</f>
        <v>0</v>
      </c>
      <c r="O55" s="156">
        <f>SUMIF('Project List Volumes'!$G$9:$G$92,$T55,'Project List Volumes'!K$9:K$92)</f>
        <v>0</v>
      </c>
      <c r="P55" s="156">
        <f>SUMIF('Project List Volumes'!$G$9:$G$92,$T55,'Project List Volumes'!L$9:L$92)</f>
        <v>0</v>
      </c>
      <c r="Q55" s="156">
        <f>SUMIF('Project List Volumes'!$G$9:$G$92,$T55,'Project List Volumes'!M$9:M$92)</f>
        <v>0</v>
      </c>
      <c r="R55" s="156">
        <f>SUMIF('Project List Volumes'!$G$9:$G$92,$T55,'Project List Volumes'!N$9:N$92)</f>
        <v>0</v>
      </c>
      <c r="S55" s="90"/>
      <c r="T55" s="228"/>
      <c r="U55" s="90"/>
      <c r="V55" s="90"/>
      <c r="W55" s="90"/>
    </row>
    <row r="56" spans="1:23" x14ac:dyDescent="0.2">
      <c r="A56" s="90"/>
      <c r="B56" s="208"/>
      <c r="C56" s="98" t="s">
        <v>231</v>
      </c>
      <c r="D56" s="175">
        <f>'Historical Expenditure'!D72*Inflation!D$10</f>
        <v>0</v>
      </c>
      <c r="E56" s="175">
        <f>'Historical Expenditure'!E72*Inflation!E$10</f>
        <v>0</v>
      </c>
      <c r="F56" s="175">
        <f>'Historical Expenditure'!F72*Inflation!F$10</f>
        <v>0</v>
      </c>
      <c r="G56" s="97">
        <f>'Historical Volumes'!G58</f>
        <v>0</v>
      </c>
      <c r="H56" s="97">
        <f>'Historical Volumes'!H58</f>
        <v>0</v>
      </c>
      <c r="I56" s="97">
        <f>'Historical Volumes'!I58</f>
        <v>0</v>
      </c>
      <c r="J56" s="97">
        <f>'Historical Volumes'!J58</f>
        <v>0</v>
      </c>
      <c r="K56" s="97">
        <f>'Historical Volumes'!K58</f>
        <v>0</v>
      </c>
      <c r="L56" s="156">
        <f>SUMIF('Project List Volumes'!$G$9:$G$92,$T56,'Project List Volumes'!H$9:H$92)</f>
        <v>0</v>
      </c>
      <c r="M56" s="156">
        <f>SUMIF('Project List Volumes'!$G$9:$G$92,$T56,'Project List Volumes'!I$9:I$92)</f>
        <v>0</v>
      </c>
      <c r="N56" s="156">
        <f>SUMIF('Project List Volumes'!$G$9:$G$92,$T56,'Project List Volumes'!J$9:J$92)</f>
        <v>0</v>
      </c>
      <c r="O56" s="156">
        <f>SUMIF('Project List Volumes'!$G$9:$G$92,$T56,'Project List Volumes'!K$9:K$92)</f>
        <v>0</v>
      </c>
      <c r="P56" s="156">
        <f>SUMIF('Project List Volumes'!$G$9:$G$92,$T56,'Project List Volumes'!L$9:L$92)</f>
        <v>0</v>
      </c>
      <c r="Q56" s="156">
        <f>SUMIF('Project List Volumes'!$G$9:$G$92,$T56,'Project List Volumes'!M$9:M$92)</f>
        <v>0</v>
      </c>
      <c r="R56" s="156">
        <f>SUMIF('Project List Volumes'!$G$9:$G$92,$T56,'Project List Volumes'!N$9:N$92)</f>
        <v>0</v>
      </c>
      <c r="S56" s="90"/>
      <c r="T56" s="228"/>
      <c r="U56" s="90"/>
      <c r="V56" s="90"/>
      <c r="W56" s="90"/>
    </row>
    <row r="57" spans="1:23" x14ac:dyDescent="0.2">
      <c r="A57" s="90"/>
      <c r="B57" s="208"/>
      <c r="C57" s="98" t="s">
        <v>232</v>
      </c>
      <c r="D57" s="175">
        <f>'Historical Expenditure'!D73*Inflation!D$10</f>
        <v>0</v>
      </c>
      <c r="E57" s="175">
        <f>'Historical Expenditure'!E73*Inflation!E$10</f>
        <v>0</v>
      </c>
      <c r="F57" s="175">
        <f>'Historical Expenditure'!F73*Inflation!F$10</f>
        <v>0</v>
      </c>
      <c r="G57" s="97">
        <f>'Historical Volumes'!G59</f>
        <v>0</v>
      </c>
      <c r="H57" s="97">
        <f>'Historical Volumes'!H59</f>
        <v>0</v>
      </c>
      <c r="I57" s="97">
        <f>'Historical Volumes'!I59</f>
        <v>0</v>
      </c>
      <c r="J57" s="97">
        <f>'Historical Volumes'!J59</f>
        <v>0</v>
      </c>
      <c r="K57" s="97">
        <f>'Historical Volumes'!K59</f>
        <v>0</v>
      </c>
      <c r="L57" s="156">
        <f>SUMIF('Project List Volumes'!$G$9:$G$92,$T57,'Project List Volumes'!H$9:H$92)</f>
        <v>0</v>
      </c>
      <c r="M57" s="156">
        <f>SUMIF('Project List Volumes'!$G$9:$G$92,$T57,'Project List Volumes'!I$9:I$92)</f>
        <v>0</v>
      </c>
      <c r="N57" s="156">
        <f>SUMIF('Project List Volumes'!$G$9:$G$92,$T57,'Project List Volumes'!J$9:J$92)</f>
        <v>0</v>
      </c>
      <c r="O57" s="156">
        <f>SUMIF('Project List Volumes'!$G$9:$G$92,$T57,'Project List Volumes'!K$9:K$92)</f>
        <v>0</v>
      </c>
      <c r="P57" s="156">
        <f>SUMIF('Project List Volumes'!$G$9:$G$92,$T57,'Project List Volumes'!L$9:L$92)</f>
        <v>0</v>
      </c>
      <c r="Q57" s="156">
        <f>SUMIF('Project List Volumes'!$G$9:$G$92,$T57,'Project List Volumes'!M$9:M$92)</f>
        <v>0</v>
      </c>
      <c r="R57" s="156">
        <f>SUMIF('Project List Volumes'!$G$9:$G$92,$T57,'Project List Volumes'!N$9:N$92)</f>
        <v>0</v>
      </c>
      <c r="S57" s="90"/>
      <c r="T57" s="228"/>
      <c r="U57" s="90"/>
      <c r="V57" s="90"/>
      <c r="W57" s="90"/>
    </row>
    <row r="58" spans="1:23" x14ac:dyDescent="0.2">
      <c r="A58" s="90"/>
      <c r="B58" s="208"/>
      <c r="C58" s="98" t="s">
        <v>233</v>
      </c>
      <c r="D58" s="175">
        <f>'Historical Expenditure'!D74*Inflation!D$10</f>
        <v>0</v>
      </c>
      <c r="E58" s="175">
        <f>'Historical Expenditure'!E74*Inflation!E$10</f>
        <v>0</v>
      </c>
      <c r="F58" s="175">
        <f>'Historical Expenditure'!F74*Inflation!F$10</f>
        <v>0</v>
      </c>
      <c r="G58" s="97">
        <f>'Historical Volumes'!G60</f>
        <v>0</v>
      </c>
      <c r="H58" s="97">
        <f>'Historical Volumes'!H60</f>
        <v>0</v>
      </c>
      <c r="I58" s="97">
        <f>'Historical Volumes'!I60</f>
        <v>0</v>
      </c>
      <c r="J58" s="97">
        <f>'Historical Volumes'!J60</f>
        <v>0</v>
      </c>
      <c r="K58" s="97">
        <f>'Historical Volumes'!K60</f>
        <v>0</v>
      </c>
      <c r="L58" s="156">
        <f>SUMIF('Project List Volumes'!$G$9:$G$92,$T58,'Project List Volumes'!H$9:H$92)</f>
        <v>0</v>
      </c>
      <c r="M58" s="156">
        <f>SUMIF('Project List Volumes'!$G$9:$G$92,$T58,'Project List Volumes'!I$9:I$92)</f>
        <v>0</v>
      </c>
      <c r="N58" s="156">
        <f>SUMIF('Project List Volumes'!$G$9:$G$92,$T58,'Project List Volumes'!J$9:J$92)</f>
        <v>0</v>
      </c>
      <c r="O58" s="156">
        <f>SUMIF('Project List Volumes'!$G$9:$G$92,$T58,'Project List Volumes'!K$9:K$92)</f>
        <v>0</v>
      </c>
      <c r="P58" s="156">
        <f>SUMIF('Project List Volumes'!$G$9:$G$92,$T58,'Project List Volumes'!L$9:L$92)</f>
        <v>0</v>
      </c>
      <c r="Q58" s="156">
        <f>SUMIF('Project List Volumes'!$G$9:$G$92,$T58,'Project List Volumes'!M$9:M$92)</f>
        <v>0</v>
      </c>
      <c r="R58" s="156">
        <f>SUMIF('Project List Volumes'!$G$9:$G$92,$T58,'Project List Volumes'!N$9:N$92)</f>
        <v>0</v>
      </c>
      <c r="S58" s="90"/>
      <c r="T58" s="228"/>
      <c r="U58" s="90"/>
      <c r="V58" s="90"/>
      <c r="W58" s="90"/>
    </row>
    <row r="59" spans="1:23" x14ac:dyDescent="0.2">
      <c r="A59" s="90"/>
      <c r="B59" s="208"/>
      <c r="C59" s="98" t="s">
        <v>234</v>
      </c>
      <c r="D59" s="175">
        <f>'Historical Expenditure'!D75*Inflation!D$10</f>
        <v>0</v>
      </c>
      <c r="E59" s="175">
        <f>'Historical Expenditure'!E75*Inflation!E$10</f>
        <v>0</v>
      </c>
      <c r="F59" s="175">
        <f>'Historical Expenditure'!F75*Inflation!F$10</f>
        <v>0</v>
      </c>
      <c r="G59" s="97">
        <f>'Historical Volumes'!G61</f>
        <v>0</v>
      </c>
      <c r="H59" s="97">
        <f>'Historical Volumes'!H61</f>
        <v>0</v>
      </c>
      <c r="I59" s="97">
        <f>'Historical Volumes'!I61</f>
        <v>0</v>
      </c>
      <c r="J59" s="97">
        <f>'Historical Volumes'!J61</f>
        <v>0</v>
      </c>
      <c r="K59" s="97">
        <f>'Historical Volumes'!K61</f>
        <v>0</v>
      </c>
      <c r="L59" s="156">
        <f>SUMIF('Project List Volumes'!$G$9:$G$92,$T59,'Project List Volumes'!H$9:H$92)</f>
        <v>0</v>
      </c>
      <c r="M59" s="156">
        <f>SUMIF('Project List Volumes'!$G$9:$G$92,$T59,'Project List Volumes'!I$9:I$92)</f>
        <v>0</v>
      </c>
      <c r="N59" s="156">
        <f>SUMIF('Project List Volumes'!$G$9:$G$92,$T59,'Project List Volumes'!J$9:J$92)</f>
        <v>0</v>
      </c>
      <c r="O59" s="156">
        <f>SUMIF('Project List Volumes'!$G$9:$G$92,$T59,'Project List Volumes'!K$9:K$92)</f>
        <v>0</v>
      </c>
      <c r="P59" s="156">
        <f>SUMIF('Project List Volumes'!$G$9:$G$92,$T59,'Project List Volumes'!L$9:L$92)</f>
        <v>0</v>
      </c>
      <c r="Q59" s="156">
        <f>SUMIF('Project List Volumes'!$G$9:$G$92,$T59,'Project List Volumes'!M$9:M$92)</f>
        <v>0</v>
      </c>
      <c r="R59" s="156">
        <f>SUMIF('Project List Volumes'!$G$9:$G$92,$T59,'Project List Volumes'!N$9:N$92)</f>
        <v>0</v>
      </c>
      <c r="S59" s="90"/>
      <c r="T59" s="228"/>
      <c r="U59" s="90"/>
      <c r="V59" s="90"/>
      <c r="W59" s="90"/>
    </row>
    <row r="60" spans="1:23" x14ac:dyDescent="0.2">
      <c r="A60" s="90"/>
      <c r="B60" s="208"/>
      <c r="C60" s="98" t="s">
        <v>235</v>
      </c>
      <c r="D60" s="175">
        <f>'Historical Expenditure'!D76*Inflation!D$10</f>
        <v>0</v>
      </c>
      <c r="E60" s="175">
        <f>'Historical Expenditure'!E76*Inflation!E$10</f>
        <v>0</v>
      </c>
      <c r="F60" s="175">
        <f>'Historical Expenditure'!F76*Inflation!F$10</f>
        <v>0</v>
      </c>
      <c r="G60" s="97">
        <f>'Historical Volumes'!G62</f>
        <v>92.5</v>
      </c>
      <c r="H60" s="97">
        <f>'Historical Volumes'!H62</f>
        <v>47.5</v>
      </c>
      <c r="I60" s="97">
        <f>'Historical Volumes'!I62</f>
        <v>11</v>
      </c>
      <c r="J60" s="97">
        <f>'Historical Volumes'!J62</f>
        <v>0</v>
      </c>
      <c r="K60" s="97">
        <f>'Historical Volumes'!K62</f>
        <v>0</v>
      </c>
      <c r="L60" s="156">
        <f>SUMIF('Project List Volumes'!$G$9:$G$92,$T60,'Project List Volumes'!H$9:H$92)</f>
        <v>0</v>
      </c>
      <c r="M60" s="156">
        <f>SUMIF('Project List Volumes'!$G$9:$G$92,$T60,'Project List Volumes'!I$9:I$92)</f>
        <v>0</v>
      </c>
      <c r="N60" s="156">
        <f>SUMIF('Project List Volumes'!$G$9:$G$92,$T60,'Project List Volumes'!J$9:J$92)</f>
        <v>0</v>
      </c>
      <c r="O60" s="156">
        <f>SUMIF('Project List Volumes'!$G$9:$G$92,$T60,'Project List Volumes'!K$9:K$92)</f>
        <v>0</v>
      </c>
      <c r="P60" s="156">
        <f>SUMIF('Project List Volumes'!$G$9:$G$92,$T60,'Project List Volumes'!L$9:L$92)</f>
        <v>0</v>
      </c>
      <c r="Q60" s="156">
        <f>SUMIF('Project List Volumes'!$G$9:$G$92,$T60,'Project List Volumes'!M$9:M$92)</f>
        <v>0</v>
      </c>
      <c r="R60" s="156">
        <f>SUMIF('Project List Volumes'!$G$9:$G$92,$T60,'Project List Volumes'!N$9:N$92)</f>
        <v>0</v>
      </c>
      <c r="S60" s="90"/>
      <c r="T60" s="228"/>
      <c r="U60" s="90"/>
      <c r="V60" s="90"/>
      <c r="W60" s="90"/>
    </row>
    <row r="61" spans="1:23" x14ac:dyDescent="0.2">
      <c r="A61" s="90"/>
      <c r="B61" s="208"/>
      <c r="C61" s="98" t="s">
        <v>236</v>
      </c>
      <c r="D61" s="175">
        <f>'Historical Expenditure'!D77*Inflation!D$10</f>
        <v>0</v>
      </c>
      <c r="E61" s="175">
        <f>'Historical Expenditure'!E77*Inflation!E$10</f>
        <v>0</v>
      </c>
      <c r="F61" s="175">
        <f>'Historical Expenditure'!F77*Inflation!F$10</f>
        <v>0</v>
      </c>
      <c r="G61" s="97">
        <f>'Historical Volumes'!G63</f>
        <v>16.5</v>
      </c>
      <c r="H61" s="97">
        <f>'Historical Volumes'!H63</f>
        <v>6.5</v>
      </c>
      <c r="I61" s="97">
        <f>'Historical Volumes'!I63</f>
        <v>0</v>
      </c>
      <c r="J61" s="97">
        <f>'Historical Volumes'!J63</f>
        <v>0</v>
      </c>
      <c r="K61" s="97">
        <f>'Historical Volumes'!K63</f>
        <v>0</v>
      </c>
      <c r="L61" s="156">
        <f>SUMIF('Project List Volumes'!$G$9:$G$92,$T61,'Project List Volumes'!H$9:H$92)</f>
        <v>0</v>
      </c>
      <c r="M61" s="156">
        <f>SUMIF('Project List Volumes'!$G$9:$G$92,$T61,'Project List Volumes'!I$9:I$92)</f>
        <v>0</v>
      </c>
      <c r="N61" s="156">
        <f>SUMIF('Project List Volumes'!$G$9:$G$92,$T61,'Project List Volumes'!J$9:J$92)</f>
        <v>0</v>
      </c>
      <c r="O61" s="156">
        <f>SUMIF('Project List Volumes'!$G$9:$G$92,$T61,'Project List Volumes'!K$9:K$92)</f>
        <v>0</v>
      </c>
      <c r="P61" s="156">
        <f>SUMIF('Project List Volumes'!$G$9:$G$92,$T61,'Project List Volumes'!L$9:L$92)</f>
        <v>0</v>
      </c>
      <c r="Q61" s="156">
        <f>SUMIF('Project List Volumes'!$G$9:$G$92,$T61,'Project List Volumes'!M$9:M$92)</f>
        <v>0</v>
      </c>
      <c r="R61" s="156">
        <f>SUMIF('Project List Volumes'!$G$9:$G$92,$T61,'Project List Volumes'!N$9:N$92)</f>
        <v>0</v>
      </c>
      <c r="S61" s="90"/>
      <c r="T61" s="228"/>
      <c r="U61" s="90"/>
      <c r="V61" s="90"/>
      <c r="W61" s="90"/>
    </row>
    <row r="62" spans="1:23" x14ac:dyDescent="0.2">
      <c r="A62" s="90"/>
      <c r="B62" s="208"/>
      <c r="C62" s="98" t="s">
        <v>237</v>
      </c>
      <c r="D62" s="175">
        <f>'Historical Expenditure'!D78*Inflation!D$10</f>
        <v>0</v>
      </c>
      <c r="E62" s="175">
        <f>'Historical Expenditure'!E78*Inflation!E$10</f>
        <v>0</v>
      </c>
      <c r="F62" s="175">
        <f>'Historical Expenditure'!F78*Inflation!F$10</f>
        <v>0</v>
      </c>
      <c r="G62" s="97">
        <f>'Historical Volumes'!G64</f>
        <v>0</v>
      </c>
      <c r="H62" s="97">
        <f>'Historical Volumes'!H64</f>
        <v>0</v>
      </c>
      <c r="I62" s="97">
        <f>'Historical Volumes'!I64</f>
        <v>0</v>
      </c>
      <c r="J62" s="97">
        <f>'Historical Volumes'!J64</f>
        <v>42.5</v>
      </c>
      <c r="K62" s="97">
        <f>'Historical Volumes'!K64</f>
        <v>116.38453161223303</v>
      </c>
      <c r="L62" s="156">
        <f>SUMIF('Project List Volumes'!$G$9:$G$92,$T62,'Project List Volumes'!H$9:H$92)</f>
        <v>0</v>
      </c>
      <c r="M62" s="156">
        <f>SUMIF('Project List Volumes'!$G$9:$G$92,$T62,'Project List Volumes'!I$9:I$92)</f>
        <v>0</v>
      </c>
      <c r="N62" s="156">
        <f>SUMIF('Project List Volumes'!$G$9:$G$92,$T62,'Project List Volumes'!J$9:J$92)</f>
        <v>0</v>
      </c>
      <c r="O62" s="156">
        <f>SUMIF('Project List Volumes'!$G$9:$G$92,$T62,'Project List Volumes'!K$9:K$92)</f>
        <v>0</v>
      </c>
      <c r="P62" s="156">
        <f>SUMIF('Project List Volumes'!$G$9:$G$92,$T62,'Project List Volumes'!L$9:L$92)</f>
        <v>0</v>
      </c>
      <c r="Q62" s="156">
        <f>SUMIF('Project List Volumes'!$G$9:$G$92,$T62,'Project List Volumes'!M$9:M$92)</f>
        <v>0</v>
      </c>
      <c r="R62" s="156">
        <f>SUMIF('Project List Volumes'!$G$9:$G$92,$T62,'Project List Volumes'!N$9:N$92)</f>
        <v>0</v>
      </c>
      <c r="S62" s="90"/>
      <c r="T62" s="228"/>
      <c r="U62" s="90"/>
      <c r="V62" s="90"/>
      <c r="W62" s="90"/>
    </row>
    <row r="63" spans="1:23" x14ac:dyDescent="0.2">
      <c r="A63" s="90"/>
      <c r="B63" s="208"/>
      <c r="C63" s="98" t="s">
        <v>150</v>
      </c>
      <c r="D63" s="175">
        <f>'Historical Expenditure'!D79*Inflation!D$10</f>
        <v>0</v>
      </c>
      <c r="E63" s="175">
        <f>'Historical Expenditure'!E79*Inflation!E$10</f>
        <v>0</v>
      </c>
      <c r="F63" s="175">
        <f>'Historical Expenditure'!F79*Inflation!F$10</f>
        <v>0</v>
      </c>
      <c r="G63" s="97">
        <f>'Historical Volumes'!G65</f>
        <v>0</v>
      </c>
      <c r="H63" s="97">
        <f>'Historical Volumes'!H65</f>
        <v>0</v>
      </c>
      <c r="I63" s="97">
        <f>'Historical Volumes'!I65</f>
        <v>54</v>
      </c>
      <c r="J63" s="97">
        <f>'Historical Volumes'!J65</f>
        <v>54</v>
      </c>
      <c r="K63" s="97">
        <f>'Historical Volumes'!K65</f>
        <v>0</v>
      </c>
      <c r="L63" s="156">
        <f>SUMIF('Project List Volumes'!$G$9:$G$92,$T63,'Project List Volumes'!H$9:H$92)</f>
        <v>4</v>
      </c>
      <c r="M63" s="156">
        <f>SUMIF('Project List Volumes'!$G$9:$G$92,$T63,'Project List Volumes'!I$9:I$92)</f>
        <v>4</v>
      </c>
      <c r="N63" s="156">
        <f>SUMIF('Project List Volumes'!$G$9:$G$92,$T63,'Project List Volumes'!J$9:J$92)</f>
        <v>4</v>
      </c>
      <c r="O63" s="156">
        <f>SUMIF('Project List Volumes'!$G$9:$G$92,$T63,'Project List Volumes'!K$9:K$92)</f>
        <v>4</v>
      </c>
      <c r="P63" s="156">
        <f>SUMIF('Project List Volumes'!$G$9:$G$92,$T63,'Project List Volumes'!L$9:L$92)</f>
        <v>4</v>
      </c>
      <c r="Q63" s="156">
        <f>SUMIF('Project List Volumes'!$G$9:$G$92,$T63,'Project List Volumes'!M$9:M$92)</f>
        <v>4</v>
      </c>
      <c r="R63" s="156">
        <f>SUMIF('Project List Volumes'!$G$9:$G$92,$T63,'Project List Volumes'!N$9:N$92)</f>
        <v>4</v>
      </c>
      <c r="S63" s="90"/>
      <c r="T63" s="228" t="s">
        <v>433</v>
      </c>
      <c r="U63" s="90"/>
      <c r="V63" s="90"/>
      <c r="W63" s="90"/>
    </row>
    <row r="64" spans="1:23" x14ac:dyDescent="0.2">
      <c r="A64" s="90"/>
      <c r="B64" s="105" t="s">
        <v>238</v>
      </c>
      <c r="C64" s="98" t="s">
        <v>239</v>
      </c>
      <c r="D64" s="175">
        <f>'Historical Expenditure'!D80*Inflation!D$10</f>
        <v>0</v>
      </c>
      <c r="E64" s="175">
        <f>'Historical Expenditure'!E80*Inflation!E$10</f>
        <v>0</v>
      </c>
      <c r="F64" s="175">
        <f>'Historical Expenditure'!F80*Inflation!F$10</f>
        <v>0</v>
      </c>
      <c r="G64" s="97">
        <f>'Historical Volumes'!G66</f>
        <v>0</v>
      </c>
      <c r="H64" s="97">
        <f>'Historical Volumes'!H66</f>
        <v>0</v>
      </c>
      <c r="I64" s="97">
        <f>'Historical Volumes'!I66</f>
        <v>0</v>
      </c>
      <c r="J64" s="97">
        <f>'Historical Volumes'!J66</f>
        <v>0</v>
      </c>
      <c r="K64" s="97">
        <f>'Historical Volumes'!K66</f>
        <v>0</v>
      </c>
      <c r="L64" s="156">
        <f>SUMIF('Project List Volumes'!$G$9:$G$92,$T64,'Project List Volumes'!H$9:H$92)</f>
        <v>0</v>
      </c>
      <c r="M64" s="156">
        <f>SUMIF('Project List Volumes'!$G$9:$G$92,$T64,'Project List Volumes'!I$9:I$92)</f>
        <v>0</v>
      </c>
      <c r="N64" s="156">
        <f>SUMIF('Project List Volumes'!$G$9:$G$92,$T64,'Project List Volumes'!J$9:J$92)</f>
        <v>0</v>
      </c>
      <c r="O64" s="156">
        <f>SUMIF('Project List Volumes'!$G$9:$G$92,$T64,'Project List Volumes'!K$9:K$92)</f>
        <v>0</v>
      </c>
      <c r="P64" s="156">
        <f>SUMIF('Project List Volumes'!$G$9:$G$92,$T64,'Project List Volumes'!L$9:L$92)</f>
        <v>0</v>
      </c>
      <c r="Q64" s="156">
        <f>SUMIF('Project List Volumes'!$G$9:$G$92,$T64,'Project List Volumes'!M$9:M$92)</f>
        <v>0</v>
      </c>
      <c r="R64" s="156">
        <f>SUMIF('Project List Volumes'!$G$9:$G$92,$T64,'Project List Volumes'!N$9:N$92)</f>
        <v>0</v>
      </c>
      <c r="S64" s="90"/>
      <c r="T64" s="228"/>
      <c r="U64" s="90"/>
      <c r="V64" s="90"/>
      <c r="W64" s="90"/>
    </row>
    <row r="65" spans="1:23" x14ac:dyDescent="0.2">
      <c r="A65" s="90"/>
      <c r="B65" s="102" t="s">
        <v>240</v>
      </c>
      <c r="C65" s="98" t="s">
        <v>241</v>
      </c>
      <c r="D65" s="175">
        <f>'Historical Expenditure'!D81*Inflation!D$10</f>
        <v>0</v>
      </c>
      <c r="E65" s="175">
        <f>'Historical Expenditure'!E81*Inflation!E$10</f>
        <v>0</v>
      </c>
      <c r="F65" s="175">
        <f>'Historical Expenditure'!F81*Inflation!F$10</f>
        <v>0</v>
      </c>
      <c r="G65" s="97">
        <f>'Historical Volumes'!G67</f>
        <v>0</v>
      </c>
      <c r="H65" s="97">
        <f>'Historical Volumes'!H67</f>
        <v>0</v>
      </c>
      <c r="I65" s="97">
        <f>'Historical Volumes'!I67</f>
        <v>0</v>
      </c>
      <c r="J65" s="97">
        <f>'Historical Volumes'!J67</f>
        <v>0</v>
      </c>
      <c r="K65" s="97">
        <f>'Historical Volumes'!K67</f>
        <v>0</v>
      </c>
      <c r="L65" s="156">
        <f>SUMIF('Project List Volumes'!$G$9:$G$92,$T65,'Project List Volumes'!H$9:H$92)</f>
        <v>10</v>
      </c>
      <c r="M65" s="156">
        <f>SUMIF('Project List Volumes'!$G$9:$G$92,$T65,'Project List Volumes'!I$9:I$92)</f>
        <v>10.5</v>
      </c>
      <c r="N65" s="156">
        <f>SUMIF('Project List Volumes'!$G$9:$G$92,$T65,'Project List Volumes'!J$9:J$92)</f>
        <v>8.5</v>
      </c>
      <c r="O65" s="156">
        <f>SUMIF('Project List Volumes'!$G$9:$G$92,$T65,'Project List Volumes'!K$9:K$92)</f>
        <v>8</v>
      </c>
      <c r="P65" s="156">
        <f>SUMIF('Project List Volumes'!$G$9:$G$92,$T65,'Project List Volumes'!L$9:L$92)</f>
        <v>7</v>
      </c>
      <c r="Q65" s="156">
        <f>SUMIF('Project List Volumes'!$G$9:$G$92,$T65,'Project List Volumes'!M$9:M$92)</f>
        <v>7</v>
      </c>
      <c r="R65" s="156">
        <f>SUMIF('Project List Volumes'!$G$9:$G$92,$T65,'Project List Volumes'!N$9:N$92)</f>
        <v>7</v>
      </c>
      <c r="S65" s="90"/>
      <c r="T65" s="228" t="s">
        <v>419</v>
      </c>
      <c r="U65" s="90"/>
      <c r="V65" s="90"/>
      <c r="W65" s="90"/>
    </row>
    <row r="66" spans="1:23" x14ac:dyDescent="0.2">
      <c r="A66" s="90"/>
      <c r="B66" s="103"/>
      <c r="C66" s="98" t="s">
        <v>242</v>
      </c>
      <c r="D66" s="175">
        <f>'Historical Expenditure'!D82*Inflation!D$10</f>
        <v>0</v>
      </c>
      <c r="E66" s="175">
        <f>'Historical Expenditure'!E82*Inflation!E$10</f>
        <v>0</v>
      </c>
      <c r="F66" s="175">
        <f>'Historical Expenditure'!F82*Inflation!F$10</f>
        <v>0</v>
      </c>
      <c r="G66" s="97">
        <f>'Historical Volumes'!G68</f>
        <v>0</v>
      </c>
      <c r="H66" s="97">
        <f>'Historical Volumes'!H68</f>
        <v>0</v>
      </c>
      <c r="I66" s="97">
        <f>'Historical Volumes'!I68</f>
        <v>151.5</v>
      </c>
      <c r="J66" s="97">
        <f>'Historical Volumes'!J68</f>
        <v>321</v>
      </c>
      <c r="K66" s="97">
        <f>'Historical Volumes'!K68</f>
        <v>464.16889666525879</v>
      </c>
      <c r="L66" s="156">
        <f>(SUMIF('Project List Volumes'!$G$9:$G$159,$T67,'Project List Volumes'!H$9:H$159)+SUMIF('Project List Volumes'!$G$9:$G$159,$T68,'Project List Volumes'!H$9:H$159)+SUMIF('Project List Volumes'!$G$9:$G$159,$T69,'Project List Volumes'!H$9:H$159)+SUMIF('Project List Volumes'!$G$9:$G$159,$T70,'Project List Volumes'!H$9:H$159)+SUMIF('Project List Volumes'!$G$9:$G$159,$T71,'Project List Volumes'!H$9:H$159)+SUMIF('Project List Volumes'!$G$9:$G$159,$T72,'Project List Volumes'!H$9:H$159)+SUMIF('Project List Volumes'!$G$9:$G$159,$T73,'Project List Volumes'!H$9:H$159)+SUMIF('Project List Volumes'!$G$9:$G$159,$T74,'Project List Volumes'!H$9:H$159)+SUMIF('Project List Volumes'!$G$9:$G$159,$T75,'Project List Volumes'!H$9:H$159)+SUMIF('Project List Volumes'!$G$9:$G$159,$T76,'Project List Volumes'!H$9:H$159)+SUMIF('Project List Volumes'!$G$9:$G$159,$T77,'Project List Volumes'!H$9:H$159))</f>
        <v>28</v>
      </c>
      <c r="M66" s="156">
        <f>(SUMIF('Project List Volumes'!$G$9:$G$159,$T67,'Project List Volumes'!I$9:I$159)+SUMIF('Project List Volumes'!$G$9:$G$159,$T68,'Project List Volumes'!I$9:I$159)+SUMIF('Project List Volumes'!$G$9:$G$159,$T69,'Project List Volumes'!I$9:I$159)+SUMIF('Project List Volumes'!$G$9:$G$159,$T70,'Project List Volumes'!I$9:I$159)+SUMIF('Project List Volumes'!$G$9:$G$159,$T71,'Project List Volumes'!I$9:I$159)+SUMIF('Project List Volumes'!$G$9:$G$159,$T72,'Project List Volumes'!I$9:I$159)+SUMIF('Project List Volumes'!$G$9:$G$159,$T73,'Project List Volumes'!I$9:I$159)+SUMIF('Project List Volumes'!$G$9:$G$159,$T74,'Project List Volumes'!I$9:I$159)+SUMIF('Project List Volumes'!$G$9:$G$159,$T75,'Project List Volumes'!I$9:I$159)+SUMIF('Project List Volumes'!$G$9:$G$159,$T76,'Project List Volumes'!I$9:I$159)+SUMIF('Project List Volumes'!$G$9:$G$159,$T77,'Project List Volumes'!I$9:I$159))</f>
        <v>30</v>
      </c>
      <c r="N66" s="156">
        <f>(SUMIF('Project List Volumes'!$G$9:$G$159,$T67,'Project List Volumes'!J$9:J$159)+SUMIF('Project List Volumes'!$G$9:$G$159,$T68,'Project List Volumes'!J$9:J$159)+SUMIF('Project List Volumes'!$G$9:$G$159,$T69,'Project List Volumes'!J$9:J$159)+SUMIF('Project List Volumes'!$G$9:$G$159,$T70,'Project List Volumes'!J$9:J$159)+SUMIF('Project List Volumes'!$G$9:$G$159,$T71,'Project List Volumes'!J$9:J$159)+SUMIF('Project List Volumes'!$G$9:$G$159,$T72,'Project List Volumes'!J$9:J$159)+SUMIF('Project List Volumes'!$G$9:$G$159,$T73,'Project List Volumes'!J$9:J$159)+SUMIF('Project List Volumes'!$G$9:$G$159,$T74,'Project List Volumes'!J$9:J$159)+SUMIF('Project List Volumes'!$G$9:$G$159,$T75,'Project List Volumes'!J$9:J$159)+SUMIF('Project List Volumes'!$G$9:$G$159,$T76,'Project List Volumes'!J$9:J$159)+SUMIF('Project List Volumes'!$G$9:$G$159,$T77,'Project List Volumes'!J$9:J$159))</f>
        <v>28.5</v>
      </c>
      <c r="O66" s="156">
        <f>(SUMIF('Project List Volumes'!$G$9:$G$159,$T67,'Project List Volumes'!K$9:K$159)+SUMIF('Project List Volumes'!$G$9:$G$159,$T68,'Project List Volumes'!K$9:K$159)+SUMIF('Project List Volumes'!$G$9:$G$159,$T69,'Project List Volumes'!K$9:K$159)+SUMIF('Project List Volumes'!$G$9:$G$159,$T70,'Project List Volumes'!K$9:K$159)+SUMIF('Project List Volumes'!$G$9:$G$159,$T71,'Project List Volumes'!K$9:K$159)+SUMIF('Project List Volumes'!$G$9:$G$159,$T72,'Project List Volumes'!K$9:K$159)+SUMIF('Project List Volumes'!$G$9:$G$159,$T73,'Project List Volumes'!K$9:K$159)+SUMIF('Project List Volumes'!$G$9:$G$159,$T74,'Project List Volumes'!K$9:K$159)+SUMIF('Project List Volumes'!$G$9:$G$159,$T75,'Project List Volumes'!K$9:K$159)+SUMIF('Project List Volumes'!$G$9:$G$159,$T76,'Project List Volumes'!K$9:K$159)+SUMIF('Project List Volumes'!$G$9:$G$159,$T77,'Project List Volumes'!K$9:K$159))</f>
        <v>28</v>
      </c>
      <c r="P66" s="156">
        <f>(SUMIF('Project List Volumes'!$G$9:$G$159,$T67,'Project List Volumes'!L$9:L$159)+SUMIF('Project List Volumes'!$G$9:$G$159,$T68,'Project List Volumes'!L$9:L$159)+SUMIF('Project List Volumes'!$G$9:$G$159,$T69,'Project List Volumes'!L$9:L$159)+SUMIF('Project List Volumes'!$G$9:$G$159,$T70,'Project List Volumes'!L$9:L$159)+SUMIF('Project List Volumes'!$G$9:$G$159,$T71,'Project List Volumes'!L$9:L$159)+SUMIF('Project List Volumes'!$G$9:$G$159,$T72,'Project List Volumes'!L$9:L$159)+SUMIF('Project List Volumes'!$G$9:$G$159,$T73,'Project List Volumes'!L$9:L$159)+SUMIF('Project List Volumes'!$G$9:$G$159,$T74,'Project List Volumes'!L$9:L$159)+SUMIF('Project List Volumes'!$G$9:$G$159,$T75,'Project List Volumes'!L$9:L$159)+SUMIF('Project List Volumes'!$G$9:$G$159,$T76,'Project List Volumes'!L$9:L$159)+SUMIF('Project List Volumes'!$G$9:$G$159,$T77,'Project List Volumes'!L$9:L$159))</f>
        <v>27</v>
      </c>
      <c r="Q66" s="156">
        <f>(SUMIF('Project List Volumes'!$G$9:$G$159,$T67,'Project List Volumes'!M$9:M$159)+SUMIF('Project List Volumes'!$G$9:$G$159,$T68,'Project List Volumes'!M$9:M$159)+SUMIF('Project List Volumes'!$G$9:$G$159,$T69,'Project List Volumes'!M$9:M$159)+SUMIF('Project List Volumes'!$G$9:$G$159,$T70,'Project List Volumes'!M$9:M$159)+SUMIF('Project List Volumes'!$G$9:$G$159,$T71,'Project List Volumes'!M$9:M$159)+SUMIF('Project List Volumes'!$G$9:$G$159,$T72,'Project List Volumes'!M$9:M$159)+SUMIF('Project List Volumes'!$G$9:$G$159,$T73,'Project List Volumes'!M$9:M$159)+SUMIF('Project List Volumes'!$G$9:$G$159,$T74,'Project List Volumes'!M$9:M$159)+SUMIF('Project List Volumes'!$G$9:$G$159,$T75,'Project List Volumes'!M$9:M$159)+SUMIF('Project List Volumes'!$G$9:$G$159,$T76,'Project List Volumes'!M$9:M$159)+SUMIF('Project List Volumes'!$G$9:$G$159,$T77,'Project List Volumes'!M$9:M$159))</f>
        <v>27</v>
      </c>
      <c r="R66" s="156">
        <f>(SUMIF('Project List Volumes'!$G$9:$G$159,$T67,'Project List Volumes'!N$9:N$159)+SUMIF('Project List Volumes'!$G$9:$G$159,$T68,'Project List Volumes'!N$9:N$159)+SUMIF('Project List Volumes'!$G$9:$G$159,$T69,'Project List Volumes'!N$9:N$159)+SUMIF('Project List Volumes'!$G$9:$G$159,$T70,'Project List Volumes'!N$9:N$159)+SUMIF('Project List Volumes'!$G$9:$G$159,$T71,'Project List Volumes'!N$9:N$159)+SUMIF('Project List Volumes'!$G$9:$G$159,$T72,'Project List Volumes'!N$9:N$159)+SUMIF('Project List Volumes'!$G$9:$G$159,$T73,'Project List Volumes'!N$9:N$159)+SUMIF('Project List Volumes'!$G$9:$G$159,$T74,'Project List Volumes'!N$9:N$159)+SUMIF('Project List Volumes'!$G$9:$G$159,$T75,'Project List Volumes'!N$9:N$159)+SUMIF('Project List Volumes'!$G$9:$G$159,$T76,'Project List Volumes'!N$9:N$159)+SUMIF('Project List Volumes'!$G$9:$G$159,$T77,'Project List Volumes'!N$9:N$159))</f>
        <v>27</v>
      </c>
      <c r="S66" s="90"/>
      <c r="T66" s="228"/>
      <c r="U66" s="90"/>
      <c r="V66" s="90"/>
      <c r="W66" s="90"/>
    </row>
    <row r="67" spans="1:23" x14ac:dyDescent="0.2">
      <c r="A67" s="90"/>
      <c r="B67" s="94"/>
      <c r="C67" s="95" t="s">
        <v>47</v>
      </c>
      <c r="D67" s="96">
        <f t="shared" ref="D67:F67" si="0">SUM(D8:D66)</f>
        <v>0</v>
      </c>
      <c r="E67" s="96">
        <f t="shared" si="0"/>
        <v>0</v>
      </c>
      <c r="F67" s="96">
        <f t="shared" si="0"/>
        <v>0</v>
      </c>
      <c r="G67" s="96">
        <f>SUM(G8:G66)</f>
        <v>306.84300000000002</v>
      </c>
      <c r="H67" s="96">
        <f t="shared" ref="H67:R67" si="1">SUM(H8:H66)</f>
        <v>133.87799999999999</v>
      </c>
      <c r="I67" s="96">
        <f t="shared" si="1"/>
        <v>294.34000000000003</v>
      </c>
      <c r="J67" s="96">
        <f t="shared" si="1"/>
        <v>579.21050000000002</v>
      </c>
      <c r="K67" s="96">
        <f t="shared" si="1"/>
        <v>896.13487804830447</v>
      </c>
      <c r="L67" s="96">
        <f t="shared" si="1"/>
        <v>276</v>
      </c>
      <c r="M67" s="96">
        <f t="shared" si="1"/>
        <v>300.5</v>
      </c>
      <c r="N67" s="96">
        <f t="shared" si="1"/>
        <v>295</v>
      </c>
      <c r="O67" s="96">
        <f t="shared" si="1"/>
        <v>332</v>
      </c>
      <c r="P67" s="96">
        <f t="shared" si="1"/>
        <v>286.5</v>
      </c>
      <c r="Q67" s="96">
        <f t="shared" si="1"/>
        <v>246</v>
      </c>
      <c r="R67" s="96">
        <f t="shared" si="1"/>
        <v>270</v>
      </c>
      <c r="S67" s="90"/>
      <c r="T67" s="228" t="s">
        <v>420</v>
      </c>
      <c r="U67" s="90"/>
      <c r="V67" s="90"/>
      <c r="W67" s="90"/>
    </row>
    <row r="68" spans="1:23" x14ac:dyDescent="0.2">
      <c r="A68" s="90"/>
      <c r="B68" s="90"/>
      <c r="C68" s="90"/>
      <c r="D68" s="164">
        <f>D67-'Historical Volumes'!D69</f>
        <v>0</v>
      </c>
      <c r="E68" s="164">
        <f>E67-'Historical Volumes'!E69</f>
        <v>0</v>
      </c>
      <c r="F68" s="164">
        <f>F67-'Historical Volumes'!F69</f>
        <v>0</v>
      </c>
      <c r="G68" s="164">
        <f>G67-'Historical Volumes'!G69</f>
        <v>0</v>
      </c>
      <c r="H68" s="164">
        <f>H67-'Historical Volumes'!H69</f>
        <v>0</v>
      </c>
      <c r="I68" s="164">
        <f>I67-'Historical Volumes'!I69</f>
        <v>0</v>
      </c>
      <c r="J68" s="164">
        <f>J67-'Historical Volumes'!J69</f>
        <v>0</v>
      </c>
      <c r="K68" s="164">
        <f>K67-'Historical Volumes'!K69</f>
        <v>0</v>
      </c>
      <c r="L68" s="164">
        <f>L67-'Project List Volumes'!H93</f>
        <v>0</v>
      </c>
      <c r="M68" s="164">
        <f>M67-'Project List Volumes'!I93</f>
        <v>0</v>
      </c>
      <c r="N68" s="164">
        <f>N67-'Project List Volumes'!J93</f>
        <v>0</v>
      </c>
      <c r="O68" s="164">
        <f>O67-'Project List Volumes'!K93</f>
        <v>0</v>
      </c>
      <c r="P68" s="164">
        <f>P67-'Project List Volumes'!L93</f>
        <v>0</v>
      </c>
      <c r="Q68" s="164">
        <f>Q67-'Project List Volumes'!M93</f>
        <v>0</v>
      </c>
      <c r="R68" s="164">
        <f>R67-'Project List Volumes'!N93</f>
        <v>0</v>
      </c>
      <c r="S68" s="90"/>
      <c r="T68" s="228" t="s">
        <v>429</v>
      </c>
      <c r="V68" s="90"/>
      <c r="W68" s="90"/>
    </row>
    <row r="69" spans="1:23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228"/>
      <c r="U69" s="90"/>
      <c r="V69" s="90"/>
      <c r="W69" s="90"/>
    </row>
    <row r="70" spans="1:23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228" t="s">
        <v>423</v>
      </c>
      <c r="U70" s="90"/>
      <c r="V70" s="90"/>
      <c r="W70" s="90"/>
    </row>
    <row r="71" spans="1:23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228" t="s">
        <v>422</v>
      </c>
      <c r="U71" s="90"/>
      <c r="V71" s="90"/>
      <c r="W71" s="90"/>
    </row>
    <row r="72" spans="1:23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228" t="s">
        <v>432</v>
      </c>
      <c r="U72" s="90"/>
      <c r="V72" s="90"/>
      <c r="W72" s="90"/>
    </row>
    <row r="73" spans="1:23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228" t="s">
        <v>434</v>
      </c>
      <c r="U73" s="90"/>
      <c r="V73" s="90"/>
      <c r="W73" s="90"/>
    </row>
    <row r="74" spans="1:23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228"/>
      <c r="U74" s="90"/>
      <c r="V74" s="90"/>
      <c r="W74" s="90"/>
    </row>
    <row r="75" spans="1:23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228" t="s">
        <v>421</v>
      </c>
      <c r="U75" s="90"/>
      <c r="V75" s="90"/>
      <c r="W75" s="90"/>
    </row>
    <row r="76" spans="1:23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228" t="s">
        <v>435</v>
      </c>
      <c r="U76" s="90"/>
      <c r="V76" s="90"/>
      <c r="W76" s="90"/>
    </row>
    <row r="77" spans="1:23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228" t="s">
        <v>439</v>
      </c>
      <c r="U77" s="90"/>
      <c r="V77" s="90"/>
      <c r="W77" s="90"/>
    </row>
    <row r="78" spans="1:23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</row>
    <row r="79" spans="1:23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</row>
    <row r="80" spans="1:23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</row>
    <row r="81" spans="1:23" ht="15.75" x14ac:dyDescent="0.25">
      <c r="A81" s="26"/>
      <c r="B81" s="26" t="s">
        <v>290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</row>
    <row r="82" spans="1:23" ht="13.5" customHeight="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</row>
    <row r="83" spans="1:23" ht="13.5" hidden="1" customHeight="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</row>
    <row r="84" spans="1:23" ht="13.5" hidden="1" customHeight="1" x14ac:dyDescent="0.2">
      <c r="A84" s="90"/>
      <c r="B84" s="90"/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</row>
    <row r="85" spans="1:23" ht="13.5" hidden="1" customHeight="1" x14ac:dyDescent="0.2">
      <c r="A85" s="90"/>
      <c r="B85" s="90"/>
      <c r="C85" s="90"/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0"/>
    </row>
    <row r="86" spans="1:23" ht="13.5" hidden="1" customHeight="1" x14ac:dyDescent="0.2">
      <c r="A86" s="90"/>
      <c r="B86" s="90"/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</row>
    <row r="87" spans="1:23" ht="13.5" hidden="1" customHeight="1" x14ac:dyDescent="0.2">
      <c r="A87" s="90"/>
      <c r="B87" s="90"/>
      <c r="C87" s="90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</row>
    <row r="88" spans="1:23" ht="13.5" hidden="1" customHeight="1" x14ac:dyDescent="0.2">
      <c r="A88" s="90"/>
      <c r="B88" s="90"/>
      <c r="C88" s="90"/>
      <c r="D88" s="90"/>
      <c r="E88" s="90"/>
      <c r="F88" s="90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0"/>
      <c r="V88" s="90"/>
      <c r="W88" s="90"/>
    </row>
    <row r="89" spans="1:23" ht="13.5" hidden="1" customHeight="1" x14ac:dyDescent="0.2">
      <c r="A89" s="90"/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  <c r="U89" s="90"/>
      <c r="V89" s="90"/>
      <c r="W89" s="90"/>
    </row>
    <row r="90" spans="1:23" ht="13.5" hidden="1" customHeight="1" x14ac:dyDescent="0.2">
      <c r="A90" s="90"/>
      <c r="B90" s="90"/>
      <c r="C90" s="90"/>
      <c r="D90" s="90"/>
      <c r="E90" s="90"/>
      <c r="F90" s="90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  <c r="V90" s="90"/>
      <c r="W90" s="90"/>
    </row>
    <row r="91" spans="1:23" ht="13.5" hidden="1" customHeight="1" x14ac:dyDescent="0.2">
      <c r="A91" s="90"/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</row>
    <row r="92" spans="1:23" ht="13.5" hidden="1" customHeight="1" x14ac:dyDescent="0.2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</row>
    <row r="93" spans="1:23" ht="13.5" hidden="1" customHeight="1" x14ac:dyDescent="0.2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</row>
    <row r="94" spans="1:23" ht="13.5" hidden="1" customHeight="1" x14ac:dyDescent="0.2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</row>
    <row r="95" spans="1:23" ht="13.5" hidden="1" customHeight="1" x14ac:dyDescent="0.2">
      <c r="A95" s="90"/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</row>
    <row r="96" spans="1:23" ht="13.5" hidden="1" customHeight="1" x14ac:dyDescent="0.2">
      <c r="A96" s="90"/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</row>
    <row r="97" spans="1:23" ht="13.5" hidden="1" customHeight="1" x14ac:dyDescent="0.2">
      <c r="A97" s="90"/>
      <c r="B97" s="90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  <c r="V97" s="90"/>
      <c r="W97" s="90"/>
    </row>
    <row r="98" spans="1:23" ht="13.5" hidden="1" customHeight="1" x14ac:dyDescent="0.2">
      <c r="A98" s="90"/>
      <c r="B98" s="90"/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0"/>
    </row>
    <row r="99" spans="1:23" ht="13.5" hidden="1" customHeight="1" x14ac:dyDescent="0.2">
      <c r="A99" s="90"/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  <c r="V99" s="90"/>
      <c r="W99" s="90"/>
    </row>
    <row r="100" spans="1:23" ht="13.5" hidden="1" customHeight="1" x14ac:dyDescent="0.2">
      <c r="A100" s="90"/>
      <c r="B100" s="90"/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0"/>
      <c r="V100" s="90"/>
      <c r="W100" s="90"/>
    </row>
    <row r="101" spans="1:23" ht="13.5" hidden="1" customHeight="1" x14ac:dyDescent="0.2">
      <c r="A101" s="90"/>
      <c r="B101" s="90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  <c r="V101" s="90"/>
      <c r="W101" s="90"/>
    </row>
    <row r="102" spans="1:23" ht="13.5" hidden="1" customHeight="1" x14ac:dyDescent="0.2">
      <c r="A102" s="90"/>
      <c r="B102" s="90"/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  <c r="V102" s="90"/>
      <c r="W102" s="90"/>
    </row>
    <row r="103" spans="1:23" ht="13.5" hidden="1" customHeight="1" x14ac:dyDescent="0.2">
      <c r="A103" s="90"/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  <c r="V103" s="90"/>
      <c r="W103" s="90"/>
    </row>
    <row r="104" spans="1:23" ht="13.5" hidden="1" customHeight="1" x14ac:dyDescent="0.2">
      <c r="A104" s="90"/>
      <c r="B104" s="90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</row>
    <row r="105" spans="1:23" ht="13.5" hidden="1" customHeight="1" x14ac:dyDescent="0.2">
      <c r="A105" s="90"/>
      <c r="B105" s="90"/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0"/>
      <c r="V105" s="90"/>
      <c r="W105" s="90"/>
    </row>
    <row r="106" spans="1:23" ht="13.5" hidden="1" customHeight="1" x14ac:dyDescent="0.2">
      <c r="A106" s="90"/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</row>
    <row r="107" spans="1:23" ht="13.5" hidden="1" customHeight="1" x14ac:dyDescent="0.2">
      <c r="A107" s="90"/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  <c r="V107" s="90"/>
      <c r="W107" s="90"/>
    </row>
    <row r="108" spans="1:23" ht="13.5" hidden="1" customHeight="1" x14ac:dyDescent="0.2">
      <c r="A108" s="90"/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  <c r="V108" s="90"/>
      <c r="W108" s="90"/>
    </row>
    <row r="109" spans="1:23" ht="13.5" hidden="1" customHeight="1" x14ac:dyDescent="0.2">
      <c r="A109" s="90"/>
      <c r="B109" s="90"/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0"/>
      <c r="V109" s="90"/>
      <c r="W109" s="90"/>
    </row>
    <row r="110" spans="1:23" ht="13.5" hidden="1" customHeight="1" x14ac:dyDescent="0.2">
      <c r="A110" s="90"/>
      <c r="B110" s="90"/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</row>
    <row r="111" spans="1:23" ht="13.5" hidden="1" customHeight="1" x14ac:dyDescent="0.2">
      <c r="A111" s="90"/>
      <c r="B111" s="90"/>
      <c r="C111" s="90"/>
      <c r="D111" s="90"/>
      <c r="E111" s="90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</row>
    <row r="112" spans="1:23" ht="13.5" hidden="1" customHeight="1" x14ac:dyDescent="0.2">
      <c r="A112" s="90"/>
      <c r="B112" s="90"/>
      <c r="C112" s="90"/>
      <c r="D112" s="90"/>
      <c r="E112" s="90"/>
      <c r="F112" s="90"/>
      <c r="G112" s="90"/>
      <c r="H112" s="90"/>
      <c r="I112" s="90"/>
      <c r="J112" s="90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0"/>
      <c r="V112" s="90"/>
      <c r="W112" s="90"/>
    </row>
    <row r="113" spans="1:23" ht="13.5" hidden="1" customHeight="1" x14ac:dyDescent="0.2">
      <c r="A113" s="90"/>
      <c r="B113" s="90"/>
      <c r="C113" s="90"/>
      <c r="D113" s="90"/>
      <c r="E113" s="90"/>
      <c r="F113" s="90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0"/>
      <c r="V113" s="90"/>
      <c r="W113" s="90"/>
    </row>
    <row r="114" spans="1:23" ht="13.5" hidden="1" customHeight="1" x14ac:dyDescent="0.2">
      <c r="A114" s="90"/>
      <c r="B114" s="90"/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0"/>
      <c r="V114" s="90"/>
      <c r="W114" s="90"/>
    </row>
    <row r="115" spans="1:23" ht="13.5" hidden="1" customHeight="1" x14ac:dyDescent="0.2">
      <c r="A115" s="90"/>
      <c r="B115" s="90"/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  <c r="V115" s="90"/>
      <c r="W115" s="90"/>
    </row>
    <row r="116" spans="1:23" ht="13.5" hidden="1" customHeight="1" x14ac:dyDescent="0.2">
      <c r="A116" s="90"/>
      <c r="B116" s="90"/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0"/>
      <c r="V116" s="90"/>
      <c r="W116" s="90"/>
    </row>
    <row r="117" spans="1:23" ht="13.5" hidden="1" customHeight="1" x14ac:dyDescent="0.2">
      <c r="A117" s="90"/>
      <c r="B117" s="90"/>
      <c r="C117" s="90"/>
      <c r="D117" s="90"/>
      <c r="E117" s="90"/>
      <c r="F117" s="90"/>
      <c r="G117" s="90"/>
      <c r="H117" s="90"/>
      <c r="I117" s="90"/>
      <c r="J117" s="90"/>
      <c r="K117" s="90"/>
      <c r="L117" s="90"/>
      <c r="M117" s="90"/>
      <c r="N117" s="90"/>
      <c r="O117" s="90"/>
      <c r="P117" s="90"/>
      <c r="Q117" s="90"/>
      <c r="R117" s="90"/>
      <c r="S117" s="90"/>
      <c r="T117" s="90"/>
      <c r="U117" s="90"/>
      <c r="V117" s="90"/>
      <c r="W117" s="90"/>
    </row>
    <row r="118" spans="1:23" ht="13.5" hidden="1" customHeight="1" x14ac:dyDescent="0.2">
      <c r="A118" s="90"/>
      <c r="B118" s="90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  <c r="V118" s="90"/>
      <c r="W118" s="90"/>
    </row>
    <row r="119" spans="1:23" ht="13.5" hidden="1" customHeight="1" x14ac:dyDescent="0.2">
      <c r="A119" s="90"/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</row>
    <row r="120" spans="1:23" ht="13.5" hidden="1" customHeight="1" x14ac:dyDescent="0.2">
      <c r="A120" s="90"/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</row>
    <row r="121" spans="1:23" ht="13.5" hidden="1" customHeight="1" x14ac:dyDescent="0.2"/>
    <row r="122" spans="1:23" ht="13.5" hidden="1" customHeight="1" x14ac:dyDescent="0.2"/>
    <row r="123" spans="1:23" ht="13.5" hidden="1" customHeight="1" x14ac:dyDescent="0.2"/>
    <row r="124" spans="1:23" ht="13.5" hidden="1" customHeight="1" x14ac:dyDescent="0.2"/>
    <row r="125" spans="1:23" ht="13.5" hidden="1" customHeight="1" x14ac:dyDescent="0.2"/>
    <row r="126" spans="1:23" ht="13.5" hidden="1" customHeight="1" x14ac:dyDescent="0.2"/>
    <row r="127" spans="1:23" ht="13.5" hidden="1" customHeight="1" x14ac:dyDescent="0.2"/>
    <row r="128" spans="1:23" ht="13.5" hidden="1" customHeight="1" x14ac:dyDescent="0.2"/>
    <row r="129" ht="13.5" hidden="1" customHeight="1" x14ac:dyDescent="0.2"/>
    <row r="130" ht="13.5" hidden="1" customHeight="1" x14ac:dyDescent="0.2"/>
    <row r="131" ht="13.5" hidden="1" customHeight="1" x14ac:dyDescent="0.2"/>
    <row r="132" ht="13.5" hidden="1" customHeight="1" x14ac:dyDescent="0.2"/>
    <row r="133" ht="13.5" hidden="1" customHeight="1" x14ac:dyDescent="0.2"/>
    <row r="134" ht="13.5" hidden="1" customHeight="1" x14ac:dyDescent="0.2"/>
    <row r="135" ht="13.5" hidden="1" customHeight="1" x14ac:dyDescent="0.2"/>
    <row r="136" ht="13.5" hidden="1" customHeight="1" x14ac:dyDescent="0.2"/>
    <row r="137" ht="13.5" hidden="1" customHeight="1" x14ac:dyDescent="0.2"/>
    <row r="138" ht="13.5" hidden="1" customHeight="1" x14ac:dyDescent="0.2"/>
    <row r="139" ht="13.5" hidden="1" customHeight="1" x14ac:dyDescent="0.2"/>
    <row r="140" ht="13.5" hidden="1" customHeight="1" x14ac:dyDescent="0.2"/>
    <row r="141" ht="13.5" hidden="1" customHeight="1" x14ac:dyDescent="0.2"/>
    <row r="142" ht="13.5" hidden="1" customHeight="1" x14ac:dyDescent="0.2"/>
    <row r="143" ht="13.5" hidden="1" customHeight="1" x14ac:dyDescent="0.2"/>
    <row r="144" ht="13.5" hidden="1" customHeight="1" x14ac:dyDescent="0.2"/>
    <row r="145" ht="13.5" hidden="1" customHeight="1" x14ac:dyDescent="0.2"/>
    <row r="146" ht="13.5" hidden="1" customHeight="1" x14ac:dyDescent="0.2"/>
    <row r="147" ht="13.5" hidden="1" customHeight="1" x14ac:dyDescent="0.2"/>
    <row r="148" ht="13.5" hidden="1" customHeight="1" x14ac:dyDescent="0.2"/>
    <row r="149" ht="13.5" hidden="1" customHeight="1" x14ac:dyDescent="0.2"/>
    <row r="150" ht="13.5" hidden="1" customHeight="1" x14ac:dyDescent="0.2"/>
    <row r="151" ht="13.5" hidden="1" customHeight="1" x14ac:dyDescent="0.2"/>
    <row r="152" ht="13.5" hidden="1" customHeight="1" x14ac:dyDescent="0.2"/>
    <row r="153" ht="13.5" hidden="1" customHeight="1" x14ac:dyDescent="0.2"/>
    <row r="154" ht="13.5" hidden="1" customHeight="1" x14ac:dyDescent="0.2"/>
    <row r="155" ht="13.5" hidden="1" customHeight="1" x14ac:dyDescent="0.2"/>
    <row r="156" ht="13.5" hidden="1" customHeight="1" x14ac:dyDescent="0.2"/>
    <row r="157" ht="13.5" hidden="1" customHeight="1" x14ac:dyDescent="0.2"/>
    <row r="158" ht="13.5" hidden="1" customHeight="1" x14ac:dyDescent="0.2"/>
    <row r="159" ht="13.5" hidden="1" customHeight="1" x14ac:dyDescent="0.2"/>
    <row r="160" ht="13.5" hidden="1" customHeight="1" x14ac:dyDescent="0.2"/>
    <row r="161" ht="13.5" hidden="1" customHeight="1" x14ac:dyDescent="0.2"/>
    <row r="162" ht="13.5" hidden="1" customHeight="1" x14ac:dyDescent="0.2"/>
    <row r="163" ht="13.5" hidden="1" customHeight="1" x14ac:dyDescent="0.2"/>
    <row r="164" ht="13.5" hidden="1" customHeight="1" x14ac:dyDescent="0.2"/>
    <row r="165" ht="13.5" hidden="1" customHeight="1" x14ac:dyDescent="0.2"/>
    <row r="166" ht="13.5" hidden="1" customHeight="1" x14ac:dyDescent="0.2"/>
    <row r="167" ht="13.5" hidden="1" customHeight="1" x14ac:dyDescent="0.2"/>
    <row r="168" ht="13.5" hidden="1" customHeight="1" x14ac:dyDescent="0.2"/>
    <row r="169" ht="13.5" hidden="1" customHeight="1" x14ac:dyDescent="0.2"/>
    <row r="170" ht="13.5" hidden="1" customHeight="1" x14ac:dyDescent="0.2"/>
    <row r="171" ht="13.5" hidden="1" customHeight="1" x14ac:dyDescent="0.2"/>
    <row r="172" ht="13.5" hidden="1" customHeight="1" x14ac:dyDescent="0.2"/>
    <row r="173" ht="13.5" hidden="1" customHeight="1" x14ac:dyDescent="0.2"/>
    <row r="174" ht="13.5" hidden="1" customHeight="1" x14ac:dyDescent="0.2"/>
    <row r="175" ht="13.5" hidden="1" customHeight="1" x14ac:dyDescent="0.2"/>
    <row r="176" ht="13.5" hidden="1" customHeight="1" x14ac:dyDescent="0.2"/>
    <row r="177" ht="13.5" hidden="1" customHeight="1" x14ac:dyDescent="0.2"/>
    <row r="178" ht="13.5" hidden="1" customHeight="1" x14ac:dyDescent="0.2"/>
    <row r="179" ht="13.5" hidden="1" customHeight="1" x14ac:dyDescent="0.2"/>
    <row r="180" ht="13.5" hidden="1" customHeight="1" x14ac:dyDescent="0.2"/>
    <row r="181" ht="13.5" hidden="1" customHeight="1" x14ac:dyDescent="0.2"/>
    <row r="182" ht="13.5" hidden="1" customHeight="1" x14ac:dyDescent="0.2"/>
    <row r="183" ht="13.5" hidden="1" customHeight="1" x14ac:dyDescent="0.2"/>
    <row r="184" ht="13.5" hidden="1" customHeight="1" x14ac:dyDescent="0.2"/>
    <row r="185" ht="13.5" hidden="1" customHeight="1" x14ac:dyDescent="0.2"/>
    <row r="186" ht="13.5" hidden="1" customHeight="1" x14ac:dyDescent="0.2"/>
    <row r="187" ht="13.5" hidden="1" customHeight="1" x14ac:dyDescent="0.2"/>
    <row r="188" ht="13.5" hidden="1" customHeight="1" x14ac:dyDescent="0.2"/>
    <row r="189" ht="13.5" hidden="1" customHeight="1" x14ac:dyDescent="0.2"/>
    <row r="190" ht="13.5" hidden="1" customHeight="1" x14ac:dyDescent="0.2"/>
    <row r="191" ht="13.5" hidden="1" customHeight="1" x14ac:dyDescent="0.2"/>
    <row r="192" ht="13.5" hidden="1" customHeight="1" x14ac:dyDescent="0.2"/>
    <row r="193" ht="13.5" hidden="1" customHeight="1" x14ac:dyDescent="0.2"/>
    <row r="194" ht="13.5" hidden="1" customHeight="1" x14ac:dyDescent="0.2"/>
    <row r="195" ht="13.5" hidden="1" customHeight="1" x14ac:dyDescent="0.2"/>
    <row r="196" ht="13.5" hidden="1" customHeight="1" x14ac:dyDescent="0.2"/>
    <row r="197" ht="13.5" hidden="1" customHeight="1" x14ac:dyDescent="0.2"/>
    <row r="198" ht="13.5" hidden="1" customHeight="1" x14ac:dyDescent="0.2"/>
    <row r="199" ht="13.5" hidden="1" customHeight="1" x14ac:dyDescent="0.2"/>
    <row r="200" ht="13.5" hidden="1" customHeight="1" x14ac:dyDescent="0.2"/>
    <row r="201" ht="13.5" hidden="1" customHeight="1" x14ac:dyDescent="0.2"/>
    <row r="202" ht="13.5" hidden="1" customHeight="1" x14ac:dyDescent="0.2"/>
    <row r="203" ht="13.5" hidden="1" customHeight="1" x14ac:dyDescent="0.2"/>
    <row r="204" ht="13.5" hidden="1" customHeight="1" x14ac:dyDescent="0.2"/>
    <row r="205" ht="13.5" hidden="1" customHeight="1" x14ac:dyDescent="0.2"/>
    <row r="206" ht="13.5" hidden="1" customHeight="1" x14ac:dyDescent="0.2"/>
    <row r="207" ht="13.5" hidden="1" customHeight="1" x14ac:dyDescent="0.2"/>
    <row r="208" ht="13.5" hidden="1" customHeight="1" x14ac:dyDescent="0.2"/>
    <row r="209" ht="13.5" hidden="1" customHeight="1" x14ac:dyDescent="0.2"/>
    <row r="210" ht="13.5" hidden="1" customHeight="1" x14ac:dyDescent="0.2"/>
    <row r="211" ht="13.5" hidden="1" customHeight="1" x14ac:dyDescent="0.2"/>
    <row r="212" ht="13.5" hidden="1" customHeight="1" x14ac:dyDescent="0.2"/>
    <row r="213" ht="13.5" hidden="1" customHeight="1" x14ac:dyDescent="0.2"/>
    <row r="214" ht="13.5" hidden="1" customHeight="1" x14ac:dyDescent="0.2"/>
    <row r="215" ht="13.5" hidden="1" customHeight="1" x14ac:dyDescent="0.2"/>
    <row r="216" ht="13.5" hidden="1" customHeight="1" x14ac:dyDescent="0.2"/>
    <row r="217" ht="13.5" hidden="1" customHeight="1" x14ac:dyDescent="0.2"/>
    <row r="218" ht="13.5" hidden="1" customHeight="1" x14ac:dyDescent="0.2"/>
    <row r="219" ht="13.5" hidden="1" customHeight="1" x14ac:dyDescent="0.2"/>
    <row r="220" ht="13.5" hidden="1" customHeight="1" x14ac:dyDescent="0.2"/>
    <row r="221" ht="13.5" hidden="1" customHeight="1" x14ac:dyDescent="0.2"/>
    <row r="222" ht="13.5" hidden="1" customHeight="1" x14ac:dyDescent="0.2"/>
    <row r="223" ht="13.5" hidden="1" customHeight="1" x14ac:dyDescent="0.2"/>
    <row r="224" ht="13.5" hidden="1" customHeight="1" x14ac:dyDescent="0.2"/>
    <row r="225" ht="13.5" hidden="1" customHeight="1" x14ac:dyDescent="0.2"/>
    <row r="226" ht="13.5" hidden="1" customHeight="1" x14ac:dyDescent="0.2"/>
    <row r="227" ht="13.5" hidden="1" customHeight="1" x14ac:dyDescent="0.2"/>
    <row r="228" ht="13.5" hidden="1" customHeight="1" x14ac:dyDescent="0.2"/>
    <row r="229" ht="13.5" hidden="1" customHeight="1" x14ac:dyDescent="0.2"/>
    <row r="230" ht="13.5" hidden="1" customHeight="1" x14ac:dyDescent="0.2"/>
    <row r="231" ht="13.5" hidden="1" customHeight="1" x14ac:dyDescent="0.2"/>
    <row r="232" ht="13.5" hidden="1" customHeight="1" x14ac:dyDescent="0.2"/>
    <row r="233" ht="13.5" hidden="1" customHeight="1" x14ac:dyDescent="0.2"/>
    <row r="234" ht="13.5" hidden="1" customHeight="1" x14ac:dyDescent="0.2"/>
    <row r="235" ht="13.5" hidden="1" customHeight="1" x14ac:dyDescent="0.2"/>
    <row r="236" ht="13.5" hidden="1" customHeight="1" x14ac:dyDescent="0.2"/>
    <row r="237" ht="13.5" hidden="1" customHeight="1" x14ac:dyDescent="0.2"/>
    <row r="238" ht="13.5" hidden="1" customHeight="1" x14ac:dyDescent="0.2"/>
    <row r="239" ht="13.5" hidden="1" customHeight="1" x14ac:dyDescent="0.2"/>
    <row r="240" ht="13.5" hidden="1" customHeight="1" x14ac:dyDescent="0.2"/>
    <row r="241" ht="13.5" hidden="1" customHeight="1" x14ac:dyDescent="0.2"/>
    <row r="242" ht="13.5" hidden="1" customHeight="1" x14ac:dyDescent="0.2"/>
    <row r="243" ht="13.5" hidden="1" customHeight="1" x14ac:dyDescent="0.2"/>
    <row r="244" ht="13.5" hidden="1" customHeight="1" x14ac:dyDescent="0.2"/>
    <row r="245" ht="13.5" hidden="1" customHeight="1" x14ac:dyDescent="0.2"/>
    <row r="246" ht="13.5" hidden="1" customHeight="1" x14ac:dyDescent="0.2"/>
    <row r="247" ht="13.5" hidden="1" customHeight="1" x14ac:dyDescent="0.2"/>
    <row r="248" ht="13.5" hidden="1" customHeight="1" x14ac:dyDescent="0.2"/>
    <row r="249" ht="13.5" hidden="1" customHeight="1" x14ac:dyDescent="0.2"/>
    <row r="250" ht="13.5" hidden="1" customHeight="1" x14ac:dyDescent="0.2"/>
    <row r="251" ht="13.5" hidden="1" customHeight="1" x14ac:dyDescent="0.2"/>
    <row r="252" ht="13.5" hidden="1" customHeight="1" x14ac:dyDescent="0.2"/>
    <row r="253" ht="13.5" hidden="1" customHeight="1" x14ac:dyDescent="0.2"/>
    <row r="254" ht="13.5" hidden="1" customHeight="1" x14ac:dyDescent="0.2"/>
    <row r="255" ht="13.5" hidden="1" customHeight="1" x14ac:dyDescent="0.2"/>
    <row r="256" ht="13.5" hidden="1" customHeight="1" x14ac:dyDescent="0.2"/>
    <row r="257" ht="13.5" hidden="1" customHeight="1" x14ac:dyDescent="0.2"/>
    <row r="258" ht="13.5" hidden="1" customHeight="1" x14ac:dyDescent="0.2"/>
    <row r="259" ht="13.5" hidden="1" customHeight="1" x14ac:dyDescent="0.2"/>
    <row r="260" ht="13.5" hidden="1" customHeight="1" x14ac:dyDescent="0.2"/>
    <row r="261" ht="13.5" hidden="1" customHeight="1" x14ac:dyDescent="0.2"/>
    <row r="262" ht="13.5" hidden="1" customHeight="1" x14ac:dyDescent="0.2"/>
    <row r="263" ht="13.5" hidden="1" customHeight="1" x14ac:dyDescent="0.2"/>
    <row r="264" ht="13.5" hidden="1" customHeight="1" x14ac:dyDescent="0.2"/>
    <row r="265" ht="13.5" hidden="1" customHeight="1" x14ac:dyDescent="0.2"/>
    <row r="266" ht="13.5" hidden="1" customHeight="1" x14ac:dyDescent="0.2"/>
    <row r="267" ht="13.5" hidden="1" customHeight="1" x14ac:dyDescent="0.2"/>
    <row r="268" ht="13.5" hidden="1" customHeight="1" x14ac:dyDescent="0.2"/>
    <row r="269" ht="13.5" hidden="1" customHeight="1" x14ac:dyDescent="0.2"/>
    <row r="270" ht="13.5" hidden="1" customHeight="1" x14ac:dyDescent="0.2"/>
    <row r="271" ht="13.5" hidden="1" customHeight="1" x14ac:dyDescent="0.2"/>
    <row r="272" ht="13.5" hidden="1" customHeight="1" x14ac:dyDescent="0.2"/>
    <row r="273" ht="13.5" hidden="1" customHeight="1" x14ac:dyDescent="0.2"/>
    <row r="274" ht="13.5" hidden="1" customHeight="1" x14ac:dyDescent="0.2"/>
    <row r="275" ht="13.5" hidden="1" customHeight="1" x14ac:dyDescent="0.2"/>
    <row r="276" ht="13.5" hidden="1" customHeight="1" x14ac:dyDescent="0.2"/>
    <row r="277" ht="13.5" hidden="1" customHeight="1" x14ac:dyDescent="0.2"/>
    <row r="278" ht="13.5" hidden="1" customHeight="1" x14ac:dyDescent="0.2"/>
    <row r="279" ht="13.5" hidden="1" customHeight="1" x14ac:dyDescent="0.2"/>
    <row r="280" ht="13.5" hidden="1" customHeight="1" x14ac:dyDescent="0.2"/>
    <row r="281" ht="13.5" hidden="1" customHeight="1" x14ac:dyDescent="0.2"/>
    <row r="282" ht="13.5" hidden="1" customHeight="1" x14ac:dyDescent="0.2"/>
    <row r="283" ht="13.5" hidden="1" customHeight="1" x14ac:dyDescent="0.2"/>
    <row r="284" ht="13.5" hidden="1" customHeight="1" x14ac:dyDescent="0.2"/>
    <row r="285" ht="13.5" hidden="1" customHeight="1" x14ac:dyDescent="0.2"/>
    <row r="286" ht="13.5" hidden="1" customHeight="1" x14ac:dyDescent="0.2"/>
    <row r="287" ht="13.5" hidden="1" customHeight="1" x14ac:dyDescent="0.2"/>
    <row r="288" ht="13.5" hidden="1" customHeight="1" x14ac:dyDescent="0.2"/>
    <row r="289" ht="13.5" hidden="1" customHeight="1" x14ac:dyDescent="0.2"/>
    <row r="290" ht="13.5" hidden="1" customHeight="1" x14ac:dyDescent="0.2"/>
    <row r="291" ht="13.5" hidden="1" customHeight="1" x14ac:dyDescent="0.2"/>
    <row r="292" ht="13.5" hidden="1" customHeight="1" x14ac:dyDescent="0.2"/>
    <row r="293" ht="13.5" hidden="1" customHeight="1" x14ac:dyDescent="0.2"/>
    <row r="294" ht="13.5" hidden="1" customHeight="1" x14ac:dyDescent="0.2"/>
    <row r="295" ht="13.5" hidden="1" customHeight="1" x14ac:dyDescent="0.2"/>
    <row r="296" ht="13.5" hidden="1" customHeight="1" x14ac:dyDescent="0.2"/>
    <row r="297" ht="13.5" hidden="1" customHeight="1" x14ac:dyDescent="0.2"/>
    <row r="298" ht="13.5" hidden="1" customHeight="1" x14ac:dyDescent="0.2"/>
    <row r="299" ht="13.5" hidden="1" customHeight="1" x14ac:dyDescent="0.2"/>
    <row r="300" ht="13.5" hidden="1" customHeight="1" x14ac:dyDescent="0.2"/>
    <row r="301" ht="13.5" hidden="1" customHeight="1" x14ac:dyDescent="0.2"/>
    <row r="302" ht="13.5" hidden="1" customHeight="1" x14ac:dyDescent="0.2"/>
    <row r="303" ht="13.5" hidden="1" customHeight="1" x14ac:dyDescent="0.2"/>
    <row r="304" ht="13.5" hidden="1" customHeight="1" x14ac:dyDescent="0.2"/>
    <row r="305" ht="13.5" hidden="1" customHeight="1" x14ac:dyDescent="0.2"/>
    <row r="306" ht="13.5" hidden="1" customHeight="1" x14ac:dyDescent="0.2"/>
    <row r="307" ht="13.5" hidden="1" customHeight="1" x14ac:dyDescent="0.2"/>
    <row r="308" ht="13.5" hidden="1" customHeight="1" x14ac:dyDescent="0.2"/>
    <row r="309" ht="13.5" hidden="1" customHeight="1" x14ac:dyDescent="0.2"/>
    <row r="310" ht="13.5" hidden="1" customHeight="1" x14ac:dyDescent="0.2"/>
    <row r="311" ht="13.5" hidden="1" customHeight="1" x14ac:dyDescent="0.2"/>
    <row r="312" ht="13.5" hidden="1" customHeight="1" x14ac:dyDescent="0.2"/>
    <row r="313" ht="13.5" hidden="1" customHeight="1" x14ac:dyDescent="0.2"/>
    <row r="314" ht="13.5" hidden="1" customHeight="1" x14ac:dyDescent="0.2"/>
    <row r="315" ht="13.5" hidden="1" customHeight="1" x14ac:dyDescent="0.2"/>
    <row r="316" ht="13.5" hidden="1" customHeight="1" x14ac:dyDescent="0.2"/>
    <row r="317" ht="13.5" hidden="1" customHeight="1" x14ac:dyDescent="0.2"/>
    <row r="318" ht="13.5" hidden="1" customHeight="1" x14ac:dyDescent="0.2"/>
    <row r="319" ht="13.5" hidden="1" customHeight="1" x14ac:dyDescent="0.2"/>
    <row r="320" ht="13.5" hidden="1" customHeight="1" x14ac:dyDescent="0.2"/>
    <row r="321" ht="13.5" hidden="1" customHeight="1" x14ac:dyDescent="0.2"/>
    <row r="322" ht="13.5" hidden="1" customHeight="1" x14ac:dyDescent="0.2"/>
    <row r="323" ht="13.5" hidden="1" customHeight="1" x14ac:dyDescent="0.2"/>
    <row r="324" ht="13.5" hidden="1" customHeight="1" x14ac:dyDescent="0.2"/>
    <row r="325" ht="13.5" hidden="1" customHeight="1" x14ac:dyDescent="0.2"/>
    <row r="326" ht="13.5" hidden="1" customHeight="1" x14ac:dyDescent="0.2"/>
    <row r="327" ht="13.5" hidden="1" customHeight="1" x14ac:dyDescent="0.2"/>
    <row r="328" ht="13.5" hidden="1" customHeight="1" x14ac:dyDescent="0.2"/>
    <row r="329" ht="13.5" hidden="1" customHeight="1" x14ac:dyDescent="0.2"/>
    <row r="330" ht="13.5" hidden="1" customHeight="1" x14ac:dyDescent="0.2"/>
    <row r="331" ht="13.5" hidden="1" customHeight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  <row r="429" hidden="1" x14ac:dyDescent="0.2"/>
    <row r="430" hidden="1" x14ac:dyDescent="0.2"/>
    <row r="431" hidden="1" x14ac:dyDescent="0.2"/>
    <row r="432" hidden="1" x14ac:dyDescent="0.2"/>
    <row r="433" hidden="1" x14ac:dyDescent="0.2"/>
    <row r="434" hidden="1" x14ac:dyDescent="0.2"/>
    <row r="435" hidden="1" x14ac:dyDescent="0.2"/>
    <row r="436" hidden="1" x14ac:dyDescent="0.2"/>
    <row r="437" hidden="1" x14ac:dyDescent="0.2"/>
    <row r="438" hidden="1" x14ac:dyDescent="0.2"/>
    <row r="439" hidden="1" x14ac:dyDescent="0.2"/>
    <row r="440" hidden="1" x14ac:dyDescent="0.2"/>
    <row r="441" hidden="1" x14ac:dyDescent="0.2"/>
    <row r="442" hidden="1" x14ac:dyDescent="0.2"/>
    <row r="443" hidden="1" x14ac:dyDescent="0.2"/>
    <row r="444" hidden="1" x14ac:dyDescent="0.2"/>
    <row r="445" hidden="1" x14ac:dyDescent="0.2"/>
    <row r="446" hidden="1" x14ac:dyDescent="0.2"/>
    <row r="447" hidden="1" x14ac:dyDescent="0.2"/>
    <row r="448" hidden="1" x14ac:dyDescent="0.2"/>
    <row r="449" hidden="1" x14ac:dyDescent="0.2"/>
    <row r="450" hidden="1" x14ac:dyDescent="0.2"/>
    <row r="451" hidden="1" x14ac:dyDescent="0.2"/>
    <row r="452" hidden="1" x14ac:dyDescent="0.2"/>
    <row r="453" hidden="1" x14ac:dyDescent="0.2"/>
    <row r="454" hidden="1" x14ac:dyDescent="0.2"/>
    <row r="455" hidden="1" x14ac:dyDescent="0.2"/>
    <row r="456" hidden="1" x14ac:dyDescent="0.2"/>
    <row r="457" hidden="1" x14ac:dyDescent="0.2"/>
    <row r="458" hidden="1" x14ac:dyDescent="0.2"/>
    <row r="459" hidden="1" x14ac:dyDescent="0.2"/>
    <row r="460" hidden="1" x14ac:dyDescent="0.2"/>
    <row r="461" hidden="1" x14ac:dyDescent="0.2"/>
    <row r="462" hidden="1" x14ac:dyDescent="0.2"/>
    <row r="463" hidden="1" x14ac:dyDescent="0.2"/>
    <row r="464" hidden="1" x14ac:dyDescent="0.2"/>
    <row r="465" hidden="1" x14ac:dyDescent="0.2"/>
    <row r="466" hidden="1" x14ac:dyDescent="0.2"/>
    <row r="467" hidden="1" x14ac:dyDescent="0.2"/>
    <row r="468" hidden="1" x14ac:dyDescent="0.2"/>
    <row r="469" hidden="1" x14ac:dyDescent="0.2"/>
    <row r="470" hidden="1" x14ac:dyDescent="0.2"/>
    <row r="471" hidden="1" x14ac:dyDescent="0.2"/>
  </sheetData>
  <mergeCells count="3">
    <mergeCell ref="B17:B20"/>
    <mergeCell ref="B46:B63"/>
    <mergeCell ref="D6:R6"/>
  </mergeCells>
  <conditionalFormatting sqref="R2">
    <cfRule type="expression" dxfId="2" priority="1">
      <formula>R2="Check!"</formula>
    </cfRule>
  </conditionalFormatting>
  <hyperlinks>
    <hyperlink ref="R1" location="Menu!A1" display="Menu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Legend</vt:lpstr>
      <vt:lpstr>Menu</vt:lpstr>
      <vt:lpstr>Project List</vt:lpstr>
      <vt:lpstr>Project List Volumes</vt:lpstr>
      <vt:lpstr>Inflation</vt:lpstr>
      <vt:lpstr>Historical Expenditure</vt:lpstr>
      <vt:lpstr>Historical Volumes</vt:lpstr>
      <vt:lpstr>Forecast Expenditure</vt:lpstr>
      <vt:lpstr>Forecast Volumes</vt:lpstr>
      <vt:lpstr>Direct Capex</vt:lpstr>
      <vt:lpstr>Reset RIN 2.2 Repex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2020-01-28T04:56:50Z</dcterms:modified>
</cp:coreProperties>
</file>