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8800" windowHeight="12300" firstSheet="1" activeTab="1"/>
  </bookViews>
  <sheets>
    <sheet name="Instructions" sheetId="2" r:id="rId1"/>
    <sheet name="Return on Assets"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F11" i="1"/>
  <c r="G11" i="1"/>
  <c r="D11" i="1"/>
  <c r="E24" i="1"/>
  <c r="F24" i="1"/>
  <c r="G24" i="1"/>
  <c r="D24" i="1"/>
  <c r="G5" i="1" l="1"/>
  <c r="F5" i="1"/>
  <c r="E5" i="1"/>
  <c r="D5" i="1"/>
  <c r="G31" i="1" l="1"/>
  <c r="F31" i="1"/>
  <c r="E31" i="1"/>
  <c r="D31" i="1"/>
  <c r="G30" i="1"/>
  <c r="F30" i="1"/>
  <c r="E30" i="1"/>
  <c r="D30" i="1"/>
  <c r="G29" i="1"/>
  <c r="F29" i="1"/>
  <c r="E29" i="1"/>
  <c r="D29" i="1"/>
  <c r="G28" i="1"/>
  <c r="F28" i="1"/>
  <c r="E28" i="1"/>
  <c r="D28" i="1"/>
  <c r="G27" i="1"/>
  <c r="F27" i="1"/>
  <c r="E27" i="1"/>
  <c r="D27" i="1"/>
  <c r="D32" i="1" l="1"/>
  <c r="D34" i="1" s="1"/>
  <c r="E32" i="1"/>
  <c r="E34" i="1" s="1"/>
  <c r="G32" i="1"/>
  <c r="G34" i="1" s="1"/>
  <c r="F32" i="1"/>
  <c r="F34" i="1" s="1"/>
  <c r="G10" i="1" l="1"/>
  <c r="G12" i="1" s="1"/>
  <c r="F10" i="1"/>
  <c r="F12" i="1" s="1"/>
  <c r="E10" i="1"/>
  <c r="E12" i="1" s="1"/>
  <c r="D10" i="1"/>
  <c r="D12" i="1" s="1"/>
  <c r="D4" i="1"/>
  <c r="D6" i="1" s="1"/>
  <c r="F4" i="1"/>
  <c r="F6" i="1" s="1"/>
  <c r="E4" i="1"/>
  <c r="E6" i="1" s="1"/>
  <c r="G4" i="1"/>
  <c r="G6" i="1" s="1"/>
</calcChain>
</file>

<file path=xl/sharedStrings.xml><?xml version="1.0" encoding="utf-8"?>
<sst xmlns="http://schemas.openxmlformats.org/spreadsheetml/2006/main" count="43" uniqueCount="37">
  <si>
    <t>Standard Control Services</t>
  </si>
  <si>
    <t>Return on Assets</t>
  </si>
  <si>
    <t>Incentive Schemes</t>
  </si>
  <si>
    <t>Source: Annual RIN</t>
  </si>
  <si>
    <t>Earnings before interest and tax ($ Nominal)</t>
  </si>
  <si>
    <t>Depreciation (Straightline)</t>
  </si>
  <si>
    <t>Updates for EBIT</t>
  </si>
  <si>
    <t>RoA using SL depreciation, including incentives</t>
  </si>
  <si>
    <t>Regulatory Asset Base ($ Nominal)</t>
  </si>
  <si>
    <t>Regulatory asset base ($ Nominal)</t>
  </si>
  <si>
    <t xml:space="preserve">Revenue (excluding interest and capital contributions)  </t>
  </si>
  <si>
    <t>Expenditure (excluding depreciation, finance charges and impairment losses)</t>
  </si>
  <si>
    <t>EBIT including incentives - Straightline depreciation ($ Nominal)</t>
  </si>
  <si>
    <t>Total Incentive Schemes ($ Nominal)</t>
  </si>
  <si>
    <t>EBIT exclusive of incentives - Straightline depreciation ($ Nominal)</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</si>
  <si>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</si>
  <si>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</si>
  <si>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</si>
  <si>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</si>
  <si>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Revenue is adjusted to exclude capital contributions and interest income.</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</si>
  <si>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</si>
  <si>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</si>
  <si>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</si>
  <si>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</si>
  <si>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t>pre-tax real WACC</t>
  </si>
  <si>
    <t>Source: Powercor 2016-20 PTRM and updates</t>
  </si>
  <si>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pre-tax real WACC.  </t>
    </r>
  </si>
  <si>
    <r>
      <t>·</t>
    </r>
    <r>
      <rPr>
        <sz val="7"/>
        <color theme="1"/>
        <rFont val="Times New Roman"/>
        <family val="1"/>
      </rPr>
      <t xml:space="preserve">         </t>
    </r>
    <r>
      <rPr>
        <sz val="11"/>
        <color theme="1"/>
        <rFont val="Arial"/>
        <family val="2"/>
      </rPr>
      <t>Expenditure is adjusted to exclude depreciation, finance charges and impairment losses.</t>
    </r>
  </si>
  <si>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we have used a final decision / updated PTRM for the relevant regulatory years. Note we will update our analysis as the RFMs become available.  </t>
    </r>
  </si>
  <si>
    <t>RoA using SL depreciation, excluding incentives</t>
  </si>
  <si>
    <t>EBSS ($ Nominal)</t>
  </si>
  <si>
    <t>STPIS ($ Nominal)</t>
  </si>
  <si>
    <t>S Factor True Up ($ Nominal)</t>
  </si>
  <si>
    <t>F Factor ($ Nominal)</t>
  </si>
  <si>
    <t>Other ($ Nominal)</t>
  </si>
  <si>
    <t>Source: Powercor 2016-20 RFM / Powercor EB RIN</t>
  </si>
  <si>
    <t>Source: Powercor EB RINs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</si>
</sst>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quot;#,##0"/>
    <numFmt numFmtId="165" formatCode="_-* #,##0_-;\-* #,##0_-;_-* &quot;-&quot;??_-;_-@_-"/>
    <numFmt numFmtId="166" formatCode="&quot;$&quot;#,##0.00"/>
  </numFmts>
  <fonts count="13" x14ac:knownFonts="1">
    <font>
      <sz val="11"/>
      <color theme="1"/>
      <name val="Calibri"/>
      <family val="2"/>
      <scheme val="minor"/>
    </font>
    <font>
      <sz val="11"/>
      <color theme="1"/>
      <name val="Calibri"/>
      <family val="2"/>
      <scheme val="minor"/>
    </font>
    <font>
      <b/>
      <sz val="9"/>
      <color rgb="FFFFFFFF"/>
      <name val="Malgun Gothic"/>
      <family val="2"/>
    </font>
    <font>
      <sz val="9"/>
      <color theme="1"/>
      <name val="Malgun Gothic"/>
      <family val="2"/>
    </font>
    <font>
      <b/>
      <sz val="9"/>
      <name val="Malgun Gothic"/>
      <family val="2"/>
    </font>
    <font>
      <sz val="9"/>
      <name val="Malgun Gothic"/>
      <family val="2"/>
    </font>
    <font>
      <b/>
      <sz val="9"/>
      <color theme="1"/>
      <name val="Malgun Gothic"/>
      <family val="2"/>
    </font>
    <font>
      <b/>
      <sz val="11"/>
      <color theme="1"/>
      <name val="Calibri"/>
      <family val="2"/>
      <scheme val="minor"/>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
      <sz val="9"/>
      <color theme="0" tint="-0.34998626667073579"/>
      <name val="Malgun Gothic"/>
      <family val="2"/>
    </font>
  </fonts>
  <fills count="4">
    <fill>
      <patternFill patternType="none"/>
    </fill>
    <fill>
      <patternFill patternType="gray125"/>
    </fill>
    <fill>
      <patternFill patternType="solid">
        <fgColor rgb="FF7F878D"/>
        <bgColor indexed="64"/>
      </patternFill>
    </fill>
    <fill>
      <patternFill patternType="solid">
        <fgColor rgb="FFFFFFFF"/>
        <bgColor indexed="64"/>
      </patternFill>
    </fill>
  </fills>
  <borders count="13">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2">
    <xf numFmtId="0" fontId="0" fillId="0" borderId="0" xfId="0"/>
    <xf numFmtId="0" fontId="2" fillId="2" borderId="1"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5" fillId="3" borderId="4" xfId="0" applyNumberFormat="1" applyFont="1" applyFill="1" applyBorder="1" applyAlignment="1">
      <alignment vertical="center"/>
    </xf>
    <xf numFmtId="0" fontId="5" fillId="3" borderId="8" xfId="0" applyNumberFormat="1" applyFont="1" applyFill="1" applyBorder="1" applyAlignment="1">
      <alignment vertical="center"/>
    </xf>
    <xf numFmtId="0" fontId="4" fillId="3" borderId="3" xfId="0" applyNumberFormat="1" applyFont="1" applyFill="1" applyBorder="1" applyAlignment="1">
      <alignment vertical="center"/>
    </xf>
    <xf numFmtId="0" fontId="4" fillId="0" borderId="0" xfId="0" applyNumberFormat="1" applyFont="1" applyFill="1" applyBorder="1" applyAlignment="1">
      <alignment vertical="center"/>
    </xf>
    <xf numFmtId="0" fontId="6" fillId="0" borderId="0" xfId="0" applyFont="1" applyFill="1"/>
    <xf numFmtId="0" fontId="3" fillId="0" borderId="0" xfId="0" applyFont="1" applyFill="1"/>
    <xf numFmtId="0" fontId="3" fillId="0" borderId="0" xfId="0" applyFont="1"/>
    <xf numFmtId="164" fontId="3" fillId="0" borderId="0" xfId="0" applyNumberFormat="1" applyFont="1"/>
    <xf numFmtId="165" fontId="3" fillId="0" borderId="0" xfId="2" applyNumberFormat="1" applyFont="1"/>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2" fillId="2" borderId="5" xfId="0" applyNumberFormat="1" applyFont="1" applyFill="1" applyBorder="1" applyAlignment="1">
      <alignment horizontal="left" vertical="center"/>
    </xf>
    <xf numFmtId="0" fontId="2" fillId="2" borderId="6" xfId="0" applyNumberFormat="1" applyFont="1" applyFill="1" applyBorder="1" applyAlignment="1">
      <alignment horizontal="left" vertical="center"/>
    </xf>
    <xf numFmtId="0" fontId="2" fillId="2" borderId="7"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164" fontId="5" fillId="3" borderId="5"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164" fontId="5" fillId="3" borderId="11" xfId="0" applyNumberFormat="1" applyFont="1" applyFill="1" applyBorder="1" applyAlignment="1">
      <alignment horizontal="center" vertical="center"/>
    </xf>
    <xf numFmtId="10" fontId="4" fillId="3" borderId="9" xfId="1" applyNumberFormat="1" applyFont="1" applyFill="1" applyBorder="1" applyAlignment="1">
      <alignment horizontal="center" vertical="center"/>
    </xf>
    <xf numFmtId="10" fontId="4" fillId="3" borderId="10" xfId="1" applyNumberFormat="1" applyFont="1" applyFill="1" applyBorder="1" applyAlignment="1">
      <alignment horizontal="center" vertical="center"/>
    </xf>
    <xf numFmtId="10" fontId="4" fillId="3" borderId="11" xfId="1" applyNumberFormat="1" applyFont="1" applyFill="1" applyBorder="1" applyAlignment="1">
      <alignment horizontal="center" vertical="center"/>
    </xf>
    <xf numFmtId="0" fontId="3" fillId="0" borderId="0" xfId="0" applyFont="1" applyBorder="1"/>
    <xf numFmtId="0" fontId="6" fillId="0" borderId="1" xfId="0" applyFont="1" applyBorder="1"/>
    <xf numFmtId="0" fontId="3" fillId="0" borderId="1" xfId="0" applyFont="1" applyBorder="1"/>
    <xf numFmtId="164" fontId="3" fillId="0" borderId="1" xfId="0" applyNumberFormat="1" applyFont="1" applyBorder="1"/>
    <xf numFmtId="0" fontId="6" fillId="0" borderId="1" xfId="0" applyFont="1" applyFill="1" applyBorder="1"/>
    <xf numFmtId="0" fontId="0" fillId="0" borderId="0" xfId="0" applyFill="1"/>
    <xf numFmtId="0" fontId="4" fillId="3" borderId="0" xfId="0" applyNumberFormat="1" applyFont="1" applyFill="1" applyBorder="1" applyAlignment="1">
      <alignment vertical="center"/>
    </xf>
    <xf numFmtId="0" fontId="4" fillId="0" borderId="1" xfId="0" applyNumberFormat="1" applyFont="1" applyFill="1" applyBorder="1" applyAlignment="1">
      <alignment vertical="center"/>
    </xf>
    <xf numFmtId="0" fontId="8" fillId="0" borderId="0" xfId="0" applyFont="1"/>
    <xf numFmtId="0" fontId="9" fillId="0" borderId="0" xfId="0" applyFont="1" applyAlignment="1">
      <alignment vertical="center"/>
    </xf>
    <xf numFmtId="0" fontId="10" fillId="0" borderId="0" xfId="0" applyFont="1" applyAlignment="1">
      <alignment horizontal="left" vertical="center" wrapText="1" indent="5"/>
    </xf>
    <xf numFmtId="10" fontId="3" fillId="0" borderId="2" xfId="0" applyNumberFormat="1" applyFont="1" applyBorder="1" applyAlignment="1">
      <alignment horizontal="center"/>
    </xf>
    <xf numFmtId="10" fontId="3" fillId="0" borderId="1" xfId="0" applyNumberFormat="1" applyFont="1" applyBorder="1" applyAlignment="1">
      <alignment horizontal="center"/>
    </xf>
    <xf numFmtId="10" fontId="3" fillId="0" borderId="12" xfId="0" applyNumberFormat="1" applyFont="1" applyBorder="1" applyAlignment="1">
      <alignment horizontal="center"/>
    </xf>
    <xf numFmtId="165" fontId="12" fillId="0" borderId="0" xfId="2" applyNumberFormat="1" applyFont="1"/>
    <xf numFmtId="164" fontId="12" fillId="0" borderId="0" xfId="0" applyNumberFormat="1" applyFont="1"/>
    <xf numFmtId="0" fontId="12" fillId="0" borderId="0" xfId="0" applyFont="1"/>
    <xf numFmtId="0" fontId="12" fillId="0" borderId="0" xfId="0" applyFont="1" applyFill="1" applyAlignment="1">
      <alignment horizontal="right"/>
    </xf>
    <xf numFmtId="0" fontId="12" fillId="0" borderId="0" xfId="0" applyFont="1" applyAlignment="1">
      <alignment horizontal="right"/>
    </xf>
    <xf numFmtId="0" fontId="0" fillId="0" borderId="0" xfId="0" applyBorder="1"/>
    <xf numFmtId="165" fontId="0" fillId="0" borderId="0" xfId="2" applyNumberFormat="1" applyFont="1" applyBorder="1"/>
    <xf numFmtId="0" fontId="7" fillId="0" borderId="0" xfId="0" applyFont="1" applyBorder="1"/>
    <xf numFmtId="166" fontId="3" fillId="0" borderId="0" xfId="0" applyNumberFormat="1" applyFont="1" applyBorder="1"/>
    <xf numFmtId="0" fontId="3" fillId="0" borderId="0" xfId="0" applyFont="1" applyFill="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Profitability%20measures%20review/Data%20sent%20to%20SPs/Profitability%20data%20information%20-%20supplementar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sheetName val="RFM"/>
      <sheetName val="3.1 Revenue  Incentives DNSP"/>
      <sheetName val="3.1 Revenue  Incentives TNSP"/>
      <sheetName val="Sheet1"/>
      <sheetName val="3.3 RAB for VIC DNSPs"/>
      <sheetName val="8.1 Income for VIC DNSPs"/>
    </sheetNames>
    <sheetDataSet>
      <sheetData sheetId="0">
        <row r="43">
          <cell r="N43">
            <v>1443765569.79</v>
          </cell>
        </row>
      </sheetData>
      <sheetData sheetId="1">
        <row r="34">
          <cell r="I34">
            <v>2628846769.9700003</v>
          </cell>
        </row>
      </sheetData>
      <sheetData sheetId="2">
        <row r="13">
          <cell r="L13">
            <v>0</v>
          </cell>
        </row>
        <row r="68">
          <cell r="L68">
            <v>-405000</v>
          </cell>
          <cell r="M68">
            <v>-414274.48234619002</v>
          </cell>
          <cell r="N68">
            <v>4502241</v>
          </cell>
          <cell r="O68">
            <v>4548628</v>
          </cell>
        </row>
        <row r="69">
          <cell r="L69">
            <v>20937000</v>
          </cell>
          <cell r="M69">
            <v>14322572.126189301</v>
          </cell>
          <cell r="N69">
            <v>-7367459</v>
          </cell>
          <cell r="O69">
            <v>23083177</v>
          </cell>
        </row>
        <row r="70">
          <cell r="L70">
            <v>-7519000</v>
          </cell>
          <cell r="M70">
            <v>-7692783.0575100398</v>
          </cell>
          <cell r="N70">
            <v>-1958510</v>
          </cell>
          <cell r="O70">
            <v>-1978689</v>
          </cell>
        </row>
        <row r="71">
          <cell r="L71">
            <v>2470000</v>
          </cell>
          <cell r="M71">
            <v>-2405000</v>
          </cell>
          <cell r="N71">
            <v>-1530000</v>
          </cell>
          <cell r="O71">
            <v>1420000</v>
          </cell>
        </row>
        <row r="72">
          <cell r="L72">
            <v>0</v>
          </cell>
          <cell r="M72">
            <v>0</v>
          </cell>
          <cell r="N72">
            <v>0</v>
          </cell>
          <cell r="O72">
            <v>0</v>
          </cell>
        </row>
      </sheetData>
      <sheetData sheetId="3">
        <row r="7">
          <cell r="L7">
            <v>4934129.0561079402</v>
          </cell>
        </row>
      </sheetData>
      <sheetData sheetId="4"/>
      <sheetData sheetId="5">
        <row r="12">
          <cell r="G12">
            <v>3806231075.7912798</v>
          </cell>
        </row>
      </sheetData>
      <sheetData sheetId="6">
        <row r="43">
          <cell r="D43">
            <v>107700179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11" sqref="B11"/>
    </sheetView>
  </sheetViews>
  <sheetFormatPr defaultRowHeight="15" x14ac:dyDescent="0.25"/>
  <cols>
    <col min="2" max="2" width="174" customWidth="1"/>
  </cols>
  <sheetData>
    <row r="2" spans="2:2" ht="18.75" x14ac:dyDescent="0.3">
      <c r="B2" s="36" t="s">
        <v>15</v>
      </c>
    </row>
    <row r="4" spans="2:2" x14ac:dyDescent="0.25">
      <c r="B4" s="37" t="s">
        <v>16</v>
      </c>
    </row>
    <row r="5" spans="2:2" x14ac:dyDescent="0.25">
      <c r="B5" s="37" t="s">
        <v>17</v>
      </c>
    </row>
    <row r="6" spans="2:2" x14ac:dyDescent="0.25">
      <c r="B6" s="38" t="s">
        <v>18</v>
      </c>
    </row>
    <row r="7" spans="2:2" x14ac:dyDescent="0.25">
      <c r="B7" s="38" t="s">
        <v>19</v>
      </c>
    </row>
    <row r="8" spans="2:2" x14ac:dyDescent="0.25">
      <c r="B8" s="38" t="s">
        <v>27</v>
      </c>
    </row>
    <row r="9" spans="2:2" x14ac:dyDescent="0.25">
      <c r="B9" s="38" t="s">
        <v>20</v>
      </c>
    </row>
    <row r="10" spans="2:2" x14ac:dyDescent="0.25">
      <c r="B10" s="38" t="s">
        <v>21</v>
      </c>
    </row>
    <row r="11" spans="2:2" ht="43.5" x14ac:dyDescent="0.25">
      <c r="B11" s="38" t="s">
        <v>28</v>
      </c>
    </row>
    <row r="12" spans="2:2" ht="29.25" x14ac:dyDescent="0.25">
      <c r="B12" s="38" t="s">
        <v>22</v>
      </c>
    </row>
    <row r="13" spans="2:2" ht="29.25" x14ac:dyDescent="0.25">
      <c r="B13" s="38" t="s">
        <v>26</v>
      </c>
    </row>
    <row r="14" spans="2:2" x14ac:dyDescent="0.25">
      <c r="B14" s="38"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1"/>
  <sheetViews>
    <sheetView tabSelected="1" zoomScaleNormal="100" workbookViewId="0"/>
  </sheetViews>
  <sheetFormatPr defaultRowHeight="15" x14ac:dyDescent="0.25"/>
  <cols>
    <col min="1" max="1" width="3.140625" customWidth="1"/>
    <col min="2" max="2" width="73.85546875" bestFit="1" customWidth="1"/>
    <col min="3" max="3" width="13.5703125" bestFit="1" customWidth="1"/>
    <col min="4" max="7" width="23.140625" customWidth="1"/>
    <col min="9" max="9" width="14.7109375" customWidth="1"/>
  </cols>
  <sheetData>
    <row r="2" spans="2:8" x14ac:dyDescent="0.25">
      <c r="B2" s="1" t="s">
        <v>7</v>
      </c>
      <c r="C2" s="9"/>
      <c r="D2" s="2" t="s">
        <v>0</v>
      </c>
      <c r="E2" s="15"/>
      <c r="F2" s="16"/>
      <c r="G2" s="17"/>
    </row>
    <row r="3" spans="2:8" x14ac:dyDescent="0.25">
      <c r="B3" s="18"/>
      <c r="C3" s="9"/>
      <c r="D3" s="12">
        <v>2014</v>
      </c>
      <c r="E3" s="13">
        <v>2015</v>
      </c>
      <c r="F3" s="13">
        <v>2016</v>
      </c>
      <c r="G3" s="14">
        <v>2017</v>
      </c>
    </row>
    <row r="4" spans="2:8" x14ac:dyDescent="0.25">
      <c r="B4" s="3" t="s">
        <v>4</v>
      </c>
      <c r="C4" s="9"/>
      <c r="D4" s="19">
        <f>D24</f>
        <v>261392821.47495198</v>
      </c>
      <c r="E4" s="20">
        <f>E24</f>
        <v>296373209.57816386</v>
      </c>
      <c r="F4" s="20">
        <f>F24</f>
        <v>238436377.3159343</v>
      </c>
      <c r="G4" s="21">
        <f>G24</f>
        <v>255863844.84333199</v>
      </c>
    </row>
    <row r="5" spans="2:8" x14ac:dyDescent="0.25">
      <c r="B5" s="4" t="s">
        <v>8</v>
      </c>
      <c r="C5" s="9"/>
      <c r="D5" s="22">
        <f>D17</f>
        <v>3086128837.1474648</v>
      </c>
      <c r="E5" s="23">
        <f t="shared" ref="E5:G5" si="0">E17</f>
        <v>3281474200.5980244</v>
      </c>
      <c r="F5" s="23">
        <f t="shared" si="0"/>
        <v>3439319041</v>
      </c>
      <c r="G5" s="24">
        <f t="shared" si="0"/>
        <v>3665615149.7615318</v>
      </c>
    </row>
    <row r="6" spans="2:8" x14ac:dyDescent="0.25">
      <c r="B6" s="5" t="s">
        <v>1</v>
      </c>
      <c r="C6" s="9"/>
      <c r="D6" s="25">
        <f>D4/D5</f>
        <v>8.4699257635841158E-2</v>
      </c>
      <c r="E6" s="26">
        <f t="shared" ref="E6:G6" si="1">E4/E5</f>
        <v>9.031709270307596E-2</v>
      </c>
      <c r="F6" s="26">
        <f t="shared" si="1"/>
        <v>6.9326623809406088E-2</v>
      </c>
      <c r="G6" s="27">
        <f t="shared" si="1"/>
        <v>6.9801065957504377E-2</v>
      </c>
    </row>
    <row r="7" spans="2:8" x14ac:dyDescent="0.25">
      <c r="B7" s="33"/>
    </row>
    <row r="8" spans="2:8" x14ac:dyDescent="0.25">
      <c r="B8" s="1" t="s">
        <v>29</v>
      </c>
      <c r="C8" s="9"/>
      <c r="D8" s="2" t="s">
        <v>0</v>
      </c>
      <c r="E8" s="15"/>
      <c r="F8" s="16"/>
      <c r="G8" s="17"/>
    </row>
    <row r="9" spans="2:8" x14ac:dyDescent="0.25">
      <c r="B9" s="18"/>
      <c r="C9" s="9"/>
      <c r="D9" s="12">
        <v>2014</v>
      </c>
      <c r="E9" s="13">
        <v>2015</v>
      </c>
      <c r="F9" s="13">
        <v>2016</v>
      </c>
      <c r="G9" s="14">
        <v>2017</v>
      </c>
    </row>
    <row r="10" spans="2:8" x14ac:dyDescent="0.25">
      <c r="B10" s="3" t="s">
        <v>4</v>
      </c>
      <c r="C10" s="9"/>
      <c r="D10" s="19">
        <f>D34</f>
        <v>245909821.47495198</v>
      </c>
      <c r="E10" s="20">
        <f>E34</f>
        <v>292562694.99183071</v>
      </c>
      <c r="F10" s="20">
        <f>F34</f>
        <v>244790105.3159343</v>
      </c>
      <c r="G10" s="21">
        <f>G34</f>
        <v>228790728.84333199</v>
      </c>
    </row>
    <row r="11" spans="2:8" x14ac:dyDescent="0.25">
      <c r="B11" s="4" t="s">
        <v>8</v>
      </c>
      <c r="C11" s="9"/>
      <c r="D11" s="22">
        <f>D17</f>
        <v>3086128837.1474648</v>
      </c>
      <c r="E11" s="23">
        <f t="shared" ref="E11:G11" si="2">E17</f>
        <v>3281474200.5980244</v>
      </c>
      <c r="F11" s="23">
        <f t="shared" si="2"/>
        <v>3439319041</v>
      </c>
      <c r="G11" s="24">
        <f t="shared" si="2"/>
        <v>3665615149.7615318</v>
      </c>
    </row>
    <row r="12" spans="2:8" x14ac:dyDescent="0.25">
      <c r="B12" s="5" t="s">
        <v>1</v>
      </c>
      <c r="C12" s="9"/>
      <c r="D12" s="25">
        <f>D10/D11</f>
        <v>7.9682292752965081E-2</v>
      </c>
      <c r="E12" s="26">
        <f t="shared" ref="E12:G12" si="3">E10/E11</f>
        <v>8.9155872363254701E-2</v>
      </c>
      <c r="F12" s="26">
        <f t="shared" si="3"/>
        <v>7.1174003457603136E-2</v>
      </c>
      <c r="G12" s="27">
        <f t="shared" si="3"/>
        <v>6.2415370816605246E-2</v>
      </c>
    </row>
    <row r="13" spans="2:8" x14ac:dyDescent="0.25">
      <c r="B13" s="34"/>
    </row>
    <row r="14" spans="2:8" s="9" customFormat="1" ht="12" x14ac:dyDescent="0.2">
      <c r="B14" s="18"/>
      <c r="D14" s="12">
        <v>2014</v>
      </c>
      <c r="E14" s="13">
        <v>2015</v>
      </c>
      <c r="F14" s="13">
        <v>2016</v>
      </c>
      <c r="G14" s="14">
        <v>2017</v>
      </c>
    </row>
    <row r="15" spans="2:8" s="9" customFormat="1" ht="12" x14ac:dyDescent="0.2">
      <c r="B15" s="2" t="s">
        <v>24</v>
      </c>
      <c r="D15" s="39">
        <v>7.7600000000000002E-2</v>
      </c>
      <c r="E15" s="40">
        <v>7.7600000000000002E-2</v>
      </c>
      <c r="F15" s="40">
        <v>4.3499999999999997E-2</v>
      </c>
      <c r="G15" s="41">
        <v>4.2900000000000001E-2</v>
      </c>
      <c r="H15" s="9" t="s">
        <v>25</v>
      </c>
    </row>
    <row r="16" spans="2:8" x14ac:dyDescent="0.25">
      <c r="B16" s="33"/>
    </row>
    <row r="17" spans="2:10" x14ac:dyDescent="0.25">
      <c r="B17" s="35" t="s">
        <v>9</v>
      </c>
      <c r="C17" s="30"/>
      <c r="D17" s="31">
        <v>3086128837.1474648</v>
      </c>
      <c r="E17" s="31">
        <v>3281474200.5980244</v>
      </c>
      <c r="F17" s="31">
        <v>3439319041</v>
      </c>
      <c r="G17" s="31">
        <v>3665615149.7615318</v>
      </c>
      <c r="H17" s="9" t="s">
        <v>35</v>
      </c>
      <c r="I17" s="9"/>
    </row>
    <row r="18" spans="2:10" x14ac:dyDescent="0.25">
      <c r="B18" s="45"/>
      <c r="C18" s="9"/>
      <c r="D18" s="11"/>
      <c r="E18" s="11"/>
      <c r="F18" s="42"/>
      <c r="G18" s="42"/>
      <c r="H18" s="44"/>
      <c r="I18" s="9"/>
    </row>
    <row r="19" spans="2:10" x14ac:dyDescent="0.25">
      <c r="B19" s="6" t="s">
        <v>6</v>
      </c>
      <c r="C19" s="9"/>
      <c r="D19" s="9"/>
      <c r="E19" s="9"/>
      <c r="F19" s="9"/>
      <c r="G19" s="9"/>
      <c r="H19" s="9"/>
      <c r="I19" s="9"/>
    </row>
    <row r="20" spans="2:10" x14ac:dyDescent="0.25">
      <c r="B20" s="9" t="s">
        <v>10</v>
      </c>
      <c r="C20" s="9"/>
      <c r="D20" s="10">
        <v>592456766.04352605</v>
      </c>
      <c r="E20" s="10">
        <v>659194797.59000003</v>
      </c>
      <c r="F20" s="10">
        <v>621374902.24000001</v>
      </c>
      <c r="G20" s="10">
        <v>633716687</v>
      </c>
      <c r="H20" s="9" t="s">
        <v>3</v>
      </c>
      <c r="I20" s="9"/>
      <c r="J20" s="9"/>
    </row>
    <row r="21" spans="2:10" x14ac:dyDescent="0.25">
      <c r="B21" s="9" t="s">
        <v>11</v>
      </c>
      <c r="C21" s="9"/>
      <c r="D21" s="10">
        <v>175591348.330789</v>
      </c>
      <c r="E21" s="10">
        <v>191213682.59834999</v>
      </c>
      <c r="F21" s="10">
        <v>197213078.92406568</v>
      </c>
      <c r="G21" s="10">
        <v>199678258</v>
      </c>
      <c r="H21" s="9" t="s">
        <v>3</v>
      </c>
      <c r="I21" s="9"/>
      <c r="J21" s="9"/>
    </row>
    <row r="22" spans="2:10" s="9" customFormat="1" ht="12" x14ac:dyDescent="0.2">
      <c r="B22" s="9" t="s">
        <v>5</v>
      </c>
      <c r="C22" s="28"/>
      <c r="D22" s="10">
        <v>155472596.2377851</v>
      </c>
      <c r="E22" s="10">
        <v>171607905.41348621</v>
      </c>
      <c r="F22" s="10">
        <v>185725446</v>
      </c>
      <c r="G22" s="10">
        <v>178174584.15666801</v>
      </c>
      <c r="H22" s="9" t="s">
        <v>35</v>
      </c>
    </row>
    <row r="23" spans="2:10" s="9" customFormat="1" ht="12" x14ac:dyDescent="0.2">
      <c r="B23" s="46"/>
      <c r="C23" s="28"/>
      <c r="D23" s="10"/>
      <c r="E23" s="10"/>
      <c r="F23" s="43"/>
      <c r="G23" s="43"/>
      <c r="H23" s="44"/>
    </row>
    <row r="24" spans="2:10" s="9" customFormat="1" ht="12" x14ac:dyDescent="0.2">
      <c r="B24" s="29" t="s">
        <v>12</v>
      </c>
      <c r="C24" s="30"/>
      <c r="D24" s="31">
        <f>D20-D21-D22</f>
        <v>261392821.47495198</v>
      </c>
      <c r="E24" s="31">
        <f>E20-E21-E22</f>
        <v>296373209.57816386</v>
      </c>
      <c r="F24" s="31">
        <f>F20-F21-F22</f>
        <v>238436377.3159343</v>
      </c>
      <c r="G24" s="31">
        <f>G20-G21-G22</f>
        <v>255863844.84333199</v>
      </c>
    </row>
    <row r="25" spans="2:10" x14ac:dyDescent="0.25">
      <c r="B25" s="9"/>
      <c r="C25" s="9"/>
      <c r="D25" s="11"/>
      <c r="E25" s="11"/>
      <c r="F25" s="11"/>
      <c r="G25" s="11"/>
      <c r="H25" s="9"/>
      <c r="I25" s="9"/>
    </row>
    <row r="26" spans="2:10" x14ac:dyDescent="0.25">
      <c r="B26" s="7" t="s">
        <v>2</v>
      </c>
      <c r="C26" s="9"/>
      <c r="D26" s="9"/>
      <c r="E26" s="9"/>
      <c r="F26" s="9"/>
      <c r="G26" s="9"/>
      <c r="H26" s="9"/>
      <c r="I26" s="9"/>
    </row>
    <row r="27" spans="2:10" x14ac:dyDescent="0.25">
      <c r="B27" s="8" t="s">
        <v>30</v>
      </c>
      <c r="C27" s="9"/>
      <c r="D27" s="10">
        <f>'[1]3.1 Revenue  Incentives DNSP'!L68</f>
        <v>-405000</v>
      </c>
      <c r="E27" s="10">
        <f>'[1]3.1 Revenue  Incentives DNSP'!M68</f>
        <v>-414274.48234619002</v>
      </c>
      <c r="F27" s="10">
        <f>'[1]3.1 Revenue  Incentives DNSP'!N68</f>
        <v>4502241</v>
      </c>
      <c r="G27" s="10">
        <f>'[1]3.1 Revenue  Incentives DNSP'!O68</f>
        <v>4548628</v>
      </c>
      <c r="H27" s="51" t="s">
        <v>36</v>
      </c>
      <c r="I27" s="51"/>
    </row>
    <row r="28" spans="2:10" x14ac:dyDescent="0.25">
      <c r="B28" s="8" t="s">
        <v>31</v>
      </c>
      <c r="C28" s="9"/>
      <c r="D28" s="10">
        <f>'[1]3.1 Revenue  Incentives DNSP'!L69</f>
        <v>20937000</v>
      </c>
      <c r="E28" s="10">
        <f>'[1]3.1 Revenue  Incentives DNSP'!M69</f>
        <v>14322572.126189301</v>
      </c>
      <c r="F28" s="10">
        <f>'[1]3.1 Revenue  Incentives DNSP'!N69</f>
        <v>-7367459</v>
      </c>
      <c r="G28" s="10">
        <f>'[1]3.1 Revenue  Incentives DNSP'!O69</f>
        <v>23083177</v>
      </c>
      <c r="H28" s="51"/>
      <c r="I28" s="51"/>
    </row>
    <row r="29" spans="2:10" x14ac:dyDescent="0.25">
      <c r="B29" s="8" t="s">
        <v>32</v>
      </c>
      <c r="C29" s="9"/>
      <c r="D29" s="10">
        <f>'[1]3.1 Revenue  Incentives DNSP'!L70</f>
        <v>-7519000</v>
      </c>
      <c r="E29" s="10">
        <f>'[1]3.1 Revenue  Incentives DNSP'!M70</f>
        <v>-7692783.0575100398</v>
      </c>
      <c r="F29" s="10">
        <f>'[1]3.1 Revenue  Incentives DNSP'!N70</f>
        <v>-1958510</v>
      </c>
      <c r="G29" s="10">
        <f>'[1]3.1 Revenue  Incentives DNSP'!O70</f>
        <v>-1978689</v>
      </c>
      <c r="H29" s="51"/>
      <c r="I29" s="51"/>
    </row>
    <row r="30" spans="2:10" x14ac:dyDescent="0.25">
      <c r="B30" s="8" t="s">
        <v>33</v>
      </c>
      <c r="C30" s="9"/>
      <c r="D30" s="10">
        <f>'[1]3.1 Revenue  Incentives DNSP'!L71</f>
        <v>2470000</v>
      </c>
      <c r="E30" s="10">
        <f>'[1]3.1 Revenue  Incentives DNSP'!M71</f>
        <v>-2405000</v>
      </c>
      <c r="F30" s="10">
        <f>'[1]3.1 Revenue  Incentives DNSP'!N71</f>
        <v>-1530000</v>
      </c>
      <c r="G30" s="10">
        <f>'[1]3.1 Revenue  Incentives DNSP'!O71</f>
        <v>1420000</v>
      </c>
      <c r="H30" s="51"/>
      <c r="I30" s="51"/>
    </row>
    <row r="31" spans="2:10" x14ac:dyDescent="0.25">
      <c r="B31" s="8" t="s">
        <v>34</v>
      </c>
      <c r="C31" s="9"/>
      <c r="D31" s="10">
        <f>'[1]3.1 Revenue  Incentives DNSP'!L72</f>
        <v>0</v>
      </c>
      <c r="E31" s="10">
        <f>'[1]3.1 Revenue  Incentives DNSP'!M72</f>
        <v>0</v>
      </c>
      <c r="F31" s="10">
        <f>'[1]3.1 Revenue  Incentives DNSP'!N72</f>
        <v>0</v>
      </c>
      <c r="G31" s="10">
        <f>'[1]3.1 Revenue  Incentives DNSP'!O72</f>
        <v>0</v>
      </c>
      <c r="H31" s="51"/>
      <c r="I31" s="51"/>
    </row>
    <row r="32" spans="2:10" x14ac:dyDescent="0.25">
      <c r="B32" s="32" t="s">
        <v>13</v>
      </c>
      <c r="C32" s="30"/>
      <c r="D32" s="31">
        <f>SUM(D27:D31)</f>
        <v>15483000</v>
      </c>
      <c r="E32" s="31">
        <f>SUM(E27:E31)</f>
        <v>3810514.5863330709</v>
      </c>
      <c r="F32" s="31">
        <f>SUM(F27:F31)</f>
        <v>-6353728</v>
      </c>
      <c r="G32" s="31">
        <f>SUM(G27:G31)</f>
        <v>27073116</v>
      </c>
      <c r="H32" s="51"/>
      <c r="I32" s="51"/>
    </row>
    <row r="33" spans="2:9" x14ac:dyDescent="0.25">
      <c r="B33" s="8"/>
      <c r="C33" s="9"/>
      <c r="D33" s="9"/>
      <c r="E33" s="9"/>
      <c r="F33" s="9"/>
      <c r="G33" s="9"/>
      <c r="H33" s="9"/>
    </row>
    <row r="34" spans="2:9" s="9" customFormat="1" ht="12" x14ac:dyDescent="0.2">
      <c r="B34" s="29" t="s">
        <v>14</v>
      </c>
      <c r="C34" s="30"/>
      <c r="D34" s="31">
        <f>D20-D21-D32-D22</f>
        <v>245909821.47495198</v>
      </c>
      <c r="E34" s="31">
        <f>E20-E21-E32-E22</f>
        <v>292562694.99183071</v>
      </c>
      <c r="F34" s="31">
        <f>F20-F21-F32-F22</f>
        <v>244790105.3159343</v>
      </c>
      <c r="G34" s="31">
        <f>G20-G21-G32-G22</f>
        <v>228790728.84333199</v>
      </c>
    </row>
    <row r="36" spans="2:9" x14ac:dyDescent="0.25">
      <c r="B36" s="47"/>
      <c r="C36" s="47"/>
      <c r="D36" s="48"/>
      <c r="E36" s="48"/>
      <c r="F36" s="48"/>
      <c r="G36" s="48"/>
      <c r="H36" s="47"/>
      <c r="I36" s="47"/>
    </row>
    <row r="37" spans="2:9" x14ac:dyDescent="0.25">
      <c r="B37" s="47"/>
      <c r="C37" s="47"/>
      <c r="D37" s="47"/>
      <c r="E37" s="47"/>
      <c r="F37" s="47"/>
      <c r="G37" s="47"/>
      <c r="H37" s="47"/>
      <c r="I37" s="47"/>
    </row>
    <row r="38" spans="2:9" x14ac:dyDescent="0.25">
      <c r="B38" s="49"/>
      <c r="C38" s="47"/>
      <c r="D38" s="50"/>
      <c r="E38" s="50"/>
      <c r="F38" s="50"/>
      <c r="G38" s="50"/>
      <c r="H38" s="47"/>
      <c r="I38" s="47"/>
    </row>
    <row r="39" spans="2:9" x14ac:dyDescent="0.25">
      <c r="B39" s="47"/>
      <c r="C39" s="47"/>
      <c r="D39" s="47"/>
      <c r="E39" s="47"/>
      <c r="F39" s="47"/>
      <c r="G39" s="47"/>
      <c r="H39" s="47"/>
      <c r="I39" s="47"/>
    </row>
    <row r="40" spans="2:9" x14ac:dyDescent="0.25">
      <c r="B40" s="49"/>
      <c r="C40" s="47"/>
      <c r="D40" s="50"/>
      <c r="E40" s="50"/>
      <c r="F40" s="50"/>
      <c r="G40" s="50"/>
      <c r="H40" s="47"/>
      <c r="I40" s="47"/>
    </row>
    <row r="41" spans="2:9" x14ac:dyDescent="0.25">
      <c r="B41" s="47"/>
      <c r="C41" s="47"/>
      <c r="D41" s="47"/>
      <c r="E41" s="47"/>
      <c r="F41" s="47"/>
      <c r="G41" s="47"/>
      <c r="H41" s="47"/>
      <c r="I41" s="47"/>
    </row>
  </sheetData>
  <mergeCells count="1">
    <mergeCell ref="H27:I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dcterms:created xsi:type="dcterms:W3CDTF">2018-03-08T05:14:46Z</dcterms:created>
  <dcterms:modified xsi:type="dcterms:W3CDTF">2018-09-06T00:34:40Z</dcterms:modified>
</cp:coreProperties>
</file>