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810" yWindow="-120" windowWidth="28110" windowHeight="16440" tabRatio="691"/>
  </bookViews>
  <sheets>
    <sheet name="Output" sheetId="20" r:id="rId1"/>
    <sheet name="Assumptions" sheetId="19" r:id="rId2"/>
    <sheet name="GSL payment" sheetId="15" r:id="rId3"/>
    <sheet name="MEDs" sheetId="16" r:id="rId4"/>
  </sheets>
  <definedNames>
    <definedName name="BaseYear">Assumptions!$D$11</definedName>
    <definedName name="Year_of_Currency">Assumptions!$D$10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6" l="1"/>
  <c r="E22" i="16"/>
  <c r="E21" i="16"/>
  <c r="E20" i="16"/>
  <c r="E19" i="16"/>
  <c r="E18" i="16"/>
  <c r="E17" i="16"/>
  <c r="E16" i="16"/>
  <c r="E15" i="16"/>
  <c r="E14" i="16"/>
  <c r="E13" i="16"/>
  <c r="E12" i="16"/>
  <c r="E11" i="16"/>
  <c r="F7" i="16"/>
  <c r="F21" i="16" s="1"/>
  <c r="A2" i="20"/>
  <c r="A1" i="20"/>
  <c r="A2" i="19"/>
  <c r="A2" i="15"/>
  <c r="B7" i="20" s="1"/>
  <c r="A2" i="16"/>
  <c r="E24" i="16" l="1"/>
  <c r="F14" i="16"/>
  <c r="F18" i="16"/>
  <c r="G7" i="16"/>
  <c r="F11" i="16"/>
  <c r="F15" i="16"/>
  <c r="F19" i="16"/>
  <c r="F23" i="16"/>
  <c r="F12" i="16"/>
  <c r="F16" i="16"/>
  <c r="F20" i="16"/>
  <c r="F22" i="16"/>
  <c r="F13" i="16"/>
  <c r="F17" i="16"/>
  <c r="F24" i="16" l="1"/>
  <c r="G20" i="16"/>
  <c r="G16" i="16"/>
  <c r="G12" i="16"/>
  <c r="G17" i="16"/>
  <c r="G13" i="16"/>
  <c r="G23" i="16"/>
  <c r="G19" i="16"/>
  <c r="G15" i="16"/>
  <c r="G11" i="16"/>
  <c r="H7" i="16"/>
  <c r="G22" i="16"/>
  <c r="G18" i="16"/>
  <c r="G14" i="16"/>
  <c r="G21" i="16"/>
  <c r="G24" i="16" l="1"/>
  <c r="H23" i="16"/>
  <c r="H19" i="16"/>
  <c r="H15" i="16"/>
  <c r="H11" i="16"/>
  <c r="I7" i="16"/>
  <c r="H20" i="16"/>
  <c r="H22" i="16"/>
  <c r="H18" i="16"/>
  <c r="H14" i="16"/>
  <c r="H21" i="16"/>
  <c r="H17" i="16"/>
  <c r="H13" i="16"/>
  <c r="H16" i="16"/>
  <c r="H12" i="16"/>
  <c r="H24" i="16" l="1"/>
  <c r="I22" i="16"/>
  <c r="I18" i="16"/>
  <c r="I14" i="16"/>
  <c r="I23" i="16"/>
  <c r="I15" i="16"/>
  <c r="I11" i="16"/>
  <c r="I21" i="16"/>
  <c r="I17" i="16"/>
  <c r="I13" i="16"/>
  <c r="I20" i="16"/>
  <c r="I16" i="16"/>
  <c r="I12" i="16"/>
  <c r="I19" i="16"/>
  <c r="I24" i="16" l="1"/>
  <c r="F85" i="15" l="1"/>
  <c r="G85" i="15" s="1"/>
  <c r="H85" i="15" s="1"/>
  <c r="I85" i="15" s="1"/>
  <c r="F58" i="15"/>
  <c r="G58" i="15" s="1"/>
  <c r="H58" i="15" s="1"/>
  <c r="I58" i="15" s="1"/>
  <c r="A60" i="15" l="1"/>
  <c r="B60" i="15"/>
  <c r="E60" i="15"/>
  <c r="F60" i="15"/>
  <c r="G60" i="15"/>
  <c r="H60" i="15"/>
  <c r="I60" i="15"/>
  <c r="B61" i="15"/>
  <c r="E61" i="15"/>
  <c r="F61" i="15"/>
  <c r="G61" i="15"/>
  <c r="H61" i="15"/>
  <c r="I61" i="15"/>
  <c r="B62" i="15"/>
  <c r="E62" i="15"/>
  <c r="F62" i="15"/>
  <c r="G62" i="15"/>
  <c r="H62" i="15"/>
  <c r="I62" i="15"/>
  <c r="A65" i="15"/>
  <c r="B65" i="15"/>
  <c r="E65" i="15"/>
  <c r="F65" i="15"/>
  <c r="G65" i="15"/>
  <c r="H65" i="15"/>
  <c r="I65" i="15"/>
  <c r="B66" i="15"/>
  <c r="E66" i="15"/>
  <c r="F66" i="15"/>
  <c r="G66" i="15"/>
  <c r="H66" i="15"/>
  <c r="I66" i="15"/>
  <c r="B67" i="15"/>
  <c r="E67" i="15"/>
  <c r="F67" i="15"/>
  <c r="G67" i="15"/>
  <c r="H67" i="15"/>
  <c r="I67" i="15"/>
  <c r="A70" i="15"/>
  <c r="B70" i="15"/>
  <c r="E70" i="15"/>
  <c r="F70" i="15"/>
  <c r="G70" i="15"/>
  <c r="H70" i="15"/>
  <c r="I70" i="15"/>
  <c r="B71" i="15"/>
  <c r="E71" i="15"/>
  <c r="F71" i="15"/>
  <c r="G71" i="15"/>
  <c r="H71" i="15"/>
  <c r="I71" i="15"/>
  <c r="A74" i="15"/>
  <c r="B74" i="15"/>
  <c r="H72" i="15" l="1"/>
  <c r="G68" i="15"/>
  <c r="H68" i="15"/>
  <c r="F63" i="15"/>
  <c r="H63" i="15"/>
  <c r="G72" i="15"/>
  <c r="G63" i="15"/>
  <c r="F72" i="15"/>
  <c r="I68" i="15"/>
  <c r="F68" i="15"/>
  <c r="I72" i="15"/>
  <c r="E72" i="15"/>
  <c r="I63" i="15"/>
  <c r="E68" i="15"/>
  <c r="E63" i="15"/>
  <c r="H13" i="19" l="1"/>
  <c r="I13" i="19" s="1"/>
  <c r="J13" i="19" s="1"/>
  <c r="E48" i="15" l="1"/>
  <c r="E74" i="15" s="1"/>
  <c r="E77" i="15" l="1"/>
  <c r="E79" i="15" s="1"/>
  <c r="E87" i="15" s="1"/>
  <c r="E88" i="15" s="1"/>
  <c r="I48" i="15"/>
  <c r="I74" i="15" s="1"/>
  <c r="I77" i="15" s="1"/>
  <c r="I79" i="15" s="1"/>
  <c r="I87" i="15" s="1"/>
  <c r="I88" i="15" s="1"/>
  <c r="H48" i="15"/>
  <c r="H74" i="15" s="1"/>
  <c r="H77" i="15" s="1"/>
  <c r="H79" i="15" s="1"/>
  <c r="H87" i="15" s="1"/>
  <c r="H88" i="15" s="1"/>
  <c r="F48" i="15"/>
  <c r="F74" i="15" s="1"/>
  <c r="F77" i="15" s="1"/>
  <c r="F79" i="15" s="1"/>
  <c r="F87" i="15" s="1"/>
  <c r="F88" i="15" s="1"/>
  <c r="G48" i="15"/>
  <c r="G74" i="15" s="1"/>
  <c r="G77" i="15" s="1"/>
  <c r="G79" i="15" s="1"/>
  <c r="G87" i="15" s="1"/>
  <c r="G88" i="15" s="1"/>
  <c r="K88" i="15" l="1"/>
  <c r="B48" i="15"/>
  <c r="B45" i="15"/>
  <c r="B44" i="15"/>
  <c r="B41" i="15"/>
  <c r="B40" i="15"/>
  <c r="B39" i="15"/>
  <c r="B36" i="15"/>
  <c r="B35" i="15"/>
  <c r="B34" i="15"/>
  <c r="F7" i="15"/>
  <c r="G7" i="15" s="1"/>
  <c r="H7" i="15" s="1"/>
  <c r="I7" i="15" s="1"/>
  <c r="F32" i="15"/>
  <c r="G32" i="15" s="1"/>
  <c r="H32" i="15" s="1"/>
  <c r="I32" i="15" s="1"/>
  <c r="P7" i="20" l="1"/>
  <c r="P12" i="20" s="1"/>
  <c r="Q7" i="20"/>
  <c r="Q12" i="20" s="1"/>
  <c r="N7" i="20"/>
  <c r="N12" i="20" s="1"/>
  <c r="M7" i="20"/>
  <c r="O7" i="20"/>
  <c r="O12" i="20" s="1"/>
  <c r="M12" i="20" l="1"/>
  <c r="S7" i="20"/>
  <c r="S12" i="20" s="1"/>
  <c r="A1" i="15"/>
  <c r="A1" i="16"/>
</calcChain>
</file>

<file path=xl/sharedStrings.xml><?xml version="1.0" encoding="utf-8"?>
<sst xmlns="http://schemas.openxmlformats.org/spreadsheetml/2006/main" count="64" uniqueCount="50">
  <si>
    <t>GSL threshold</t>
  </si>
  <si>
    <t>18 hours off supply: $130</t>
  </si>
  <si>
    <t>Low reliability- annual duration</t>
  </si>
  <si>
    <t>Guaranteed service level type</t>
  </si>
  <si>
    <t>Total Annual duration</t>
  </si>
  <si>
    <t>8 unplanned interruptions: $130</t>
  </si>
  <si>
    <t>Low reliability- frequency</t>
  </si>
  <si>
    <t>Total  Interruption</t>
  </si>
  <si>
    <t>Low reliability- momentary interruptions</t>
  </si>
  <si>
    <t>24 unplanned interruptions: $40</t>
  </si>
  <si>
    <t>Total Momentary- interruption</t>
  </si>
  <si>
    <t xml:space="preserve">
12 hours or more: $90</t>
  </si>
  <si>
    <t>Total GSL liabilility</t>
  </si>
  <si>
    <t>Total Single interruption MED</t>
  </si>
  <si>
    <t>Average</t>
  </si>
  <si>
    <t>$ nominal</t>
  </si>
  <si>
    <t>$ June 2021</t>
  </si>
  <si>
    <t>Liability</t>
  </si>
  <si>
    <t>Updated rates ($)</t>
  </si>
  <si>
    <t>Updated distribution code</t>
  </si>
  <si>
    <t>Supply restoration - single interruption</t>
  </si>
  <si>
    <t>30 hours off supply: $190</t>
  </si>
  <si>
    <t>60 hours off supply: $380</t>
  </si>
  <si>
    <t>12 unplanned interruptions: $190</t>
  </si>
  <si>
    <t>20 unplanned interruptions: $380</t>
  </si>
  <si>
    <t>36 unplanned interruptions: $50</t>
  </si>
  <si>
    <t>MEDs</t>
  </si>
  <si>
    <t>Total</t>
  </si>
  <si>
    <t>No of NMI Eligible</t>
  </si>
  <si>
    <t>Single interruption MED</t>
  </si>
  <si>
    <t>Powercor</t>
  </si>
  <si>
    <t>2021/22</t>
  </si>
  <si>
    <t>2022/23</t>
  </si>
  <si>
    <t>2023/24</t>
  </si>
  <si>
    <t>2024/25</t>
  </si>
  <si>
    <t>2025/26</t>
  </si>
  <si>
    <t>Draft determination</t>
  </si>
  <si>
    <t>General assumptions</t>
  </si>
  <si>
    <t>Input</t>
  </si>
  <si>
    <t>Reported Dollars for 2021-26</t>
  </si>
  <si>
    <t>2020/21</t>
  </si>
  <si>
    <t>Base year</t>
  </si>
  <si>
    <t>Inflation</t>
  </si>
  <si>
    <t>Conversion from nominal to $ June 2021</t>
  </si>
  <si>
    <t>Inputs</t>
  </si>
  <si>
    <t>Forecast</t>
  </si>
  <si>
    <t>Liability ($m nominal)</t>
  </si>
  <si>
    <t>Total GSLs</t>
  </si>
  <si>
    <t>Category adjustments ($m Jun 2021)</t>
  </si>
  <si>
    <t>From draft decision opex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</si>
</sst>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;\(#,##0\);&quot;-&quot;"/>
    <numFmt numFmtId="166" formatCode="0.0000"/>
    <numFmt numFmtId="167" formatCode="#,##0.0;\(#,##0.0\);&quot;-&quot;"/>
    <numFmt numFmtId="168" formatCode="#,##0.000000;\(#,##0.000000\);&quot;-&quot;"/>
    <numFmt numFmtId="169" formatCode="#,##0.00;\(#,##0.00\);&quot;-&quot;"/>
  </numFmts>
  <fonts count="4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6100"/>
      <name val="Verdana"/>
      <family val="2"/>
    </font>
    <font>
      <b/>
      <sz val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0"/>
      <color theme="3"/>
      <name val="Arial"/>
      <family val="2"/>
    </font>
    <font>
      <sz val="10"/>
      <color rgb="FF0000FF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Wingdings 2"/>
      <family val="1"/>
      <charset val="2"/>
    </font>
    <font>
      <i/>
      <sz val="10"/>
      <color theme="1" tint="0.49998474074526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CC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indexed="5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6">
    <xf numFmtId="0" fontId="0" fillId="0" borderId="0"/>
    <xf numFmtId="0" fontId="4" fillId="0" borderId="0"/>
    <xf numFmtId="0" fontId="6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5" fillId="2" borderId="1" applyNumberFormat="0" applyProtection="0">
      <alignment vertical="center"/>
    </xf>
    <xf numFmtId="4" fontId="8" fillId="2" borderId="1" applyNumberFormat="0" applyProtection="0">
      <alignment vertical="center"/>
    </xf>
    <xf numFmtId="4" fontId="5" fillId="2" borderId="1" applyNumberFormat="0" applyProtection="0">
      <alignment horizontal="left" vertical="center" indent="1"/>
    </xf>
    <xf numFmtId="4" fontId="5" fillId="2" borderId="1" applyNumberFormat="0" applyProtection="0">
      <alignment horizontal="left" vertical="center" indent="1"/>
    </xf>
    <xf numFmtId="0" fontId="7" fillId="3" borderId="1" applyNumberFormat="0" applyProtection="0">
      <alignment horizontal="left" vertical="center" indent="1"/>
    </xf>
    <xf numFmtId="4" fontId="5" fillId="4" borderId="1" applyNumberFormat="0" applyProtection="0">
      <alignment horizontal="right" vertical="center"/>
    </xf>
    <xf numFmtId="4" fontId="5" fillId="5" borderId="1" applyNumberFormat="0" applyProtection="0">
      <alignment horizontal="right" vertical="center"/>
    </xf>
    <xf numFmtId="4" fontId="5" fillId="6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8" borderId="1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10" borderId="1" applyNumberFormat="0" applyProtection="0">
      <alignment horizontal="right" vertical="center"/>
    </xf>
    <xf numFmtId="4" fontId="5" fillId="11" borderId="1" applyNumberFormat="0" applyProtection="0">
      <alignment horizontal="right" vertical="center"/>
    </xf>
    <xf numFmtId="4" fontId="5" fillId="12" borderId="1" applyNumberFormat="0" applyProtection="0">
      <alignment horizontal="right" vertical="center"/>
    </xf>
    <xf numFmtId="4" fontId="9" fillId="13" borderId="1" applyNumberFormat="0" applyProtection="0">
      <alignment horizontal="left" vertical="center" indent="1"/>
    </xf>
    <xf numFmtId="4" fontId="5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0" fontId="7" fillId="3" borderId="1" applyNumberFormat="0" applyProtection="0">
      <alignment horizontal="left" vertical="center" indent="1"/>
    </xf>
    <xf numFmtId="4" fontId="5" fillId="14" borderId="1" applyNumberFormat="0" applyProtection="0">
      <alignment horizontal="left" vertical="center" indent="1"/>
    </xf>
    <xf numFmtId="4" fontId="5" fillId="16" borderId="1" applyNumberFormat="0" applyProtection="0">
      <alignment horizontal="left" vertical="center" indent="1"/>
    </xf>
    <xf numFmtId="0" fontId="7" fillId="16" borderId="1" applyNumberFormat="0" applyProtection="0">
      <alignment horizontal="left" vertical="center" indent="1"/>
    </xf>
    <xf numFmtId="0" fontId="7" fillId="16" borderId="1" applyNumberFormat="0" applyProtection="0">
      <alignment horizontal="left" vertical="center" indent="1"/>
    </xf>
    <xf numFmtId="0" fontId="7" fillId="17" borderId="1" applyNumberFormat="0" applyProtection="0">
      <alignment horizontal="left" vertical="center" indent="1"/>
    </xf>
    <xf numFmtId="0" fontId="7" fillId="17" borderId="1" applyNumberFormat="0" applyProtection="0">
      <alignment horizontal="left" vertical="center" indent="1"/>
    </xf>
    <xf numFmtId="0" fontId="7" fillId="18" borderId="1" applyNumberFormat="0" applyProtection="0">
      <alignment horizontal="left" vertical="center" indent="1"/>
    </xf>
    <xf numFmtId="0" fontId="7" fillId="18" borderId="1" applyNumberFormat="0" applyProtection="0">
      <alignment horizontal="left" vertical="center" indent="1"/>
    </xf>
    <xf numFmtId="0" fontId="7" fillId="3" borderId="1" applyNumberFormat="0" applyProtection="0">
      <alignment horizontal="left" vertical="center" indent="1"/>
    </xf>
    <xf numFmtId="0" fontId="7" fillId="3" borderId="1" applyNumberFormat="0" applyProtection="0">
      <alignment horizontal="left" vertical="center" indent="1"/>
    </xf>
    <xf numFmtId="4" fontId="5" fillId="19" borderId="1" applyNumberFormat="0" applyProtection="0">
      <alignment vertical="center"/>
    </xf>
    <xf numFmtId="4" fontId="8" fillId="19" borderId="1" applyNumberFormat="0" applyProtection="0">
      <alignment vertical="center"/>
    </xf>
    <xf numFmtId="4" fontId="5" fillId="19" borderId="1" applyNumberFormat="0" applyProtection="0">
      <alignment horizontal="left" vertical="center" indent="1"/>
    </xf>
    <xf numFmtId="4" fontId="5" fillId="19" borderId="1" applyNumberFormat="0" applyProtection="0">
      <alignment horizontal="left" vertical="center" indent="1"/>
    </xf>
    <xf numFmtId="4" fontId="5" fillId="14" borderId="1" applyNumberFormat="0" applyProtection="0">
      <alignment horizontal="right" vertical="center"/>
    </xf>
    <xf numFmtId="4" fontId="8" fillId="14" borderId="1" applyNumberFormat="0" applyProtection="0">
      <alignment horizontal="right" vertical="center"/>
    </xf>
    <xf numFmtId="0" fontId="7" fillId="3" borderId="1" applyNumberFormat="0" applyProtection="0">
      <alignment horizontal="left" vertical="center" indent="1"/>
    </xf>
    <xf numFmtId="0" fontId="7" fillId="3" borderId="1" applyNumberFormat="0" applyProtection="0">
      <alignment horizontal="left" vertical="center" indent="1"/>
    </xf>
    <xf numFmtId="0" fontId="11" fillId="0" borderId="0"/>
    <xf numFmtId="4" fontId="12" fillId="14" borderId="1" applyNumberFormat="0" applyProtection="0">
      <alignment horizontal="right" vertical="center"/>
    </xf>
    <xf numFmtId="4" fontId="13" fillId="2" borderId="3" applyNumberFormat="0" applyProtection="0">
      <alignment horizontal="left" vertical="center" indent="1"/>
    </xf>
    <xf numFmtId="0" fontId="3" fillId="0" borderId="0"/>
    <xf numFmtId="0" fontId="15" fillId="20" borderId="0" applyNumberFormat="0" applyBorder="0" applyAlignment="0" applyProtection="0"/>
    <xf numFmtId="0" fontId="2" fillId="0" borderId="0"/>
    <xf numFmtId="0" fontId="16" fillId="21" borderId="4" applyBorder="0"/>
    <xf numFmtId="0" fontId="13" fillId="52" borderId="0"/>
    <xf numFmtId="0" fontId="14" fillId="0" borderId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43" borderId="0" applyNumberFormat="0" applyBorder="0" applyAlignment="0" applyProtection="0"/>
    <xf numFmtId="0" fontId="31" fillId="47" borderId="0" applyNumberFormat="0" applyBorder="0" applyAlignment="0" applyProtection="0"/>
    <xf numFmtId="0" fontId="31" fillId="51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1" fillId="44" borderId="0" applyNumberFormat="0" applyBorder="0" applyAlignment="0" applyProtection="0"/>
    <xf numFmtId="0" fontId="31" fillId="48" borderId="0" applyNumberFormat="0" applyBorder="0" applyAlignment="0" applyProtection="0"/>
    <xf numFmtId="0" fontId="21" fillId="22" borderId="0" applyNumberFormat="0" applyBorder="0" applyAlignment="0" applyProtection="0"/>
    <xf numFmtId="0" fontId="25" fillId="25" borderId="8" applyNumberFormat="0" applyAlignment="0" applyProtection="0"/>
    <xf numFmtId="0" fontId="27" fillId="26" borderId="11" applyNumberFormat="0" applyAlignment="0" applyProtection="0"/>
    <xf numFmtId="0" fontId="29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3" fillId="24" borderId="8" applyNumberFormat="0" applyAlignment="0" applyProtection="0"/>
    <xf numFmtId="0" fontId="26" fillId="0" borderId="10" applyNumberFormat="0" applyFill="0" applyAlignment="0" applyProtection="0"/>
    <xf numFmtId="0" fontId="22" fillId="23" borderId="0" applyNumberFormat="0" applyBorder="0" applyAlignment="0" applyProtection="0"/>
    <xf numFmtId="0" fontId="1" fillId="0" borderId="0"/>
    <xf numFmtId="0" fontId="1" fillId="27" borderId="12" applyNumberFormat="0" applyFont="0" applyAlignment="0" applyProtection="0"/>
    <xf numFmtId="0" fontId="24" fillId="25" borderId="9" applyNumberFormat="0" applyAlignment="0" applyProtection="0"/>
    <xf numFmtId="0" fontId="17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1" fillId="54" borderId="21" applyNumberFormat="0" applyAlignment="0">
      <alignment horizontal="right"/>
      <protection locked="0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3" fontId="32" fillId="0" borderId="15" xfId="45" applyNumberFormat="1" applyFont="1" applyFill="1" applyBorder="1" applyAlignment="1">
      <alignment vertical="center" wrapText="1"/>
    </xf>
    <xf numFmtId="0" fontId="33" fillId="0" borderId="0" xfId="45" applyFont="1" applyFill="1" applyBorder="1" applyAlignment="1">
      <alignment vertical="center" wrapText="1"/>
    </xf>
    <xf numFmtId="3" fontId="33" fillId="0" borderId="0" xfId="45" applyNumberFormat="1" applyFont="1" applyFill="1" applyBorder="1" applyAlignment="1">
      <alignment vertical="center" wrapText="1"/>
    </xf>
    <xf numFmtId="0" fontId="34" fillId="0" borderId="0" xfId="0" applyFont="1" applyBorder="1"/>
    <xf numFmtId="0" fontId="34" fillId="0" borderId="0" xfId="0" applyFont="1" applyBorder="1" applyAlignment="1"/>
    <xf numFmtId="0" fontId="33" fillId="0" borderId="0" xfId="45" applyFont="1" applyFill="1" applyBorder="1" applyAlignment="1">
      <alignment vertical="center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vertical="center"/>
    </xf>
    <xf numFmtId="3" fontId="32" fillId="0" borderId="14" xfId="45" applyNumberFormat="1" applyFont="1" applyFill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37" fillId="0" borderId="0" xfId="0" applyFont="1" applyBorder="1" applyAlignment="1">
      <alignment vertical="center"/>
    </xf>
    <xf numFmtId="0" fontId="33" fillId="0" borderId="16" xfId="0" applyFont="1" applyFill="1" applyBorder="1" applyAlignment="1">
      <alignment vertical="center" wrapText="1"/>
    </xf>
    <xf numFmtId="0" fontId="33" fillId="0" borderId="16" xfId="0" applyFont="1" applyFill="1" applyBorder="1" applyAlignment="1">
      <alignment vertical="center"/>
    </xf>
    <xf numFmtId="0" fontId="33" fillId="0" borderId="17" xfId="0" applyFont="1" applyFill="1" applyBorder="1" applyAlignment="1">
      <alignment vertical="center"/>
    </xf>
    <xf numFmtId="0" fontId="33" fillId="0" borderId="18" xfId="0" applyFont="1" applyFill="1" applyBorder="1" applyAlignment="1">
      <alignment vertical="center"/>
    </xf>
    <xf numFmtId="0" fontId="32" fillId="0" borderId="15" xfId="45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vertical="center" wrapText="1"/>
    </xf>
    <xf numFmtId="3" fontId="33" fillId="0" borderId="17" xfId="0" applyNumberFormat="1" applyFont="1" applyFill="1" applyBorder="1" applyAlignment="1">
      <alignment vertical="center" wrapText="1"/>
    </xf>
    <xf numFmtId="0" fontId="33" fillId="0" borderId="19" xfId="0" applyFont="1" applyFill="1" applyBorder="1" applyAlignment="1">
      <alignment vertical="center"/>
    </xf>
    <xf numFmtId="3" fontId="33" fillId="0" borderId="19" xfId="0" applyNumberFormat="1" applyFont="1" applyFill="1" applyBorder="1" applyAlignment="1">
      <alignment vertical="center" wrapText="1"/>
    </xf>
    <xf numFmtId="0" fontId="33" fillId="0" borderId="17" xfId="0" applyFont="1" applyFill="1" applyBorder="1" applyAlignment="1"/>
    <xf numFmtId="0" fontId="35" fillId="0" borderId="0" xfId="0" applyFont="1" applyBorder="1" applyAlignment="1">
      <alignment vertical="center"/>
    </xf>
    <xf numFmtId="0" fontId="35" fillId="55" borderId="0" xfId="0" applyFont="1" applyFill="1" applyBorder="1" applyAlignment="1">
      <alignment vertical="center"/>
    </xf>
    <xf numFmtId="0" fontId="35" fillId="55" borderId="0" xfId="0" applyFont="1" applyFill="1" applyBorder="1" applyAlignment="1">
      <alignment horizontal="center" vertical="center"/>
    </xf>
    <xf numFmtId="0" fontId="35" fillId="56" borderId="0" xfId="0" applyFont="1" applyFill="1" applyBorder="1" applyAlignment="1">
      <alignment horizontal="centerContinuous"/>
    </xf>
    <xf numFmtId="0" fontId="33" fillId="0" borderId="16" xfId="45" applyFont="1" applyFill="1" applyBorder="1" applyAlignment="1">
      <alignment vertical="center"/>
    </xf>
    <xf numFmtId="3" fontId="33" fillId="0" borderId="16" xfId="45" applyNumberFormat="1" applyFont="1" applyFill="1" applyBorder="1" applyAlignment="1">
      <alignment vertical="center" wrapText="1"/>
    </xf>
    <xf numFmtId="0" fontId="32" fillId="0" borderId="14" xfId="45" applyFont="1" applyFill="1" applyBorder="1" applyAlignment="1">
      <alignment vertical="center"/>
    </xf>
    <xf numFmtId="0" fontId="0" fillId="0" borderId="0" xfId="0" applyBorder="1"/>
    <xf numFmtId="0" fontId="38" fillId="57" borderId="0" xfId="0" applyFont="1" applyFill="1" applyBorder="1" applyAlignment="1">
      <alignment vertical="center"/>
    </xf>
    <xf numFmtId="0" fontId="38" fillId="57" borderId="0" xfId="0" applyFont="1" applyFill="1" applyBorder="1"/>
    <xf numFmtId="0" fontId="39" fillId="57" borderId="0" xfId="0" applyFont="1" applyFill="1" applyBorder="1" applyAlignment="1">
      <alignment vertical="center"/>
    </xf>
    <xf numFmtId="0" fontId="40" fillId="57" borderId="0" xfId="0" applyFont="1" applyFill="1" applyBorder="1" applyAlignment="1">
      <alignment vertical="center"/>
    </xf>
    <xf numFmtId="0" fontId="33" fillId="0" borderId="0" xfId="45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/>
    </xf>
    <xf numFmtId="0" fontId="33" fillId="54" borderId="19" xfId="0" applyFont="1" applyFill="1" applyBorder="1" applyAlignment="1">
      <alignment horizontal="center" vertical="center" wrapText="1"/>
    </xf>
    <xf numFmtId="0" fontId="32" fillId="0" borderId="14" xfId="45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0" borderId="0" xfId="0" applyFont="1"/>
    <xf numFmtId="0" fontId="35" fillId="55" borderId="0" xfId="0" applyFont="1" applyFill="1" applyAlignment="1">
      <alignment vertical="center"/>
    </xf>
    <xf numFmtId="0" fontId="33" fillId="0" borderId="16" xfId="0" applyFont="1" applyBorder="1" applyAlignment="1">
      <alignment vertical="center" wrapText="1"/>
    </xf>
    <xf numFmtId="0" fontId="33" fillId="0" borderId="15" xfId="45" applyFont="1" applyFill="1" applyBorder="1" applyAlignment="1">
      <alignment vertical="center"/>
    </xf>
    <xf numFmtId="0" fontId="34" fillId="0" borderId="15" xfId="0" applyFont="1" applyBorder="1"/>
    <xf numFmtId="3" fontId="33" fillId="0" borderId="15" xfId="0" applyNumberFormat="1" applyFont="1" applyFill="1" applyBorder="1" applyAlignment="1">
      <alignment vertical="center" wrapText="1"/>
    </xf>
    <xf numFmtId="3" fontId="33" fillId="0" borderId="18" xfId="0" applyNumberFormat="1" applyFont="1" applyFill="1" applyBorder="1" applyAlignment="1">
      <alignment vertical="center" wrapText="1"/>
    </xf>
    <xf numFmtId="14" fontId="34" fillId="0" borderId="0" xfId="0" applyNumberFormat="1" applyFont="1" applyAlignment="1">
      <alignment vertical="center"/>
    </xf>
    <xf numFmtId="0" fontId="35" fillId="56" borderId="0" xfId="0" applyFont="1" applyFill="1" applyAlignment="1">
      <alignment horizontal="centerContinuous"/>
    </xf>
    <xf numFmtId="0" fontId="33" fillId="0" borderId="17" xfId="0" applyFont="1" applyBorder="1" applyAlignment="1">
      <alignment vertical="center"/>
    </xf>
    <xf numFmtId="0" fontId="34" fillId="0" borderId="0" xfId="86" applyFont="1"/>
    <xf numFmtId="0" fontId="35" fillId="0" borderId="0" xfId="86" applyFont="1" applyAlignment="1">
      <alignment horizontal="right"/>
    </xf>
    <xf numFmtId="0" fontId="35" fillId="53" borderId="20" xfId="86" applyFont="1" applyFill="1" applyBorder="1"/>
    <xf numFmtId="0" fontId="35" fillId="53" borderId="20" xfId="86" applyFont="1" applyFill="1" applyBorder="1" applyAlignment="1">
      <alignment horizontal="right"/>
    </xf>
    <xf numFmtId="165" fontId="34" fillId="0" borderId="0" xfId="86" applyNumberFormat="1" applyFont="1"/>
    <xf numFmtId="0" fontId="35" fillId="0" borderId="0" xfId="86" applyFont="1"/>
    <xf numFmtId="0" fontId="42" fillId="54" borderId="0" xfId="86" applyFont="1" applyFill="1" applyAlignment="1">
      <alignment horizontal="right"/>
    </xf>
    <xf numFmtId="10" fontId="34" fillId="0" borderId="0" xfId="94" applyNumberFormat="1" applyFont="1" applyFill="1"/>
    <xf numFmtId="166" fontId="42" fillId="58" borderId="0" xfId="93" applyNumberFormat="1" applyFont="1" applyFill="1" applyBorder="1" applyAlignment="1">
      <alignment horizontal="center"/>
      <protection locked="0"/>
    </xf>
    <xf numFmtId="166" fontId="34" fillId="0" borderId="0" xfId="86" applyNumberFormat="1" applyFont="1"/>
    <xf numFmtId="0" fontId="32" fillId="0" borderId="0" xfId="45" applyFont="1" applyFill="1" applyBorder="1" applyAlignment="1">
      <alignment vertical="center"/>
    </xf>
    <xf numFmtId="0" fontId="35" fillId="0" borderId="0" xfId="0" applyFont="1" applyBorder="1"/>
    <xf numFmtId="0" fontId="33" fillId="0" borderId="0" xfId="0" applyFont="1" applyFill="1" applyBorder="1" applyAlignment="1">
      <alignment horizontal="center" vertical="center" wrapText="1"/>
    </xf>
    <xf numFmtId="0" fontId="32" fillId="0" borderId="0" xfId="45" applyFont="1" applyFill="1" applyBorder="1" applyAlignment="1">
      <alignment horizontal="center" vertical="center" wrapText="1"/>
    </xf>
    <xf numFmtId="0" fontId="40" fillId="60" borderId="0" xfId="0" applyFont="1" applyFill="1" applyBorder="1" applyAlignment="1">
      <alignment vertical="center"/>
    </xf>
    <xf numFmtId="0" fontId="38" fillId="60" borderId="0" xfId="0" applyFont="1" applyFill="1" applyBorder="1" applyAlignment="1">
      <alignment vertical="center"/>
    </xf>
    <xf numFmtId="0" fontId="38" fillId="60" borderId="0" xfId="0" applyFont="1" applyFill="1" applyBorder="1"/>
    <xf numFmtId="0" fontId="33" fillId="0" borderId="17" xfId="45" applyFont="1" applyFill="1" applyBorder="1" applyAlignment="1">
      <alignment vertical="center"/>
    </xf>
    <xf numFmtId="3" fontId="33" fillId="0" borderId="17" xfId="45" applyNumberFormat="1" applyFont="1" applyFill="1" applyBorder="1" applyAlignment="1">
      <alignment vertical="center" wrapText="1"/>
    </xf>
    <xf numFmtId="0" fontId="32" fillId="0" borderId="18" xfId="45" applyFont="1" applyFill="1" applyBorder="1" applyAlignment="1">
      <alignment vertical="center"/>
    </xf>
    <xf numFmtId="3" fontId="32" fillId="0" borderId="18" xfId="45" applyNumberFormat="1" applyFont="1" applyFill="1" applyBorder="1" applyAlignment="1">
      <alignment vertical="center" wrapText="1"/>
    </xf>
    <xf numFmtId="0" fontId="43" fillId="53" borderId="20" xfId="86" applyFont="1" applyFill="1" applyBorder="1"/>
    <xf numFmtId="0" fontId="44" fillId="0" borderId="0" xfId="86" applyFont="1" applyAlignment="1">
      <alignment horizontal="center" vertical="center"/>
    </xf>
    <xf numFmtId="167" fontId="34" fillId="0" borderId="0" xfId="86" applyNumberFormat="1" applyFont="1"/>
    <xf numFmtId="167" fontId="35" fillId="0" borderId="0" xfId="86" applyNumberFormat="1" applyFont="1"/>
    <xf numFmtId="2" fontId="34" fillId="0" borderId="0" xfId="86" applyNumberFormat="1" applyFont="1"/>
    <xf numFmtId="0" fontId="45" fillId="0" borderId="0" xfId="86" applyFont="1"/>
    <xf numFmtId="6" fontId="46" fillId="0" borderId="0" xfId="86" applyNumberFormat="1" applyFont="1" applyAlignment="1">
      <alignment horizontal="right"/>
    </xf>
    <xf numFmtId="165" fontId="35" fillId="0" borderId="0" xfId="86" applyNumberFormat="1" applyFont="1"/>
    <xf numFmtId="165" fontId="35" fillId="0" borderId="22" xfId="86" applyNumberFormat="1" applyFont="1" applyBorder="1"/>
    <xf numFmtId="165" fontId="34" fillId="0" borderId="22" xfId="86" applyNumberFormat="1" applyFont="1" applyBorder="1"/>
    <xf numFmtId="167" fontId="34" fillId="0" borderId="22" xfId="86" applyNumberFormat="1" applyFont="1" applyBorder="1"/>
    <xf numFmtId="168" fontId="34" fillId="0" borderId="0" xfId="86" applyNumberFormat="1" applyFont="1"/>
    <xf numFmtId="165" fontId="34" fillId="59" borderId="0" xfId="86" applyNumberFormat="1" applyFont="1" applyFill="1"/>
    <xf numFmtId="0" fontId="47" fillId="0" borderId="0" xfId="86" applyFont="1"/>
    <xf numFmtId="0" fontId="35" fillId="55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34" fillId="0" borderId="0" xfId="0" applyFont="1" applyBorder="1" applyAlignment="1">
      <alignment horizontal="right"/>
    </xf>
    <xf numFmtId="0" fontId="32" fillId="0" borderId="14" xfId="45" applyFont="1" applyFill="1" applyBorder="1" applyAlignment="1">
      <alignment horizontal="right" vertical="center" wrapText="1"/>
    </xf>
    <xf numFmtId="0" fontId="33" fillId="0" borderId="16" xfId="0" applyFont="1" applyFill="1" applyBorder="1" applyAlignment="1">
      <alignment horizontal="right" vertical="center" wrapText="1"/>
    </xf>
    <xf numFmtId="0" fontId="33" fillId="0" borderId="0" xfId="45" applyFont="1" applyFill="1" applyBorder="1" applyAlignment="1">
      <alignment horizontal="right" vertical="center" wrapText="1"/>
    </xf>
    <xf numFmtId="169" fontId="34" fillId="0" borderId="0" xfId="86" applyNumberFormat="1" applyFont="1"/>
    <xf numFmtId="169" fontId="35" fillId="0" borderId="0" xfId="86" applyNumberFormat="1" applyFont="1"/>
    <xf numFmtId="0" fontId="48" fillId="54" borderId="0" xfId="0" applyFont="1" applyFill="1" applyBorder="1" applyAlignment="1">
      <alignment horizontal="left" vertical="center" wrapText="1"/>
    </xf>
    <xf numFmtId="0" fontId="34" fillId="58" borderId="0" xfId="0" applyFont="1" applyFill="1" applyBorder="1"/>
    <xf numFmtId="0" fontId="48" fillId="54" borderId="16" xfId="0" applyFont="1" applyFill="1" applyBorder="1" applyAlignment="1">
      <alignment horizontal="right" vertical="center" wrapText="1"/>
    </xf>
    <xf numFmtId="0" fontId="48" fillId="54" borderId="17" xfId="0" applyFont="1" applyFill="1" applyBorder="1" applyAlignment="1">
      <alignment horizontal="right" vertical="center" wrapText="1"/>
    </xf>
    <xf numFmtId="0" fontId="48" fillId="54" borderId="19" xfId="0" applyFont="1" applyFill="1" applyBorder="1" applyAlignment="1">
      <alignment horizontal="right" vertical="center" wrapText="1"/>
    </xf>
    <xf numFmtId="14" fontId="48" fillId="54" borderId="17" xfId="0" applyNumberFormat="1" applyFont="1" applyFill="1" applyBorder="1" applyAlignment="1">
      <alignment horizontal="left" vertical="center"/>
    </xf>
    <xf numFmtId="3" fontId="48" fillId="54" borderId="17" xfId="0" applyNumberFormat="1" applyFont="1" applyFill="1" applyBorder="1" applyAlignment="1">
      <alignment vertical="center" wrapText="1"/>
    </xf>
    <xf numFmtId="14" fontId="48" fillId="54" borderId="17" xfId="0" applyNumberFormat="1" applyFont="1" applyFill="1" applyBorder="1" applyAlignment="1">
      <alignment horizontal="left"/>
    </xf>
    <xf numFmtId="3" fontId="48" fillId="54" borderId="19" xfId="0" applyNumberFormat="1" applyFont="1" applyFill="1" applyBorder="1" applyAlignment="1">
      <alignment vertical="center" wrapText="1"/>
    </xf>
    <xf numFmtId="0" fontId="48" fillId="54" borderId="19" xfId="0" applyFont="1" applyFill="1" applyBorder="1" applyAlignment="1">
      <alignment horizontal="left" vertical="center"/>
    </xf>
    <xf numFmtId="3" fontId="48" fillId="54" borderId="16" xfId="0" applyNumberFormat="1" applyFont="1" applyFill="1" applyBorder="1" applyAlignment="1">
      <alignment vertical="center" wrapText="1"/>
    </xf>
    <xf numFmtId="3" fontId="48" fillId="54" borderId="18" xfId="0" applyNumberFormat="1" applyFont="1" applyFill="1" applyBorder="1" applyAlignment="1">
      <alignment vertical="center" wrapText="1"/>
    </xf>
  </cellXfs>
  <cellStyles count="96">
    <cellStyle name="20% - Accent1 2" xfId="50"/>
    <cellStyle name="20% - Accent2 2" xfId="51"/>
    <cellStyle name="20% - Accent3 2" xfId="52"/>
    <cellStyle name="20% - Accent4 2" xfId="53"/>
    <cellStyle name="20% - Accent5 2" xfId="54"/>
    <cellStyle name="20% - Accent6 2" xfId="55"/>
    <cellStyle name="40% - Accent1 2" xfId="56"/>
    <cellStyle name="40% - Accent2 2" xfId="57"/>
    <cellStyle name="40% - Accent3 2" xfId="58"/>
    <cellStyle name="40% - Accent4 2" xfId="59"/>
    <cellStyle name="40% - Accent5 2" xfId="60"/>
    <cellStyle name="40% - Accent6 2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Bad 2" xfId="74"/>
    <cellStyle name="Calculation 2" xfId="75"/>
    <cellStyle name="Check Cell 2" xfId="76"/>
    <cellStyle name="Comma 2" xfId="3"/>
    <cellStyle name="Comma 3" xfId="92"/>
    <cellStyle name="Currency 2" xfId="95"/>
    <cellStyle name="Explanatory Text 2" xfId="77"/>
    <cellStyle name="Good" xfId="45" builtinId="26"/>
    <cellStyle name="Good 2" xfId="78"/>
    <cellStyle name="Heading 1 2" xfId="79"/>
    <cellStyle name="Heading 2 2" xfId="80"/>
    <cellStyle name="Heading 3 2" xfId="81"/>
    <cellStyle name="Heading 4 2" xfId="82"/>
    <cellStyle name="Input 2" xfId="83"/>
    <cellStyle name="Linked Cell 2" xfId="84"/>
    <cellStyle name="Neutral 2" xfId="85"/>
    <cellStyle name="Normal" xfId="0" builtinId="0"/>
    <cellStyle name="Normal 16 3" xfId="86"/>
    <cellStyle name="Normal 2" xfId="1"/>
    <cellStyle name="Normal 2 11" xfId="49"/>
    <cellStyle name="Normal 3" xfId="2"/>
    <cellStyle name="Normal 3 2" xfId="46"/>
    <cellStyle name="Normal 42" xfId="44"/>
    <cellStyle name="Normal 50" xfId="48"/>
    <cellStyle name="Note 2" xfId="87"/>
    <cellStyle name="Output 2" xfId="88"/>
    <cellStyle name="Percent 2" xfId="4"/>
    <cellStyle name="Percent 3" xfId="94"/>
    <cellStyle name="SAPBEXaggData" xfId="5"/>
    <cellStyle name="SAPBEXaggDataEmph" xfId="6"/>
    <cellStyle name="SAPBEXaggItem" xfId="7"/>
    <cellStyle name="SAPBEXaggItem 2" xfId="43"/>
    <cellStyle name="SAPBEXaggItemX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Text" xfId="24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ItemHeader" xfId="47"/>
    <cellStyle name="SAPBEXresData" xfId="33"/>
    <cellStyle name="SAPBEXresDataEmph" xfId="34"/>
    <cellStyle name="SAPBEXresItem" xfId="35"/>
    <cellStyle name="SAPBEXresItemX" xfId="36"/>
    <cellStyle name="SAPBEXstdData" xfId="37"/>
    <cellStyle name="SAPBEXstdDataEmph" xfId="38"/>
    <cellStyle name="SAPBEXstdItem" xfId="39"/>
    <cellStyle name="SAPBEXstdItemX" xfId="40"/>
    <cellStyle name="SAPBEXtitle" xfId="41"/>
    <cellStyle name="SAPBEXundefined" xfId="42"/>
    <cellStyle name="Title 2" xfId="89"/>
    <cellStyle name="Total 2" xfId="90"/>
    <cellStyle name="User_Input_Actual" xfId="93"/>
    <cellStyle name="Warning Text 2" xfId="91"/>
  </cellStyles>
  <dxfs count="0"/>
  <tableStyles count="0" defaultTableStyle="TableStyleMedium2" defaultPivotStyle="PivotStyleLight16"/>
  <colors>
    <mruColors>
      <color rgb="FFFFFFCC"/>
      <color rgb="FF99FF33"/>
      <color rgb="FF0000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AA34"/>
  <sheetViews>
    <sheetView showGridLines="0"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8" sqref="L8"/>
    </sheetView>
  </sheetViews>
  <sheetFormatPr defaultColWidth="10.28515625" defaultRowHeight="12.75" x14ac:dyDescent="0.2"/>
  <cols>
    <col min="1" max="1" width="6.85546875" style="50" customWidth="1"/>
    <col min="2" max="2" width="46.42578125" style="50" customWidth="1"/>
    <col min="3" max="3" width="1" style="50" customWidth="1"/>
    <col min="4" max="4" width="9.140625" style="50" customWidth="1"/>
    <col min="5" max="11" width="3" style="50" customWidth="1"/>
    <col min="12" max="12" width="10.28515625" style="50" customWidth="1"/>
    <col min="13" max="13" width="10.42578125" style="50" customWidth="1"/>
    <col min="14" max="17" width="10.28515625" style="50"/>
    <col min="18" max="18" width="2.7109375" style="50" customWidth="1"/>
    <col min="19" max="16384" width="10.28515625" style="50"/>
  </cols>
  <sheetData>
    <row r="1" spans="1:27" s="4" customFormat="1" ht="15.75" x14ac:dyDescent="0.2">
      <c r="A1" s="33" t="str">
        <f>Assumptions!A1</f>
        <v>Powercor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7" s="4" customFormat="1" ht="15.75" x14ac:dyDescent="0.2">
      <c r="A2" s="34" t="str">
        <f ca="1">RIGHT(CELL("filename",A1),LEN(CELL("filename",A1))-FIND("]",CELL("filename",A1),1))</f>
        <v>Output</v>
      </c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4" spans="1:27" x14ac:dyDescent="0.2">
      <c r="K4" s="51"/>
      <c r="L4" s="51"/>
      <c r="M4" s="51"/>
      <c r="N4" s="51"/>
      <c r="O4" s="51"/>
      <c r="P4" s="51"/>
      <c r="Q4" s="51"/>
    </row>
    <row r="5" spans="1:27" x14ac:dyDescent="0.2">
      <c r="A5" s="71" t="s">
        <v>48</v>
      </c>
      <c r="B5" s="71"/>
      <c r="C5" s="71"/>
      <c r="D5" s="71"/>
      <c r="E5" s="71"/>
      <c r="F5" s="71"/>
      <c r="G5" s="71"/>
      <c r="H5" s="71"/>
      <c r="I5" s="71"/>
      <c r="J5" s="52"/>
      <c r="K5" s="52"/>
      <c r="L5" s="53"/>
      <c r="M5" s="53" t="s">
        <v>31</v>
      </c>
      <c r="N5" s="53" t="s">
        <v>32</v>
      </c>
      <c r="O5" s="53" t="s">
        <v>33</v>
      </c>
      <c r="P5" s="53" t="s">
        <v>34</v>
      </c>
      <c r="Q5" s="53" t="s">
        <v>35</v>
      </c>
      <c r="S5" s="53" t="s">
        <v>27</v>
      </c>
    </row>
    <row r="7" spans="1:27" x14ac:dyDescent="0.2">
      <c r="B7" s="54" t="str">
        <f ca="1">'GSL payment'!A2</f>
        <v>GSL payment</v>
      </c>
      <c r="G7" s="72"/>
      <c r="K7" s="54"/>
      <c r="L7" s="54"/>
      <c r="M7" s="91">
        <f>'GSL payment'!$K$88/1000000</f>
        <v>2.8944685902263974</v>
      </c>
      <c r="N7" s="91">
        <f>'GSL payment'!$K$88/1000000</f>
        <v>2.8944685902263974</v>
      </c>
      <c r="O7" s="91">
        <f>'GSL payment'!$K$88/1000000</f>
        <v>2.8944685902263974</v>
      </c>
      <c r="P7" s="91">
        <f>'GSL payment'!$K$88/1000000</f>
        <v>2.8944685902263974</v>
      </c>
      <c r="Q7" s="91">
        <f>'GSL payment'!$K$88/1000000</f>
        <v>2.8944685902263974</v>
      </c>
      <c r="R7" s="91"/>
      <c r="S7" s="92">
        <f>SUM(M7:Q7)</f>
        <v>14.472342951131987</v>
      </c>
      <c r="T7" s="54"/>
      <c r="V7" s="75"/>
      <c r="W7" s="75"/>
      <c r="X7" s="75"/>
      <c r="Y7" s="75"/>
      <c r="Z7" s="75"/>
      <c r="AA7" s="75"/>
    </row>
    <row r="8" spans="1:27" x14ac:dyDescent="0.2">
      <c r="A8" s="76"/>
      <c r="B8" s="54"/>
      <c r="H8" s="77"/>
      <c r="K8" s="54"/>
      <c r="L8" s="54"/>
      <c r="M8" s="73"/>
      <c r="N8" s="73"/>
      <c r="O8" s="73"/>
      <c r="P8" s="73"/>
      <c r="Q8" s="73"/>
      <c r="S8" s="92"/>
    </row>
    <row r="9" spans="1:27" x14ac:dyDescent="0.2">
      <c r="A9" s="76"/>
      <c r="B9" s="54"/>
      <c r="H9" s="77"/>
      <c r="K9" s="54"/>
      <c r="L9" s="54"/>
      <c r="M9" s="54"/>
      <c r="N9" s="54"/>
      <c r="O9" s="54"/>
      <c r="P9" s="54"/>
      <c r="Q9" s="54"/>
      <c r="S9" s="78"/>
    </row>
    <row r="10" spans="1:27" x14ac:dyDescent="0.2">
      <c r="A10" s="76"/>
      <c r="B10" s="54"/>
      <c r="H10" s="77"/>
      <c r="K10" s="54"/>
      <c r="L10" s="54"/>
      <c r="M10" s="54"/>
      <c r="N10" s="54"/>
      <c r="O10" s="54"/>
      <c r="P10" s="54"/>
      <c r="Q10" s="54"/>
      <c r="S10" s="78"/>
    </row>
    <row r="11" spans="1:27" x14ac:dyDescent="0.2">
      <c r="A11" s="76"/>
      <c r="B11" s="54"/>
      <c r="H11" s="77"/>
      <c r="K11" s="54"/>
      <c r="L11" s="54"/>
      <c r="M11" s="54"/>
      <c r="N11" s="54"/>
      <c r="O11" s="54"/>
      <c r="P11" s="54"/>
      <c r="Q11" s="54"/>
    </row>
    <row r="12" spans="1:27" ht="13.5" thickBot="1" x14ac:dyDescent="0.25">
      <c r="A12" s="79"/>
      <c r="B12" s="79" t="s">
        <v>27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1">
        <f>SUM(M7:M10)</f>
        <v>2.8944685902263974</v>
      </c>
      <c r="N12" s="81">
        <f t="shared" ref="N12:S12" si="0">SUM(N7:N10)</f>
        <v>2.8944685902263974</v>
      </c>
      <c r="O12" s="81">
        <f t="shared" si="0"/>
        <v>2.8944685902263974</v>
      </c>
      <c r="P12" s="81">
        <f t="shared" si="0"/>
        <v>2.8944685902263974</v>
      </c>
      <c r="Q12" s="81">
        <f t="shared" si="0"/>
        <v>2.8944685902263974</v>
      </c>
      <c r="R12" s="74"/>
      <c r="S12" s="81">
        <f t="shared" si="0"/>
        <v>14.472342951131987</v>
      </c>
      <c r="T12" s="54"/>
      <c r="V12" s="75"/>
      <c r="W12" s="75"/>
      <c r="X12" s="75"/>
      <c r="Y12" s="75"/>
      <c r="Z12" s="75"/>
      <c r="AA12" s="75"/>
    </row>
    <row r="13" spans="1:27" ht="13.5" thickTop="1" x14ac:dyDescent="0.2">
      <c r="K13" s="54"/>
      <c r="L13" s="54"/>
      <c r="M13" s="54"/>
      <c r="N13" s="54"/>
      <c r="O13" s="54"/>
      <c r="P13" s="54"/>
      <c r="Q13" s="54"/>
    </row>
    <row r="14" spans="1:27" x14ac:dyDescent="0.2">
      <c r="K14" s="54"/>
      <c r="L14" s="54"/>
      <c r="M14" s="54"/>
      <c r="N14" s="54"/>
      <c r="O14" s="54"/>
      <c r="P14" s="54"/>
      <c r="Q14" s="54"/>
    </row>
    <row r="15" spans="1:27" x14ac:dyDescent="0.2">
      <c r="K15" s="54"/>
      <c r="L15" s="54"/>
      <c r="M15" s="78"/>
      <c r="N15" s="78"/>
      <c r="O15" s="78"/>
      <c r="P15" s="78"/>
      <c r="Q15" s="78"/>
      <c r="R15" s="55"/>
      <c r="S15" s="55"/>
    </row>
    <row r="16" spans="1:27" x14ac:dyDescent="0.2">
      <c r="K16" s="54"/>
      <c r="L16" s="54"/>
      <c r="M16" s="54"/>
      <c r="N16" s="54"/>
      <c r="O16" s="54"/>
      <c r="P16" s="54"/>
      <c r="Q16" s="54"/>
    </row>
    <row r="17" spans="2:19" x14ac:dyDescent="0.2">
      <c r="K17" s="54"/>
      <c r="L17" s="54"/>
      <c r="M17" s="54"/>
      <c r="N17" s="54"/>
      <c r="O17" s="54"/>
      <c r="P17" s="54"/>
      <c r="Q17" s="54"/>
      <c r="R17" s="54"/>
      <c r="S17" s="54"/>
    </row>
    <row r="18" spans="2:19" x14ac:dyDescent="0.2">
      <c r="K18" s="54"/>
      <c r="L18" s="54"/>
      <c r="M18" s="54"/>
      <c r="N18" s="54"/>
      <c r="O18" s="54"/>
      <c r="P18" s="54"/>
      <c r="Q18" s="54"/>
    </row>
    <row r="19" spans="2:19" x14ac:dyDescent="0.2">
      <c r="K19" s="54"/>
      <c r="L19" s="54"/>
      <c r="M19" s="54"/>
      <c r="N19" s="54"/>
      <c r="O19" s="54"/>
      <c r="P19" s="54"/>
      <c r="Q19" s="54"/>
    </row>
    <row r="20" spans="2:19" x14ac:dyDescent="0.2">
      <c r="K20" s="54"/>
      <c r="L20" s="54"/>
      <c r="M20" s="54"/>
      <c r="N20" s="54"/>
      <c r="O20" s="54"/>
      <c r="P20" s="54"/>
      <c r="Q20" s="54"/>
    </row>
    <row r="21" spans="2:19" x14ac:dyDescent="0.2">
      <c r="K21" s="54"/>
      <c r="L21" s="54"/>
      <c r="M21" s="82"/>
      <c r="N21" s="82"/>
      <c r="O21" s="82"/>
      <c r="P21" s="82"/>
      <c r="Q21" s="82"/>
    </row>
    <row r="22" spans="2:19" x14ac:dyDescent="0.2">
      <c r="K22" s="54"/>
      <c r="L22" s="54"/>
      <c r="M22" s="54"/>
      <c r="N22" s="54"/>
      <c r="O22" s="54"/>
      <c r="P22" s="54"/>
      <c r="Q22" s="54"/>
    </row>
    <row r="23" spans="2:19" x14ac:dyDescent="0.2">
      <c r="K23" s="54"/>
      <c r="L23" s="54"/>
      <c r="M23" s="54"/>
      <c r="N23" s="54"/>
      <c r="O23" s="54"/>
      <c r="P23" s="54"/>
      <c r="Q23" s="54"/>
    </row>
    <row r="24" spans="2:19" x14ac:dyDescent="0.2">
      <c r="K24" s="54"/>
      <c r="L24" s="54"/>
      <c r="M24" s="54"/>
      <c r="N24" s="54"/>
      <c r="O24" s="54"/>
      <c r="P24" s="54"/>
      <c r="Q24" s="54"/>
    </row>
    <row r="25" spans="2:19" x14ac:dyDescent="0.2">
      <c r="B25" s="83"/>
      <c r="K25" s="54"/>
      <c r="L25" s="54"/>
      <c r="M25" s="54"/>
      <c r="N25" s="54"/>
      <c r="O25" s="54"/>
      <c r="P25" s="54"/>
      <c r="Q25" s="54"/>
    </row>
    <row r="26" spans="2:19" x14ac:dyDescent="0.2">
      <c r="K26" s="54"/>
      <c r="L26" s="54"/>
      <c r="M26" s="54"/>
      <c r="N26" s="54"/>
      <c r="O26" s="54"/>
      <c r="P26" s="54"/>
      <c r="Q26" s="54"/>
    </row>
    <row r="27" spans="2:19" x14ac:dyDescent="0.2">
      <c r="K27" s="54"/>
      <c r="L27" s="54"/>
      <c r="M27" s="54"/>
      <c r="N27" s="54"/>
      <c r="O27" s="54"/>
      <c r="P27" s="54"/>
      <c r="Q27" s="54"/>
    </row>
    <row r="28" spans="2:19" x14ac:dyDescent="0.2">
      <c r="K28" s="54"/>
      <c r="L28" s="54"/>
      <c r="M28" s="54"/>
      <c r="N28" s="54"/>
      <c r="O28" s="54"/>
      <c r="P28" s="54"/>
      <c r="Q28" s="54"/>
    </row>
    <row r="29" spans="2:19" x14ac:dyDescent="0.2">
      <c r="K29" s="54"/>
      <c r="L29" s="54"/>
      <c r="M29" s="54"/>
      <c r="N29" s="54"/>
      <c r="O29" s="54"/>
      <c r="P29" s="54"/>
      <c r="Q29" s="54"/>
    </row>
    <row r="30" spans="2:19" x14ac:dyDescent="0.2">
      <c r="K30" s="54"/>
      <c r="L30" s="54"/>
      <c r="M30" s="54"/>
      <c r="N30" s="54"/>
      <c r="O30" s="54"/>
      <c r="P30" s="54"/>
      <c r="Q30" s="54"/>
    </row>
    <row r="31" spans="2:19" x14ac:dyDescent="0.2">
      <c r="K31" s="54"/>
      <c r="L31" s="54"/>
      <c r="M31" s="54"/>
      <c r="N31" s="54"/>
      <c r="O31" s="54"/>
      <c r="P31" s="54"/>
      <c r="Q31" s="54"/>
    </row>
    <row r="32" spans="2:19" x14ac:dyDescent="0.2">
      <c r="K32" s="54"/>
      <c r="L32" s="54"/>
      <c r="M32" s="54"/>
      <c r="N32" s="54"/>
      <c r="O32" s="54"/>
      <c r="P32" s="54"/>
      <c r="Q32" s="54"/>
    </row>
    <row r="33" spans="11:17" x14ac:dyDescent="0.2">
      <c r="K33" s="54"/>
      <c r="L33" s="54"/>
      <c r="M33" s="54"/>
      <c r="N33" s="54"/>
      <c r="O33" s="54"/>
      <c r="P33" s="54"/>
      <c r="Q33" s="54"/>
    </row>
    <row r="34" spans="11:17" x14ac:dyDescent="0.2">
      <c r="K34" s="54"/>
      <c r="L34" s="54"/>
      <c r="M34" s="54"/>
      <c r="N34" s="54"/>
      <c r="O34" s="54"/>
      <c r="P34" s="54"/>
      <c r="Q34" s="54"/>
    </row>
  </sheetData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R23"/>
  <sheetViews>
    <sheetView showGridLines="0" zoomScale="85" zoomScaleNormal="85" workbookViewId="0">
      <pane xSplit="2" ySplit="2" topLeftCell="J3" activePane="bottomRight" state="frozen"/>
      <selection activeCell="B18" sqref="B18"/>
      <selection pane="topRight" activeCell="B18" sqref="B18"/>
      <selection pane="bottomLeft" activeCell="B18" sqref="B18"/>
      <selection pane="bottomRight"/>
    </sheetView>
  </sheetViews>
  <sheetFormatPr defaultColWidth="10.28515625" defaultRowHeight="12.75" x14ac:dyDescent="0.2"/>
  <cols>
    <col min="1" max="1" width="2.28515625" style="50" customWidth="1"/>
    <col min="2" max="2" width="37.85546875" style="50" customWidth="1"/>
    <col min="3" max="3" width="12" style="50" customWidth="1"/>
    <col min="4" max="4" width="10.28515625" style="50"/>
    <col min="5" max="5" width="10.5703125" style="50" customWidth="1"/>
    <col min="6" max="6" width="9.7109375" style="50" customWidth="1"/>
    <col min="7" max="18" width="9.5703125" style="50" customWidth="1"/>
    <col min="19" max="16384" width="10.28515625" style="50"/>
  </cols>
  <sheetData>
    <row r="1" spans="1:18" s="4" customFormat="1" ht="15.75" x14ac:dyDescent="0.2">
      <c r="A1" s="33" t="s">
        <v>30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4" customFormat="1" ht="15.75" x14ac:dyDescent="0.2">
      <c r="A2" s="34" t="str">
        <f ca="1">RIGHT(CELL("filename",A1),LEN(CELL("filename",A1))-FIND("]",CELL("filename",A1),1))</f>
        <v>Assumptions</v>
      </c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4" spans="1:18" x14ac:dyDescent="0.2">
      <c r="B4" s="93" t="s">
        <v>38</v>
      </c>
    </row>
    <row r="5" spans="1:18" x14ac:dyDescent="0.2">
      <c r="B5" s="94" t="s">
        <v>36</v>
      </c>
    </row>
    <row r="8" spans="1:18" x14ac:dyDescent="0.2">
      <c r="A8" s="52" t="s">
        <v>37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10" spans="1:18" x14ac:dyDescent="0.2">
      <c r="B10" s="50" t="s">
        <v>39</v>
      </c>
      <c r="D10" s="56" t="s">
        <v>40</v>
      </c>
    </row>
    <row r="11" spans="1:18" x14ac:dyDescent="0.2">
      <c r="B11" s="50" t="s">
        <v>41</v>
      </c>
      <c r="D11" s="56">
        <v>2019</v>
      </c>
    </row>
    <row r="13" spans="1:18" x14ac:dyDescent="0.2">
      <c r="A13" s="52" t="s">
        <v>42</v>
      </c>
      <c r="B13" s="52"/>
      <c r="C13" s="52"/>
      <c r="D13" s="52"/>
      <c r="E13" s="52"/>
      <c r="F13" s="52"/>
      <c r="G13" s="52">
        <v>2015</v>
      </c>
      <c r="H13" s="52">
        <f>G13+1</f>
        <v>2016</v>
      </c>
      <c r="I13" s="52">
        <f>H13+1</f>
        <v>2017</v>
      </c>
      <c r="J13" s="52">
        <f>I13+1</f>
        <v>2018</v>
      </c>
      <c r="K13" s="52">
        <v>2019</v>
      </c>
      <c r="L13" s="52">
        <v>2020</v>
      </c>
      <c r="M13" s="53" t="s">
        <v>40</v>
      </c>
    </row>
    <row r="15" spans="1:18" x14ac:dyDescent="0.2">
      <c r="B15" s="50" t="s">
        <v>43</v>
      </c>
      <c r="D15" s="84" t="s">
        <v>49</v>
      </c>
      <c r="F15" s="57"/>
      <c r="G15" s="58">
        <v>1.0961500442225942</v>
      </c>
      <c r="H15" s="58">
        <v>1.0790765766629278</v>
      </c>
      <c r="I15" s="58">
        <v>1.061119022886448</v>
      </c>
      <c r="J15" s="58">
        <v>1.0418798063797183</v>
      </c>
      <c r="K15" s="58">
        <v>1.0233339039577956</v>
      </c>
      <c r="L15" s="58">
        <v>1.0077657751950859</v>
      </c>
      <c r="M15" s="58">
        <v>1.0007625489781908</v>
      </c>
    </row>
    <row r="16" spans="1:18" x14ac:dyDescent="0.2">
      <c r="G16" s="59"/>
      <c r="K16" s="54"/>
    </row>
    <row r="18" s="40" customFormat="1" x14ac:dyDescent="0.2"/>
    <row r="19" s="40" customFormat="1" x14ac:dyDescent="0.2"/>
    <row r="20" s="40" customFormat="1" x14ac:dyDescent="0.2"/>
    <row r="21" s="40" customFormat="1" x14ac:dyDescent="0.2"/>
    <row r="22" s="40" customFormat="1" x14ac:dyDescent="0.2"/>
    <row r="23" s="40" customFormat="1" x14ac:dyDescent="0.2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RowHeight="12.75" x14ac:dyDescent="0.2"/>
  <cols>
    <col min="1" max="1" width="44.42578125" style="8" customWidth="1"/>
    <col min="2" max="2" width="34.5703125" style="8" customWidth="1"/>
    <col min="3" max="3" width="13.42578125" style="4" customWidth="1"/>
    <col min="4" max="4" width="1.7109375" style="4" customWidth="1"/>
    <col min="5" max="9" width="20.28515625" style="4" customWidth="1"/>
    <col min="10" max="10" width="9.140625" style="4" customWidth="1"/>
    <col min="11" max="11" width="16.42578125" style="4" customWidth="1"/>
    <col min="12" max="15" width="19.28515625" style="4" customWidth="1"/>
    <col min="16" max="16" width="9.140625" style="4"/>
    <col min="17" max="17" width="19.28515625" style="4" customWidth="1"/>
    <col min="18" max="16384" width="9.140625" style="4"/>
  </cols>
  <sheetData>
    <row r="1" spans="1:11" ht="15.75" x14ac:dyDescent="0.2">
      <c r="A1" s="33" t="str">
        <f>Assumptions!A1</f>
        <v>Powercor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1" ht="15.75" x14ac:dyDescent="0.2">
      <c r="A2" s="34" t="str">
        <f ca="1">RIGHT(CELL("filename",A1),LEN(CELL("filename",A1))-FIND("]",CELL("filename",A1),1))</f>
        <v>GSL payment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1" customFormat="1" ht="15" x14ac:dyDescent="0.25">
      <c r="A3" s="8"/>
      <c r="B3" s="8"/>
      <c r="C3" s="4"/>
      <c r="D3" s="4"/>
      <c r="E3" s="4"/>
      <c r="F3" s="4"/>
      <c r="G3" s="4"/>
      <c r="H3" s="4"/>
      <c r="I3" s="4"/>
      <c r="J3" s="4"/>
      <c r="K3" s="4"/>
    </row>
    <row r="4" spans="1:11" customFormat="1" ht="15.75" x14ac:dyDescent="0.25">
      <c r="A4" s="64" t="s">
        <v>44</v>
      </c>
      <c r="B4" s="65"/>
      <c r="C4" s="66"/>
      <c r="D4" s="66"/>
      <c r="E4" s="66"/>
      <c r="F4" s="66"/>
      <c r="G4" s="66"/>
      <c r="H4" s="66"/>
      <c r="I4" s="66"/>
      <c r="J4" s="66"/>
      <c r="K4" s="66"/>
    </row>
    <row r="5" spans="1:11" customFormat="1" ht="15" x14ac:dyDescent="0.25">
      <c r="A5" s="8"/>
      <c r="B5" s="8"/>
      <c r="C5" s="4"/>
      <c r="D5" s="4"/>
      <c r="E5" s="4"/>
      <c r="F5" s="4"/>
      <c r="G5" s="4"/>
      <c r="H5" s="4"/>
      <c r="I5" s="4"/>
      <c r="K5" s="4"/>
    </row>
    <row r="6" spans="1:11" customFormat="1" ht="15" x14ac:dyDescent="0.25">
      <c r="A6" s="8"/>
      <c r="B6" s="8"/>
      <c r="C6" s="4"/>
      <c r="D6" s="4"/>
      <c r="E6" s="26" t="s">
        <v>18</v>
      </c>
      <c r="F6" s="26"/>
      <c r="G6" s="26"/>
      <c r="H6" s="26"/>
      <c r="I6" s="26"/>
      <c r="J6" s="4"/>
      <c r="K6" s="4"/>
    </row>
    <row r="7" spans="1:11" customFormat="1" ht="15" x14ac:dyDescent="0.25">
      <c r="A7" s="24" t="s">
        <v>3</v>
      </c>
      <c r="B7" s="24" t="s">
        <v>0</v>
      </c>
      <c r="C7" s="4"/>
      <c r="D7" s="4"/>
      <c r="E7" s="85">
        <v>2015</v>
      </c>
      <c r="F7" s="85">
        <f>E7+1</f>
        <v>2016</v>
      </c>
      <c r="G7" s="85">
        <f>F7+1</f>
        <v>2017</v>
      </c>
      <c r="H7" s="85">
        <f>G7+1</f>
        <v>2018</v>
      </c>
      <c r="I7" s="85">
        <f>H7+1</f>
        <v>2019</v>
      </c>
      <c r="J7" s="4"/>
      <c r="K7" s="4"/>
    </row>
    <row r="8" spans="1:11" customFormat="1" ht="15" x14ac:dyDescent="0.25">
      <c r="C8" s="4"/>
      <c r="D8" s="4"/>
      <c r="E8" s="86"/>
      <c r="F8" s="87"/>
      <c r="G8" s="87"/>
      <c r="H8" s="87"/>
      <c r="I8" s="87"/>
      <c r="K8" s="4"/>
    </row>
    <row r="9" spans="1:11" customFormat="1" ht="15" x14ac:dyDescent="0.25">
      <c r="A9" s="13" t="s">
        <v>2</v>
      </c>
      <c r="B9" s="13" t="s">
        <v>1</v>
      </c>
      <c r="C9" s="4"/>
      <c r="D9" s="4"/>
      <c r="E9" s="95">
        <v>130</v>
      </c>
      <c r="F9" s="95">
        <v>130</v>
      </c>
      <c r="G9" s="95">
        <v>130</v>
      </c>
      <c r="H9" s="95">
        <v>130</v>
      </c>
      <c r="I9" s="95">
        <v>130</v>
      </c>
      <c r="K9" s="4"/>
    </row>
    <row r="10" spans="1:11" customFormat="1" ht="15" x14ac:dyDescent="0.25">
      <c r="A10" s="14"/>
      <c r="B10" s="14" t="s">
        <v>21</v>
      </c>
      <c r="C10" s="4"/>
      <c r="D10" s="4"/>
      <c r="E10" s="96">
        <v>190</v>
      </c>
      <c r="F10" s="96">
        <v>190</v>
      </c>
      <c r="G10" s="96">
        <v>190</v>
      </c>
      <c r="H10" s="96">
        <v>190</v>
      </c>
      <c r="I10" s="96">
        <v>190</v>
      </c>
      <c r="K10" s="4"/>
    </row>
    <row r="11" spans="1:11" customFormat="1" ht="15" x14ac:dyDescent="0.25">
      <c r="A11" s="15"/>
      <c r="B11" s="15" t="s">
        <v>22</v>
      </c>
      <c r="C11" s="4"/>
      <c r="D11" s="4"/>
      <c r="E11" s="97">
        <v>380</v>
      </c>
      <c r="F11" s="97">
        <v>380</v>
      </c>
      <c r="G11" s="97">
        <v>380</v>
      </c>
      <c r="H11" s="97">
        <v>380</v>
      </c>
      <c r="I11" s="97">
        <v>380</v>
      </c>
      <c r="K11" s="4"/>
    </row>
    <row r="12" spans="1:11" s="30" customFormat="1" ht="15" x14ac:dyDescent="0.25">
      <c r="A12" s="29"/>
      <c r="B12" s="29"/>
      <c r="D12" s="4"/>
      <c r="E12" s="88"/>
      <c r="F12" s="88"/>
      <c r="G12" s="88"/>
      <c r="H12" s="88"/>
      <c r="I12" s="88"/>
      <c r="K12" s="4"/>
    </row>
    <row r="13" spans="1:11" customFormat="1" ht="15" x14ac:dyDescent="0.25">
      <c r="A13" s="27"/>
      <c r="B13" s="27"/>
      <c r="C13" s="4"/>
      <c r="D13" s="4"/>
      <c r="E13" s="89"/>
      <c r="F13" s="89"/>
      <c r="G13" s="89"/>
      <c r="H13" s="89"/>
      <c r="I13" s="89"/>
      <c r="K13" s="4"/>
    </row>
    <row r="14" spans="1:11" customFormat="1" ht="15" x14ac:dyDescent="0.25">
      <c r="A14" s="14" t="s">
        <v>6</v>
      </c>
      <c r="B14" s="14" t="s">
        <v>5</v>
      </c>
      <c r="C14" s="4"/>
      <c r="D14" s="4"/>
      <c r="E14" s="96">
        <v>130</v>
      </c>
      <c r="F14" s="96">
        <v>130</v>
      </c>
      <c r="G14" s="96">
        <v>130</v>
      </c>
      <c r="H14" s="96">
        <v>130</v>
      </c>
      <c r="I14" s="96">
        <v>130</v>
      </c>
      <c r="K14" s="4"/>
    </row>
    <row r="15" spans="1:11" customFormat="1" ht="15" x14ac:dyDescent="0.25">
      <c r="A15" s="14"/>
      <c r="B15" s="14" t="s">
        <v>23</v>
      </c>
      <c r="C15" s="4"/>
      <c r="D15" s="4"/>
      <c r="E15" s="97">
        <v>190</v>
      </c>
      <c r="F15" s="97">
        <v>190</v>
      </c>
      <c r="G15" s="97">
        <v>190</v>
      </c>
      <c r="H15" s="97">
        <v>190</v>
      </c>
      <c r="I15" s="97">
        <v>190</v>
      </c>
      <c r="K15" s="4"/>
    </row>
    <row r="16" spans="1:11" customFormat="1" ht="15" x14ac:dyDescent="0.25">
      <c r="A16" s="15"/>
      <c r="B16" s="15" t="s">
        <v>24</v>
      </c>
      <c r="C16" s="4"/>
      <c r="D16" s="4"/>
      <c r="E16" s="97">
        <v>380</v>
      </c>
      <c r="F16" s="97">
        <v>380</v>
      </c>
      <c r="G16" s="97">
        <v>380</v>
      </c>
      <c r="H16" s="97">
        <v>380</v>
      </c>
      <c r="I16" s="97">
        <v>380</v>
      </c>
    </row>
    <row r="17" spans="1:14" s="30" customFormat="1" ht="15" x14ac:dyDescent="0.25">
      <c r="A17" s="29"/>
      <c r="B17" s="29"/>
      <c r="D17" s="4"/>
      <c r="E17" s="88"/>
      <c r="F17" s="88"/>
      <c r="G17" s="88"/>
      <c r="H17" s="88"/>
      <c r="I17" s="88"/>
      <c r="K17" s="4"/>
    </row>
    <row r="18" spans="1:14" customFormat="1" ht="15" x14ac:dyDescent="0.25">
      <c r="A18" s="6"/>
      <c r="B18" s="6"/>
      <c r="C18" s="4"/>
      <c r="D18" s="4"/>
      <c r="E18" s="90"/>
      <c r="F18" s="90"/>
      <c r="G18" s="90"/>
      <c r="H18" s="90"/>
      <c r="I18" s="90"/>
      <c r="J18" s="2"/>
      <c r="K18" s="2"/>
      <c r="L18" s="2"/>
      <c r="M18" s="2"/>
      <c r="N18" s="2"/>
    </row>
    <row r="19" spans="1:14" customFormat="1" ht="16.5" customHeight="1" x14ac:dyDescent="0.25">
      <c r="A19" s="14" t="s">
        <v>8</v>
      </c>
      <c r="B19" s="14" t="s">
        <v>9</v>
      </c>
      <c r="C19" s="4"/>
      <c r="D19" s="4"/>
      <c r="E19" s="96">
        <v>40</v>
      </c>
      <c r="F19" s="96">
        <v>40</v>
      </c>
      <c r="G19" s="96">
        <v>40</v>
      </c>
      <c r="H19" s="96">
        <v>40</v>
      </c>
      <c r="I19" s="96">
        <v>40</v>
      </c>
      <c r="J19" s="2"/>
      <c r="K19" s="2"/>
      <c r="L19" s="2"/>
    </row>
    <row r="20" spans="1:14" customFormat="1" ht="15" x14ac:dyDescent="0.25">
      <c r="A20" s="15"/>
      <c r="B20" s="15" t="s">
        <v>25</v>
      </c>
      <c r="C20" s="4"/>
      <c r="D20" s="4"/>
      <c r="E20" s="96">
        <v>50</v>
      </c>
      <c r="F20" s="96">
        <v>50</v>
      </c>
      <c r="G20" s="96">
        <v>50</v>
      </c>
      <c r="H20" s="96">
        <v>50</v>
      </c>
      <c r="I20" s="96">
        <v>50</v>
      </c>
      <c r="J20" s="2"/>
      <c r="K20" s="2"/>
      <c r="L20" s="2"/>
    </row>
    <row r="21" spans="1:14" s="30" customFormat="1" ht="15" x14ac:dyDescent="0.25">
      <c r="A21" s="29"/>
      <c r="B21" s="29"/>
      <c r="D21" s="4"/>
      <c r="E21" s="88"/>
      <c r="F21" s="88"/>
      <c r="G21" s="88"/>
      <c r="H21" s="88"/>
      <c r="I21" s="88"/>
      <c r="K21" s="4"/>
    </row>
    <row r="22" spans="1:14" customFormat="1" ht="15" x14ac:dyDescent="0.25">
      <c r="A22" s="6"/>
      <c r="B22" s="6"/>
      <c r="C22" s="4"/>
      <c r="D22" s="4"/>
      <c r="E22" s="89"/>
      <c r="F22" s="89"/>
      <c r="G22" s="89"/>
      <c r="H22" s="89"/>
      <c r="I22" s="89"/>
      <c r="J22" s="2"/>
      <c r="K22" s="2"/>
      <c r="L22" s="2"/>
    </row>
    <row r="23" spans="1:14" customFormat="1" ht="15" x14ac:dyDescent="0.25">
      <c r="A23" s="22" t="s">
        <v>20</v>
      </c>
      <c r="B23" s="14" t="s">
        <v>11</v>
      </c>
      <c r="C23" s="4"/>
      <c r="D23" s="4"/>
      <c r="E23" s="96">
        <v>90</v>
      </c>
      <c r="F23" s="96">
        <v>90</v>
      </c>
      <c r="G23" s="96">
        <v>90</v>
      </c>
      <c r="H23" s="96">
        <v>90</v>
      </c>
      <c r="I23" s="96">
        <v>90</v>
      </c>
      <c r="J23" s="2"/>
      <c r="K23" s="2"/>
      <c r="L23" s="2"/>
    </row>
    <row r="24" spans="1:14" customFormat="1" ht="15" x14ac:dyDescent="0.25">
      <c r="A24" s="14"/>
      <c r="B24" s="14" t="s">
        <v>11</v>
      </c>
      <c r="C24" s="4"/>
      <c r="D24" s="4"/>
      <c r="E24" s="96">
        <v>90</v>
      </c>
      <c r="F24" s="96">
        <v>90</v>
      </c>
      <c r="G24" s="96">
        <v>90</v>
      </c>
      <c r="H24" s="96">
        <v>90</v>
      </c>
      <c r="I24" s="96">
        <v>90</v>
      </c>
      <c r="J24" s="2"/>
      <c r="K24" s="2"/>
      <c r="L24" s="2"/>
    </row>
    <row r="25" spans="1:14" customFormat="1" ht="15" x14ac:dyDescent="0.25">
      <c r="A25" s="14"/>
      <c r="B25" s="14" t="s">
        <v>11</v>
      </c>
      <c r="C25" s="4"/>
      <c r="D25" s="4"/>
      <c r="E25" s="96">
        <v>90</v>
      </c>
      <c r="F25" s="96">
        <v>90</v>
      </c>
      <c r="G25" s="96">
        <v>90</v>
      </c>
      <c r="H25" s="96">
        <v>90</v>
      </c>
      <c r="I25" s="96">
        <v>90</v>
      </c>
    </row>
    <row r="26" spans="1:14" customFormat="1" ht="15" x14ac:dyDescent="0.25">
      <c r="A26" s="14"/>
      <c r="B26" s="14"/>
      <c r="C26" s="4"/>
      <c r="D26" s="4"/>
      <c r="E26" s="96">
        <v>90</v>
      </c>
      <c r="F26" s="96">
        <v>90</v>
      </c>
      <c r="G26" s="96">
        <v>90</v>
      </c>
      <c r="H26" s="96">
        <v>90</v>
      </c>
      <c r="I26" s="96">
        <v>90</v>
      </c>
    </row>
    <row r="27" spans="1:14" customFormat="1" ht="15" x14ac:dyDescent="0.25">
      <c r="A27" s="15"/>
      <c r="B27" s="15"/>
      <c r="C27" s="4"/>
      <c r="D27" s="4"/>
      <c r="E27" s="37"/>
      <c r="F27" s="37"/>
      <c r="G27" s="37"/>
      <c r="H27" s="37"/>
      <c r="I27" s="37"/>
    </row>
    <row r="28" spans="1:14" s="30" customFormat="1" ht="15" x14ac:dyDescent="0.25">
      <c r="A28" s="29"/>
      <c r="B28" s="29"/>
      <c r="D28" s="4"/>
      <c r="E28" s="38"/>
      <c r="F28" s="38"/>
      <c r="G28" s="38"/>
      <c r="H28" s="38"/>
      <c r="I28" s="38"/>
      <c r="K28" s="4"/>
    </row>
    <row r="29" spans="1:14" s="30" customFormat="1" ht="15" x14ac:dyDescent="0.25">
      <c r="A29" s="60"/>
      <c r="B29" s="60"/>
      <c r="D29" s="4"/>
      <c r="E29" s="63"/>
      <c r="F29" s="63"/>
      <c r="G29" s="63"/>
      <c r="H29" s="63"/>
      <c r="I29" s="63"/>
      <c r="K29" s="4"/>
    </row>
    <row r="30" spans="1:14" s="30" customFormat="1" ht="15" x14ac:dyDescent="0.25">
      <c r="A30" s="60"/>
      <c r="B30" s="60"/>
      <c r="D30" s="4"/>
      <c r="E30" s="63"/>
      <c r="F30" s="63"/>
      <c r="G30" s="63"/>
      <c r="H30" s="63"/>
      <c r="I30" s="63"/>
      <c r="K30" s="4"/>
    </row>
    <row r="31" spans="1:14" x14ac:dyDescent="0.2">
      <c r="C31" s="36"/>
      <c r="E31" s="48" t="s">
        <v>28</v>
      </c>
      <c r="F31" s="26"/>
      <c r="G31" s="26"/>
      <c r="H31" s="26"/>
      <c r="I31" s="26"/>
    </row>
    <row r="32" spans="1:14" x14ac:dyDescent="0.2">
      <c r="A32" s="24" t="s">
        <v>3</v>
      </c>
      <c r="B32" s="24" t="s">
        <v>0</v>
      </c>
      <c r="C32" s="36"/>
      <c r="E32" s="85">
        <v>2015</v>
      </c>
      <c r="F32" s="85">
        <f>E32+1</f>
        <v>2016</v>
      </c>
      <c r="G32" s="85">
        <f t="shared" ref="G32:I32" si="0">F32+1</f>
        <v>2017</v>
      </c>
      <c r="H32" s="85">
        <f t="shared" si="0"/>
        <v>2018</v>
      </c>
      <c r="I32" s="85">
        <f t="shared" si="0"/>
        <v>2019</v>
      </c>
    </row>
    <row r="33" spans="1:9" ht="15" x14ac:dyDescent="0.25">
      <c r="A33"/>
      <c r="B33"/>
      <c r="E33"/>
      <c r="F33"/>
      <c r="G33"/>
      <c r="H33"/>
      <c r="I33"/>
    </row>
    <row r="34" spans="1:9" x14ac:dyDescent="0.2">
      <c r="A34" s="14" t="s">
        <v>2</v>
      </c>
      <c r="B34" s="14" t="str">
        <f>B9</f>
        <v>18 hours off supply: $130</v>
      </c>
      <c r="E34" s="103">
        <v>8530</v>
      </c>
      <c r="F34" s="103">
        <v>8526</v>
      </c>
      <c r="G34" s="103">
        <v>2767</v>
      </c>
      <c r="H34" s="103">
        <v>11919</v>
      </c>
      <c r="I34" s="103">
        <v>6640</v>
      </c>
    </row>
    <row r="35" spans="1:9" x14ac:dyDescent="0.2">
      <c r="A35" s="14"/>
      <c r="B35" s="14" t="str">
        <f>B10</f>
        <v>30 hours off supply: $190</v>
      </c>
      <c r="E35" s="99">
        <v>1754</v>
      </c>
      <c r="F35" s="99">
        <v>2950</v>
      </c>
      <c r="G35" s="99">
        <v>384</v>
      </c>
      <c r="H35" s="99">
        <v>2172</v>
      </c>
      <c r="I35" s="99">
        <v>1817</v>
      </c>
    </row>
    <row r="36" spans="1:9" x14ac:dyDescent="0.2">
      <c r="A36" s="15"/>
      <c r="B36" s="15" t="str">
        <f>B11</f>
        <v>60 hours off supply: $380</v>
      </c>
      <c r="E36" s="104">
        <v>339</v>
      </c>
      <c r="F36" s="104">
        <v>17</v>
      </c>
      <c r="G36" s="104">
        <v>2</v>
      </c>
      <c r="H36" s="104">
        <v>16</v>
      </c>
      <c r="I36" s="104">
        <v>54</v>
      </c>
    </row>
    <row r="37" spans="1:9" x14ac:dyDescent="0.2">
      <c r="A37" s="29"/>
      <c r="B37" s="29"/>
      <c r="E37" s="9"/>
      <c r="F37" s="9"/>
      <c r="G37" s="9"/>
      <c r="H37" s="9"/>
      <c r="I37" s="9"/>
    </row>
    <row r="38" spans="1:9" x14ac:dyDescent="0.2">
      <c r="A38" s="27"/>
      <c r="B38" s="27"/>
      <c r="E38" s="28"/>
      <c r="F38" s="28"/>
      <c r="G38" s="28"/>
      <c r="H38" s="28"/>
      <c r="I38" s="28"/>
    </row>
    <row r="39" spans="1:9" x14ac:dyDescent="0.2">
      <c r="A39" s="14" t="s">
        <v>6</v>
      </c>
      <c r="B39" s="13" t="str">
        <f>B14</f>
        <v>8 unplanned interruptions: $130</v>
      </c>
      <c r="E39" s="99">
        <v>4018</v>
      </c>
      <c r="F39" s="99">
        <v>2098</v>
      </c>
      <c r="G39" s="99">
        <v>1076</v>
      </c>
      <c r="H39" s="99">
        <v>2667</v>
      </c>
      <c r="I39" s="99">
        <v>4338</v>
      </c>
    </row>
    <row r="40" spans="1:9" x14ac:dyDescent="0.2">
      <c r="A40" s="14"/>
      <c r="B40" s="14" t="str">
        <f>B15</f>
        <v>12 unplanned interruptions: $190</v>
      </c>
      <c r="E40" s="99">
        <v>487</v>
      </c>
      <c r="F40" s="99">
        <v>62</v>
      </c>
      <c r="G40" s="99">
        <v>3</v>
      </c>
      <c r="H40" s="99">
        <v>12</v>
      </c>
      <c r="I40" s="99">
        <v>391</v>
      </c>
    </row>
    <row r="41" spans="1:9" x14ac:dyDescent="0.2">
      <c r="A41" s="15"/>
      <c r="B41" s="15" t="str">
        <f>B16</f>
        <v>20 unplanned interruptions: $380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</row>
    <row r="42" spans="1:9" x14ac:dyDescent="0.2">
      <c r="A42" s="29"/>
      <c r="B42" s="29"/>
      <c r="E42" s="9"/>
      <c r="F42" s="9"/>
      <c r="G42" s="9"/>
      <c r="H42" s="9"/>
      <c r="I42" s="9"/>
    </row>
    <row r="43" spans="1:9" x14ac:dyDescent="0.2">
      <c r="A43" s="6"/>
      <c r="B43" s="6"/>
      <c r="E43" s="2"/>
      <c r="F43" s="2"/>
      <c r="G43" s="2"/>
      <c r="H43" s="2"/>
      <c r="I43" s="2"/>
    </row>
    <row r="44" spans="1:9" x14ac:dyDescent="0.2">
      <c r="A44" s="14" t="s">
        <v>8</v>
      </c>
      <c r="B44" s="14" t="str">
        <f>B19</f>
        <v>24 unplanned interruptions: $40</v>
      </c>
      <c r="E44" s="99">
        <v>1273</v>
      </c>
      <c r="F44" s="99">
        <v>871</v>
      </c>
      <c r="G44" s="99">
        <v>0</v>
      </c>
      <c r="H44" s="99">
        <v>172</v>
      </c>
      <c r="I44" s="99">
        <v>28</v>
      </c>
    </row>
    <row r="45" spans="1:9" x14ac:dyDescent="0.2">
      <c r="A45" s="15"/>
      <c r="B45" s="15" t="str">
        <f>B20</f>
        <v>36 unplanned interruptions: $50</v>
      </c>
      <c r="E45" s="104">
        <v>0</v>
      </c>
      <c r="F45" s="104">
        <v>0</v>
      </c>
      <c r="G45" s="104">
        <v>0</v>
      </c>
      <c r="H45" s="104">
        <v>0</v>
      </c>
      <c r="I45" s="104">
        <v>23</v>
      </c>
    </row>
    <row r="46" spans="1:9" x14ac:dyDescent="0.2">
      <c r="A46" s="29"/>
      <c r="B46" s="29"/>
      <c r="E46" s="9"/>
      <c r="F46" s="9"/>
      <c r="G46" s="9"/>
      <c r="H46" s="9"/>
      <c r="I46" s="9"/>
    </row>
    <row r="47" spans="1:9" x14ac:dyDescent="0.2">
      <c r="A47" s="6"/>
      <c r="B47" s="6"/>
      <c r="E47" s="12"/>
      <c r="F47" s="12"/>
      <c r="G47" s="12"/>
      <c r="H47" s="12"/>
      <c r="I47" s="12"/>
    </row>
    <row r="48" spans="1:9" x14ac:dyDescent="0.2">
      <c r="A48" s="49" t="s">
        <v>29</v>
      </c>
      <c r="B48" s="14" t="str">
        <f>B23</f>
        <v xml:space="preserve">
12 hours or more: $90</v>
      </c>
      <c r="E48" s="19">
        <f>MEDs!E24</f>
        <v>9952</v>
      </c>
      <c r="F48" s="19">
        <f>MEDs!F24</f>
        <v>15756</v>
      </c>
      <c r="G48" s="19">
        <f>MEDs!G24</f>
        <v>13704</v>
      </c>
      <c r="H48" s="19">
        <f>MEDs!H24</f>
        <v>6007</v>
      </c>
      <c r="I48" s="19">
        <f>MEDs!I24</f>
        <v>5870</v>
      </c>
    </row>
    <row r="49" spans="1:12" x14ac:dyDescent="0.2">
      <c r="A49" s="14"/>
      <c r="B49" s="14"/>
      <c r="E49" s="19"/>
      <c r="F49" s="19"/>
      <c r="G49" s="19"/>
      <c r="H49" s="19"/>
      <c r="I49" s="19"/>
    </row>
    <row r="50" spans="1:12" x14ac:dyDescent="0.2">
      <c r="A50" s="15"/>
      <c r="B50" s="15"/>
      <c r="C50" s="8"/>
      <c r="E50" s="46"/>
      <c r="F50" s="46"/>
      <c r="G50" s="46"/>
      <c r="H50" s="46"/>
      <c r="I50" s="46"/>
    </row>
    <row r="51" spans="1:12" x14ac:dyDescent="0.2">
      <c r="A51" s="29"/>
      <c r="B51" s="29"/>
      <c r="C51" s="8"/>
    </row>
    <row r="52" spans="1:12" x14ac:dyDescent="0.2">
      <c r="A52" s="60"/>
      <c r="B52" s="60"/>
      <c r="C52" s="8"/>
    </row>
    <row r="53" spans="1:12" x14ac:dyDescent="0.2">
      <c r="A53" s="60"/>
      <c r="B53" s="60"/>
      <c r="C53" s="8"/>
    </row>
    <row r="54" spans="1:12" x14ac:dyDescent="0.2">
      <c r="A54" s="6"/>
      <c r="B54" s="6"/>
      <c r="C54" s="8"/>
    </row>
    <row r="55" spans="1:12" customFormat="1" ht="15.75" x14ac:dyDescent="0.25">
      <c r="A55" s="64" t="s">
        <v>45</v>
      </c>
      <c r="B55" s="65"/>
      <c r="C55" s="66"/>
      <c r="D55" s="66"/>
      <c r="E55" s="66"/>
      <c r="F55" s="66"/>
      <c r="G55" s="66"/>
      <c r="H55" s="66"/>
      <c r="I55" s="66"/>
      <c r="J55" s="66"/>
      <c r="K55" s="66"/>
    </row>
    <row r="56" spans="1:12" x14ac:dyDescent="0.2">
      <c r="C56" s="8"/>
      <c r="D56" s="8"/>
    </row>
    <row r="57" spans="1:12" x14ac:dyDescent="0.2">
      <c r="C57" s="8"/>
      <c r="D57" s="8"/>
      <c r="E57" s="26" t="s">
        <v>46</v>
      </c>
      <c r="F57" s="26"/>
      <c r="G57" s="26"/>
      <c r="H57" s="26"/>
      <c r="I57" s="26"/>
    </row>
    <row r="58" spans="1:12" x14ac:dyDescent="0.2">
      <c r="A58" s="24" t="s">
        <v>3</v>
      </c>
      <c r="B58" s="24" t="s">
        <v>0</v>
      </c>
      <c r="C58" s="8"/>
      <c r="D58" s="8"/>
      <c r="E58" s="85">
        <v>2015</v>
      </c>
      <c r="F58" s="85">
        <f>E58+1</f>
        <v>2016</v>
      </c>
      <c r="G58" s="85">
        <f t="shared" ref="G58" si="1">F58+1</f>
        <v>2017</v>
      </c>
      <c r="H58" s="85">
        <f t="shared" ref="H58" si="2">G58+1</f>
        <v>2018</v>
      </c>
      <c r="I58" s="85">
        <f t="shared" ref="I58" si="3">H58+1</f>
        <v>2019</v>
      </c>
      <c r="L58" s="5"/>
    </row>
    <row r="59" spans="1:12" customFormat="1" ht="15" x14ac:dyDescent="0.25">
      <c r="C59" s="8"/>
      <c r="D59" s="8"/>
      <c r="J59" s="4"/>
      <c r="K59" s="4"/>
    </row>
    <row r="60" spans="1:12" x14ac:dyDescent="0.2">
      <c r="A60" s="14" t="str">
        <f>'GSL payment'!A34</f>
        <v>Low reliability- annual duration</v>
      </c>
      <c r="B60" s="14" t="str">
        <f>'GSL payment'!B9</f>
        <v>18 hours off supply: $130</v>
      </c>
      <c r="C60" s="8"/>
      <c r="D60" s="8"/>
      <c r="E60" s="19">
        <f>'GSL payment'!E9*'GSL payment'!E34</f>
        <v>1108900</v>
      </c>
      <c r="F60" s="19">
        <f>'GSL payment'!F9*'GSL payment'!F34</f>
        <v>1108380</v>
      </c>
      <c r="G60" s="19">
        <f>'GSL payment'!G9*'GSL payment'!G34</f>
        <v>359710</v>
      </c>
      <c r="H60" s="19">
        <f>'GSL payment'!H9*'GSL payment'!H34</f>
        <v>1549470</v>
      </c>
      <c r="I60" s="19">
        <f>'GSL payment'!I9*'GSL payment'!I34</f>
        <v>863200</v>
      </c>
    </row>
    <row r="61" spans="1:12" x14ac:dyDescent="0.2">
      <c r="A61" s="14"/>
      <c r="B61" s="14" t="str">
        <f>'GSL payment'!B10</f>
        <v>30 hours off supply: $190</v>
      </c>
      <c r="C61" s="8"/>
      <c r="D61" s="8"/>
      <c r="E61" s="19">
        <f>'GSL payment'!E10*'GSL payment'!E35</f>
        <v>333260</v>
      </c>
      <c r="F61" s="19">
        <f>'GSL payment'!F10*'GSL payment'!F35</f>
        <v>560500</v>
      </c>
      <c r="G61" s="19">
        <f>'GSL payment'!G10*'GSL payment'!G35</f>
        <v>72960</v>
      </c>
      <c r="H61" s="19">
        <f>'GSL payment'!H10*'GSL payment'!H35</f>
        <v>412680</v>
      </c>
      <c r="I61" s="19">
        <f>'GSL payment'!I10*'GSL payment'!I35</f>
        <v>345230</v>
      </c>
    </row>
    <row r="62" spans="1:12" x14ac:dyDescent="0.2">
      <c r="A62" s="20"/>
      <c r="B62" s="20" t="str">
        <f>'GSL payment'!B11</f>
        <v>60 hours off supply: $380</v>
      </c>
      <c r="C62" s="8"/>
      <c r="D62" s="8"/>
      <c r="E62" s="19">
        <f>'GSL payment'!E11*'GSL payment'!E36</f>
        <v>128820</v>
      </c>
      <c r="F62" s="19">
        <f>'GSL payment'!F11*'GSL payment'!F36</f>
        <v>6460</v>
      </c>
      <c r="G62" s="19">
        <f>'GSL payment'!G11*'GSL payment'!G36</f>
        <v>760</v>
      </c>
      <c r="H62" s="19">
        <f>'GSL payment'!H11*'GSL payment'!H36</f>
        <v>6080</v>
      </c>
      <c r="I62" s="19">
        <f>'GSL payment'!I11*'GSL payment'!I36</f>
        <v>20520</v>
      </c>
    </row>
    <row r="63" spans="1:12" x14ac:dyDescent="0.2">
      <c r="A63" s="16" t="s">
        <v>4</v>
      </c>
      <c r="B63" s="16"/>
      <c r="C63" s="8"/>
      <c r="D63" s="8"/>
      <c r="E63" s="1">
        <f>SUM(E60:E62)</f>
        <v>1570980</v>
      </c>
      <c r="F63" s="1">
        <f>SUM(F60:F62)</f>
        <v>1675340</v>
      </c>
      <c r="G63" s="1">
        <f>SUM(G60:G62)</f>
        <v>433430</v>
      </c>
      <c r="H63" s="1">
        <f>SUM(H60:H62)</f>
        <v>1968230</v>
      </c>
      <c r="I63" s="1">
        <f>SUM(I60:I62)</f>
        <v>1228950</v>
      </c>
    </row>
    <row r="64" spans="1:12" x14ac:dyDescent="0.2">
      <c r="A64" s="13"/>
      <c r="B64" s="13"/>
      <c r="C64" s="8"/>
      <c r="D64" s="8"/>
      <c r="E64" s="18"/>
      <c r="F64" s="18"/>
      <c r="G64" s="18"/>
      <c r="H64" s="18"/>
      <c r="I64" s="18"/>
    </row>
    <row r="65" spans="1:9" x14ac:dyDescent="0.2">
      <c r="A65" s="14" t="str">
        <f>'GSL payment'!A39</f>
        <v>Low reliability- frequency</v>
      </c>
      <c r="B65" s="14" t="str">
        <f>'GSL payment'!B14</f>
        <v>8 unplanned interruptions: $130</v>
      </c>
      <c r="C65" s="62"/>
      <c r="D65" s="8"/>
      <c r="E65" s="19">
        <f>'GSL payment'!E14*'GSL payment'!E39</f>
        <v>522340</v>
      </c>
      <c r="F65" s="19">
        <f>'GSL payment'!F14*'GSL payment'!F39</f>
        <v>272740</v>
      </c>
      <c r="G65" s="19">
        <f>'GSL payment'!G14*'GSL payment'!G39</f>
        <v>139880</v>
      </c>
      <c r="H65" s="19">
        <f>'GSL payment'!H14*'GSL payment'!H39</f>
        <v>346710</v>
      </c>
      <c r="I65" s="19">
        <f>'GSL payment'!I14*'GSL payment'!I39</f>
        <v>563940</v>
      </c>
    </row>
    <row r="66" spans="1:9" x14ac:dyDescent="0.2">
      <c r="A66" s="20"/>
      <c r="B66" s="20" t="str">
        <f>'GSL payment'!B15</f>
        <v>12 unplanned interruptions: $190</v>
      </c>
      <c r="C66" s="62"/>
      <c r="D66" s="8"/>
      <c r="E66" s="21">
        <f>'GSL payment'!E15*'GSL payment'!E40</f>
        <v>92530</v>
      </c>
      <c r="F66" s="21">
        <f>'GSL payment'!F15*'GSL payment'!F40</f>
        <v>11780</v>
      </c>
      <c r="G66" s="21">
        <f>'GSL payment'!G15*'GSL payment'!G40</f>
        <v>570</v>
      </c>
      <c r="H66" s="21">
        <f>'GSL payment'!H15*'GSL payment'!H40</f>
        <v>2280</v>
      </c>
      <c r="I66" s="21">
        <f>'GSL payment'!I15*'GSL payment'!I40</f>
        <v>74290</v>
      </c>
    </row>
    <row r="67" spans="1:9" x14ac:dyDescent="0.2">
      <c r="A67" s="20"/>
      <c r="B67" s="20" t="str">
        <f>'GSL payment'!B16</f>
        <v>20 unplanned interruptions: $380</v>
      </c>
      <c r="C67" s="62"/>
      <c r="D67" s="8"/>
      <c r="E67" s="21">
        <f>'GSL payment'!E16*'GSL payment'!E41</f>
        <v>0</v>
      </c>
      <c r="F67" s="21">
        <f>'GSL payment'!F16*'GSL payment'!F41</f>
        <v>0</v>
      </c>
      <c r="G67" s="21">
        <f>'GSL payment'!G16*'GSL payment'!G41</f>
        <v>0</v>
      </c>
      <c r="H67" s="21">
        <f>'GSL payment'!H16*'GSL payment'!H41</f>
        <v>0</v>
      </c>
      <c r="I67" s="21">
        <f>'GSL payment'!I16*'GSL payment'!I41</f>
        <v>0</v>
      </c>
    </row>
    <row r="68" spans="1:9" x14ac:dyDescent="0.2">
      <c r="A68" s="16" t="s">
        <v>7</v>
      </c>
      <c r="B68" s="16"/>
      <c r="C68" s="63"/>
      <c r="D68" s="8"/>
      <c r="E68" s="1">
        <f>SUM(E65:E67)</f>
        <v>614870</v>
      </c>
      <c r="F68" s="1">
        <f>SUM(F65:F67)</f>
        <v>284520</v>
      </c>
      <c r="G68" s="1">
        <f>SUM(G65:G67)</f>
        <v>140450</v>
      </c>
      <c r="H68" s="1">
        <f>SUM(H65:H67)</f>
        <v>348990</v>
      </c>
      <c r="I68" s="1">
        <f>SUM(I65:I67)</f>
        <v>638230</v>
      </c>
    </row>
    <row r="69" spans="1:9" x14ac:dyDescent="0.2">
      <c r="A69" s="6"/>
      <c r="B69" s="6"/>
      <c r="C69" s="35"/>
      <c r="D69" s="8"/>
      <c r="E69" s="3"/>
      <c r="F69" s="3"/>
      <c r="G69" s="3"/>
      <c r="H69" s="3"/>
      <c r="I69" s="3"/>
    </row>
    <row r="70" spans="1:9" x14ac:dyDescent="0.2">
      <c r="A70" s="14" t="str">
        <f>'GSL payment'!A44</f>
        <v>Low reliability- momentary interruptions</v>
      </c>
      <c r="B70" s="20" t="str">
        <f>'GSL payment'!B19</f>
        <v>24 unplanned interruptions: $40</v>
      </c>
      <c r="C70" s="62"/>
      <c r="D70" s="8"/>
      <c r="E70" s="21">
        <f>'GSL payment'!E19*'GSL payment'!E44</f>
        <v>50920</v>
      </c>
      <c r="F70" s="21">
        <f>'GSL payment'!F19*'GSL payment'!F44</f>
        <v>34840</v>
      </c>
      <c r="G70" s="21">
        <f>'GSL payment'!G19*'GSL payment'!G44</f>
        <v>0</v>
      </c>
      <c r="H70" s="21">
        <f>'GSL payment'!H19*'GSL payment'!H44</f>
        <v>6880</v>
      </c>
      <c r="I70" s="21">
        <f>'GSL payment'!I19*'GSL payment'!I44</f>
        <v>1120</v>
      </c>
    </row>
    <row r="71" spans="1:9" x14ac:dyDescent="0.2">
      <c r="A71" s="20"/>
      <c r="B71" s="20" t="str">
        <f>'GSL payment'!B20</f>
        <v>36 unplanned interruptions: $50</v>
      </c>
      <c r="C71" s="62"/>
      <c r="D71" s="8"/>
      <c r="E71" s="21">
        <f>'GSL payment'!E20*'GSL payment'!E45</f>
        <v>0</v>
      </c>
      <c r="F71" s="21">
        <f>'GSL payment'!F20*'GSL payment'!F45</f>
        <v>0</v>
      </c>
      <c r="G71" s="21">
        <f>'GSL payment'!G20*'GSL payment'!G45</f>
        <v>0</v>
      </c>
      <c r="H71" s="21">
        <f>'GSL payment'!H20*'GSL payment'!H45</f>
        <v>0</v>
      </c>
      <c r="I71" s="21">
        <f>'GSL payment'!I20*'GSL payment'!I45</f>
        <v>1150</v>
      </c>
    </row>
    <row r="72" spans="1:9" x14ac:dyDescent="0.2">
      <c r="A72" s="16" t="s">
        <v>10</v>
      </c>
      <c r="B72" s="16"/>
      <c r="C72" s="63"/>
      <c r="D72" s="8"/>
      <c r="E72" s="1">
        <f>SUM(E70:E71)</f>
        <v>50920</v>
      </c>
      <c r="F72" s="1">
        <f>SUM(F70:F71)</f>
        <v>34840</v>
      </c>
      <c r="G72" s="1">
        <f>SUM(G70:G71)</f>
        <v>0</v>
      </c>
      <c r="H72" s="1">
        <f>SUM(H70:H71)</f>
        <v>6880</v>
      </c>
      <c r="I72" s="1">
        <f>SUM(I70:I71)</f>
        <v>2270</v>
      </c>
    </row>
    <row r="73" spans="1:9" x14ac:dyDescent="0.2">
      <c r="A73" s="13"/>
      <c r="B73" s="13"/>
      <c r="C73" s="62"/>
      <c r="D73" s="8"/>
      <c r="E73" s="18"/>
      <c r="F73" s="18"/>
      <c r="G73" s="18"/>
      <c r="H73" s="18"/>
      <c r="I73" s="18"/>
    </row>
    <row r="74" spans="1:9" x14ac:dyDescent="0.2">
      <c r="A74" s="14" t="str">
        <f>'GSL payment'!A48</f>
        <v>Single interruption MED</v>
      </c>
      <c r="B74" s="14" t="str">
        <f>'GSL payment'!B23</f>
        <v xml:space="preserve">
12 hours or more: $90</v>
      </c>
      <c r="C74" s="62"/>
      <c r="D74" s="8"/>
      <c r="E74" s="19">
        <f>'GSL payment'!E23*'GSL payment'!E48</f>
        <v>895680</v>
      </c>
      <c r="F74" s="19">
        <f>'GSL payment'!F23*'GSL payment'!F48</f>
        <v>1418040</v>
      </c>
      <c r="G74" s="19">
        <f>'GSL payment'!G23*'GSL payment'!G48</f>
        <v>1233360</v>
      </c>
      <c r="H74" s="19">
        <f>'GSL payment'!H23*'GSL payment'!H48</f>
        <v>540630</v>
      </c>
      <c r="I74" s="19">
        <f>'GSL payment'!I23*'GSL payment'!I48</f>
        <v>528300</v>
      </c>
    </row>
    <row r="75" spans="1:9" x14ac:dyDescent="0.2">
      <c r="A75" s="14"/>
      <c r="B75" s="14"/>
      <c r="C75" s="62"/>
      <c r="D75" s="8"/>
      <c r="E75" s="19"/>
      <c r="F75" s="19"/>
      <c r="G75" s="19"/>
      <c r="H75" s="19"/>
      <c r="I75" s="19"/>
    </row>
    <row r="76" spans="1:9" x14ac:dyDescent="0.2">
      <c r="A76" s="14"/>
      <c r="B76" s="17"/>
      <c r="C76" s="62"/>
      <c r="D76" s="8"/>
      <c r="E76" s="19"/>
      <c r="F76" s="19"/>
      <c r="G76" s="19"/>
      <c r="H76" s="19"/>
      <c r="I76" s="19"/>
    </row>
    <row r="77" spans="1:9" x14ac:dyDescent="0.2">
      <c r="A77" s="16" t="s">
        <v>13</v>
      </c>
      <c r="B77" s="16"/>
      <c r="C77" s="63"/>
      <c r="D77" s="8"/>
      <c r="E77" s="1">
        <f>SUM(E74:E75)</f>
        <v>895680</v>
      </c>
      <c r="F77" s="1">
        <f>SUM(F74:F75)</f>
        <v>1418040</v>
      </c>
      <c r="G77" s="1">
        <f>SUM(G74:G75)</f>
        <v>1233360</v>
      </c>
      <c r="H77" s="1">
        <f>SUM(H74:H75)</f>
        <v>540630</v>
      </c>
      <c r="I77" s="1">
        <f>SUM(I74:I75)</f>
        <v>528300</v>
      </c>
    </row>
    <row r="78" spans="1:9" x14ac:dyDescent="0.2">
      <c r="A78" s="6"/>
      <c r="B78" s="6"/>
      <c r="C78" s="35"/>
      <c r="D78" s="8"/>
      <c r="E78" s="3"/>
      <c r="F78" s="3"/>
      <c r="G78" s="3"/>
      <c r="H78" s="3"/>
      <c r="I78" s="3"/>
    </row>
    <row r="79" spans="1:9" x14ac:dyDescent="0.2">
      <c r="A79" s="16" t="s">
        <v>12</v>
      </c>
      <c r="B79" s="16"/>
      <c r="C79" s="63"/>
      <c r="D79" s="8"/>
      <c r="E79" s="1">
        <f>SUM(E77,E72,E68,E63)</f>
        <v>3132450</v>
      </c>
      <c r="F79" s="1">
        <f>SUM(F77,F72,F68,F63)</f>
        <v>3412740</v>
      </c>
      <c r="G79" s="1">
        <f>SUM(G77,G72,G68,G63)</f>
        <v>1807240</v>
      </c>
      <c r="H79" s="1">
        <f>SUM(H77,H72,H68,H63)</f>
        <v>2864730</v>
      </c>
      <c r="I79" s="1">
        <f>SUM(I77,I72,I68,I63)</f>
        <v>2397750</v>
      </c>
    </row>
    <row r="80" spans="1:9" x14ac:dyDescent="0.2">
      <c r="C80" s="36"/>
      <c r="D80" s="8"/>
    </row>
    <row r="81" spans="1:12" x14ac:dyDescent="0.2">
      <c r="C81" s="36"/>
      <c r="D81" s="8"/>
    </row>
    <row r="82" spans="1:12" x14ac:dyDescent="0.2">
      <c r="C82" s="36"/>
      <c r="D82" s="8"/>
    </row>
    <row r="83" spans="1:12" x14ac:dyDescent="0.2">
      <c r="C83" s="36"/>
      <c r="D83" s="8"/>
    </row>
    <row r="84" spans="1:12" x14ac:dyDescent="0.2">
      <c r="C84" s="8"/>
      <c r="D84" s="8"/>
      <c r="E84" s="26" t="s">
        <v>17</v>
      </c>
      <c r="F84" s="26"/>
      <c r="G84" s="26"/>
      <c r="H84" s="26"/>
      <c r="I84" s="26"/>
      <c r="K84" s="26"/>
    </row>
    <row r="85" spans="1:12" x14ac:dyDescent="0.2">
      <c r="A85" s="24" t="s">
        <v>47</v>
      </c>
      <c r="B85" s="24"/>
      <c r="C85" s="8"/>
      <c r="D85" s="8"/>
      <c r="E85" s="85">
        <v>2015</v>
      </c>
      <c r="F85" s="85">
        <f>E85+1</f>
        <v>2016</v>
      </c>
      <c r="G85" s="85">
        <f t="shared" ref="G85" si="4">F85+1</f>
        <v>2017</v>
      </c>
      <c r="H85" s="85">
        <f t="shared" ref="H85" si="5">G85+1</f>
        <v>2018</v>
      </c>
      <c r="I85" s="85">
        <f t="shared" ref="I85" si="6">H85+1</f>
        <v>2019</v>
      </c>
      <c r="K85" s="25" t="s">
        <v>14</v>
      </c>
      <c r="L85" s="5"/>
    </row>
    <row r="86" spans="1:12" x14ac:dyDescent="0.2">
      <c r="C86" s="8"/>
      <c r="D86" s="8"/>
      <c r="E86" s="7"/>
      <c r="F86" s="7"/>
    </row>
    <row r="87" spans="1:12" x14ac:dyDescent="0.2">
      <c r="A87" s="67" t="s">
        <v>19</v>
      </c>
      <c r="B87" s="67" t="s">
        <v>15</v>
      </c>
      <c r="C87" s="11"/>
      <c r="D87" s="8"/>
      <c r="E87" s="68">
        <f>'GSL payment'!E79</f>
        <v>3132450</v>
      </c>
      <c r="F87" s="68">
        <f>'GSL payment'!F79</f>
        <v>3412740</v>
      </c>
      <c r="G87" s="68">
        <f>'GSL payment'!G79</f>
        <v>1807240</v>
      </c>
      <c r="H87" s="68">
        <f>'GSL payment'!H79</f>
        <v>2864730</v>
      </c>
      <c r="I87" s="68">
        <f>'GSL payment'!I79</f>
        <v>2397750</v>
      </c>
      <c r="K87" s="68"/>
    </row>
    <row r="88" spans="1:12" x14ac:dyDescent="0.2">
      <c r="A88" s="69" t="s">
        <v>19</v>
      </c>
      <c r="B88" s="69" t="s">
        <v>16</v>
      </c>
      <c r="C88" s="11"/>
      <c r="D88" s="8"/>
      <c r="E88" s="70">
        <f>E87*Assumptions!G15</f>
        <v>3433635.2060250654</v>
      </c>
      <c r="F88" s="70">
        <f>F87*Assumptions!H15</f>
        <v>3682607.7962406403</v>
      </c>
      <c r="G88" s="70">
        <f>G87*Assumptions!I15</f>
        <v>1917696.7429213042</v>
      </c>
      <c r="H88" s="70">
        <f>H87*Assumptions!J15</f>
        <v>2984704.3377301707</v>
      </c>
      <c r="I88" s="70">
        <f>I87*Assumptions!K15</f>
        <v>2453698.8682148042</v>
      </c>
      <c r="K88" s="70">
        <f>AVERAGE(E88:I88)</f>
        <v>2894468.5902263974</v>
      </c>
      <c r="L88" s="61"/>
    </row>
    <row r="89" spans="1:12" x14ac:dyDescent="0.2">
      <c r="B89" s="23"/>
      <c r="C89" s="11"/>
      <c r="D89" s="8"/>
    </row>
    <row r="90" spans="1:12" x14ac:dyDescent="0.2">
      <c r="C90" s="11"/>
      <c r="D90" s="8"/>
    </row>
    <row r="91" spans="1:12" x14ac:dyDescent="0.2">
      <c r="C91" s="11"/>
      <c r="D91" s="8"/>
    </row>
    <row r="92" spans="1:12" x14ac:dyDescent="0.2">
      <c r="C92" s="11"/>
      <c r="D92" s="8"/>
    </row>
    <row r="93" spans="1:12" x14ac:dyDescent="0.2">
      <c r="C93" s="11"/>
      <c r="D93" s="8"/>
    </row>
    <row r="94" spans="1:12" x14ac:dyDescent="0.2">
      <c r="C94" s="11"/>
      <c r="D94" s="10"/>
    </row>
    <row r="95" spans="1:12" x14ac:dyDescent="0.2">
      <c r="C95" s="11"/>
      <c r="D95" s="1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70" zoomScaleNormal="70" workbookViewId="0">
      <selection activeCell="F31" sqref="F31"/>
    </sheetView>
  </sheetViews>
  <sheetFormatPr defaultRowHeight="12.75" x14ac:dyDescent="0.2"/>
  <cols>
    <col min="1" max="1" width="44.42578125" style="39" customWidth="1"/>
    <col min="2" max="2" width="14.42578125" style="40" customWidth="1"/>
    <col min="3" max="4" width="5.42578125" style="40" customWidth="1"/>
    <col min="5" max="16384" width="9.140625" style="40"/>
  </cols>
  <sheetData>
    <row r="1" spans="1:18" s="4" customFormat="1" ht="15.75" x14ac:dyDescent="0.2">
      <c r="A1" s="33" t="str">
        <f>Assumptions!A1</f>
        <v>Powercor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8" s="4" customFormat="1" ht="15.75" x14ac:dyDescent="0.2">
      <c r="A2" s="34" t="str">
        <f ca="1">RIGHT(CELL("filename",A1),LEN(CELL("filename",A1))-FIND("]",CELL("filename",A1),1))</f>
        <v>MEDs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8" customFormat="1" ht="15" x14ac:dyDescent="0.25">
      <c r="A3" s="39"/>
      <c r="B3" s="40"/>
    </row>
    <row r="6" spans="1:18" s="30" customFormat="1" ht="15" x14ac:dyDescent="0.25">
      <c r="A6" s="60"/>
      <c r="B6" s="8"/>
      <c r="D6" s="4"/>
      <c r="E6" s="48" t="s">
        <v>28</v>
      </c>
      <c r="F6" s="26"/>
      <c r="G6" s="26"/>
      <c r="H6" s="26"/>
      <c r="I6" s="26"/>
      <c r="J6" s="4"/>
      <c r="K6" s="4"/>
      <c r="L6" s="4"/>
      <c r="M6" s="4"/>
      <c r="N6" s="4"/>
      <c r="O6" s="4"/>
      <c r="P6" s="4"/>
      <c r="Q6" s="4"/>
      <c r="R6" s="4"/>
    </row>
    <row r="7" spans="1:18" x14ac:dyDescent="0.2">
      <c r="A7" s="41" t="s">
        <v>26</v>
      </c>
      <c r="B7" s="41"/>
      <c r="E7" s="25">
        <v>2015</v>
      </c>
      <c r="F7" s="25">
        <f>E7+1</f>
        <v>2016</v>
      </c>
      <c r="G7" s="25">
        <f>F7+1</f>
        <v>2017</v>
      </c>
      <c r="H7" s="25">
        <f>G7+1</f>
        <v>2018</v>
      </c>
      <c r="I7" s="25">
        <f>H7+1</f>
        <v>2019</v>
      </c>
    </row>
    <row r="8" spans="1:18" ht="15" x14ac:dyDescent="0.25">
      <c r="A8"/>
    </row>
    <row r="9" spans="1:18" x14ac:dyDescent="0.2">
      <c r="A9" s="29"/>
      <c r="B9" s="9"/>
    </row>
    <row r="10" spans="1:18" x14ac:dyDescent="0.2">
      <c r="A10" s="6"/>
      <c r="B10" s="42"/>
      <c r="E10" s="42"/>
      <c r="F10" s="42"/>
      <c r="G10" s="42"/>
      <c r="H10" s="42"/>
      <c r="I10" s="42"/>
    </row>
    <row r="11" spans="1:18" x14ac:dyDescent="0.2">
      <c r="A11" s="98">
        <v>42050</v>
      </c>
      <c r="B11" s="99">
        <v>9952</v>
      </c>
      <c r="E11" s="21">
        <f t="shared" ref="E11:I23" si="0">(YEAR($A11)=E$7)*$B11</f>
        <v>9952</v>
      </c>
      <c r="F11" s="21">
        <f t="shared" si="0"/>
        <v>0</v>
      </c>
      <c r="G11" s="21">
        <f t="shared" si="0"/>
        <v>0</v>
      </c>
      <c r="H11" s="21">
        <f t="shared" si="0"/>
        <v>0</v>
      </c>
      <c r="I11" s="21">
        <f t="shared" si="0"/>
        <v>0</v>
      </c>
    </row>
    <row r="12" spans="1:18" x14ac:dyDescent="0.2">
      <c r="A12" s="100">
        <v>42628</v>
      </c>
      <c r="B12" s="99">
        <v>7378</v>
      </c>
      <c r="E12" s="21">
        <f t="shared" si="0"/>
        <v>0</v>
      </c>
      <c r="F12" s="21">
        <f t="shared" si="0"/>
        <v>7378</v>
      </c>
      <c r="G12" s="21">
        <f t="shared" si="0"/>
        <v>0</v>
      </c>
      <c r="H12" s="21">
        <f t="shared" si="0"/>
        <v>0</v>
      </c>
      <c r="I12" s="21">
        <f t="shared" si="0"/>
        <v>0</v>
      </c>
    </row>
    <row r="13" spans="1:18" x14ac:dyDescent="0.2">
      <c r="A13" s="98">
        <v>42652</v>
      </c>
      <c r="B13" s="99">
        <v>1413</v>
      </c>
      <c r="E13" s="21">
        <f t="shared" si="0"/>
        <v>0</v>
      </c>
      <c r="F13" s="21">
        <f t="shared" si="0"/>
        <v>1413</v>
      </c>
      <c r="G13" s="21">
        <f t="shared" si="0"/>
        <v>0</v>
      </c>
      <c r="H13" s="21">
        <f t="shared" si="0"/>
        <v>0</v>
      </c>
      <c r="I13" s="21">
        <f t="shared" si="0"/>
        <v>0</v>
      </c>
    </row>
    <row r="14" spans="1:18" x14ac:dyDescent="0.2">
      <c r="A14" s="98">
        <v>42685</v>
      </c>
      <c r="B14" s="99">
        <v>6965</v>
      </c>
      <c r="E14" s="21">
        <f t="shared" si="0"/>
        <v>0</v>
      </c>
      <c r="F14" s="21">
        <f t="shared" si="0"/>
        <v>6965</v>
      </c>
      <c r="G14" s="21">
        <f t="shared" si="0"/>
        <v>0</v>
      </c>
      <c r="H14" s="21">
        <f t="shared" si="0"/>
        <v>0</v>
      </c>
      <c r="I14" s="21">
        <f t="shared" si="0"/>
        <v>0</v>
      </c>
    </row>
    <row r="15" spans="1:18" x14ac:dyDescent="0.2">
      <c r="A15" s="98">
        <v>42834</v>
      </c>
      <c r="B15" s="101">
        <v>2167</v>
      </c>
      <c r="E15" s="21">
        <f t="shared" si="0"/>
        <v>0</v>
      </c>
      <c r="F15" s="21">
        <f t="shared" si="0"/>
        <v>0</v>
      </c>
      <c r="G15" s="21">
        <f t="shared" si="0"/>
        <v>2167</v>
      </c>
      <c r="H15" s="21">
        <f t="shared" si="0"/>
        <v>0</v>
      </c>
      <c r="I15" s="21">
        <f t="shared" si="0"/>
        <v>0</v>
      </c>
    </row>
    <row r="16" spans="1:18" x14ac:dyDescent="0.2">
      <c r="A16" s="98">
        <v>43088</v>
      </c>
      <c r="B16" s="101">
        <v>11537</v>
      </c>
      <c r="E16" s="21">
        <f t="shared" si="0"/>
        <v>0</v>
      </c>
      <c r="F16" s="21">
        <f t="shared" si="0"/>
        <v>0</v>
      </c>
      <c r="G16" s="21">
        <f t="shared" si="0"/>
        <v>11537</v>
      </c>
      <c r="H16" s="21">
        <f t="shared" si="0"/>
        <v>0</v>
      </c>
      <c r="I16" s="21">
        <f t="shared" si="0"/>
        <v>0</v>
      </c>
    </row>
    <row r="17" spans="1:11" x14ac:dyDescent="0.2">
      <c r="A17" s="98">
        <v>43128</v>
      </c>
      <c r="B17" s="101">
        <v>53</v>
      </c>
      <c r="E17" s="21">
        <f t="shared" si="0"/>
        <v>0</v>
      </c>
      <c r="F17" s="21">
        <f t="shared" si="0"/>
        <v>0</v>
      </c>
      <c r="G17" s="21">
        <f t="shared" si="0"/>
        <v>0</v>
      </c>
      <c r="H17" s="21">
        <f t="shared" si="0"/>
        <v>53</v>
      </c>
      <c r="I17" s="21">
        <f t="shared" si="0"/>
        <v>0</v>
      </c>
    </row>
    <row r="18" spans="1:11" x14ac:dyDescent="0.2">
      <c r="A18" s="98">
        <v>43176</v>
      </c>
      <c r="B18" s="101">
        <v>5954</v>
      </c>
      <c r="E18" s="21">
        <f t="shared" si="0"/>
        <v>0</v>
      </c>
      <c r="F18" s="21">
        <f t="shared" si="0"/>
        <v>0</v>
      </c>
      <c r="G18" s="21">
        <f t="shared" si="0"/>
        <v>0</v>
      </c>
      <c r="H18" s="21">
        <f t="shared" si="0"/>
        <v>5954</v>
      </c>
      <c r="I18" s="21">
        <f t="shared" si="0"/>
        <v>0</v>
      </c>
    </row>
    <row r="19" spans="1:11" x14ac:dyDescent="0.2">
      <c r="A19" s="98">
        <v>43645</v>
      </c>
      <c r="B19" s="101">
        <v>2620</v>
      </c>
      <c r="E19" s="21">
        <f t="shared" si="0"/>
        <v>0</v>
      </c>
      <c r="F19" s="21">
        <f t="shared" si="0"/>
        <v>0</v>
      </c>
      <c r="G19" s="21">
        <f t="shared" si="0"/>
        <v>0</v>
      </c>
      <c r="H19" s="21">
        <f t="shared" si="0"/>
        <v>0</v>
      </c>
      <c r="I19" s="21">
        <f t="shared" si="0"/>
        <v>2620</v>
      </c>
    </row>
    <row r="20" spans="1:11" x14ac:dyDescent="0.2">
      <c r="A20" s="98">
        <v>43790</v>
      </c>
      <c r="B20" s="101">
        <v>3053</v>
      </c>
      <c r="E20" s="21">
        <f t="shared" si="0"/>
        <v>0</v>
      </c>
      <c r="F20" s="21">
        <f t="shared" si="0"/>
        <v>0</v>
      </c>
      <c r="G20" s="21">
        <f t="shared" si="0"/>
        <v>0</v>
      </c>
      <c r="H20" s="21">
        <f t="shared" si="0"/>
        <v>0</v>
      </c>
      <c r="I20" s="21">
        <f t="shared" si="0"/>
        <v>3053</v>
      </c>
    </row>
    <row r="21" spans="1:11" x14ac:dyDescent="0.2">
      <c r="A21" s="98">
        <v>43829</v>
      </c>
      <c r="B21" s="101">
        <v>81</v>
      </c>
      <c r="E21" s="21">
        <f t="shared" si="0"/>
        <v>0</v>
      </c>
      <c r="F21" s="21">
        <f t="shared" si="0"/>
        <v>0</v>
      </c>
      <c r="G21" s="21">
        <f t="shared" si="0"/>
        <v>0</v>
      </c>
      <c r="H21" s="21">
        <f t="shared" si="0"/>
        <v>0</v>
      </c>
      <c r="I21" s="21">
        <f t="shared" si="0"/>
        <v>81</v>
      </c>
    </row>
    <row r="22" spans="1:11" x14ac:dyDescent="0.2">
      <c r="A22" s="98">
        <v>43830</v>
      </c>
      <c r="B22" s="101">
        <v>116</v>
      </c>
      <c r="E22" s="21">
        <f t="shared" si="0"/>
        <v>0</v>
      </c>
      <c r="F22" s="21">
        <f t="shared" si="0"/>
        <v>0</v>
      </c>
      <c r="G22" s="21">
        <f t="shared" si="0"/>
        <v>0</v>
      </c>
      <c r="H22" s="21">
        <f t="shared" si="0"/>
        <v>0</v>
      </c>
      <c r="I22" s="21">
        <f t="shared" si="0"/>
        <v>116</v>
      </c>
    </row>
    <row r="23" spans="1:11" x14ac:dyDescent="0.2">
      <c r="A23" s="102"/>
      <c r="B23" s="101"/>
      <c r="E23" s="21">
        <f t="shared" si="0"/>
        <v>0</v>
      </c>
      <c r="F23" s="21">
        <f t="shared" si="0"/>
        <v>0</v>
      </c>
      <c r="G23" s="21">
        <f t="shared" si="0"/>
        <v>0</v>
      </c>
      <c r="H23" s="21">
        <f t="shared" si="0"/>
        <v>0</v>
      </c>
      <c r="I23" s="21">
        <f t="shared" si="0"/>
        <v>0</v>
      </c>
    </row>
    <row r="24" spans="1:11" x14ac:dyDescent="0.2">
      <c r="A24" s="43" t="s">
        <v>27</v>
      </c>
      <c r="B24" s="44"/>
      <c r="E24" s="45">
        <f>SUM(E11:E23)</f>
        <v>9952</v>
      </c>
      <c r="F24" s="45">
        <f>SUM(F11:F23)</f>
        <v>15756</v>
      </c>
      <c r="G24" s="45">
        <f>SUM(G11:G23)</f>
        <v>13704</v>
      </c>
      <c r="H24" s="45">
        <f>SUM(H11:H23)</f>
        <v>6007</v>
      </c>
      <c r="I24" s="45">
        <f>SUM(I11:I23)</f>
        <v>5870</v>
      </c>
    </row>
    <row r="25" spans="1:11" s="30" customFormat="1" ht="15" x14ac:dyDescent="0.25">
      <c r="A25" s="60"/>
      <c r="B25" s="8"/>
      <c r="D25" s="4"/>
      <c r="E25" s="63"/>
      <c r="F25" s="63"/>
      <c r="G25" s="63"/>
      <c r="H25" s="63"/>
      <c r="I25" s="63"/>
      <c r="K25" s="4"/>
    </row>
    <row r="33" spans="1:1" x14ac:dyDescent="0.2">
      <c r="A33" s="47"/>
    </row>
    <row r="34" spans="1:1" x14ac:dyDescent="0.2">
      <c r="A34" s="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Output</vt:lpstr>
      <vt:lpstr>Assumptions</vt:lpstr>
      <vt:lpstr>GSL payment</vt:lpstr>
      <vt:lpstr>MEDs</vt:lpstr>
      <vt:lpstr>BaseYear</vt:lpstr>
      <vt:lpstr>Year_of_Currency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2020-12-22T03:30:57Z</dcterms:created>
  <dcterms:modified xsi:type="dcterms:W3CDTF">2020-12-22T03:36:29Z</dcterms:modified>
</cp:coreProperties>
</file>